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hidePivotFieldList="1"/>
  <mc:AlternateContent xmlns:mc="http://schemas.openxmlformats.org/markup-compatibility/2006">
    <mc:Choice Requires="x15">
      <x15ac:absPath xmlns:x15ac="http://schemas.microsoft.com/office/spreadsheetml/2010/11/ac" url="Z:\AREA DE ESTADÍSTICA\ESTADÍSTICA\Estadistica\2026\Informes especiales a 31 de enero de 2026\"/>
    </mc:Choice>
  </mc:AlternateContent>
  <xr:revisionPtr revIDLastSave="0" documentId="13_ncr:1_{3B719FA6-425C-4AD9-B9E3-BE59FA82325D}" xr6:coauthVersionLast="47" xr6:coauthVersionMax="47" xr10:uidLastSave="{00000000-0000-0000-0000-000000000000}"/>
  <bookViews>
    <workbookView xWindow="-11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 name="12BenefEfect_pre" sheetId="172" r:id="rId93"/>
    <sheet name="12BenefEfect_pre_GI" sheetId="173" r:id="rId94"/>
    <sheet name="12BenefEfect_pre_GII" sheetId="174" r:id="rId95"/>
    <sheet name="12BenefEfect_pre_GIII" sheetId="175" r:id="rId96"/>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92">'12BenefEfect_pre'!$A$1:$Y$30</definedName>
    <definedName name="_xlnm.Print_Area" localSheetId="93">'12BenefEfect_pre_GI'!$A$1:$Y$30</definedName>
    <definedName name="_xlnm.Print_Area" localSheetId="94">'12BenefEfect_pre_GII'!$A$1:$Y$30</definedName>
    <definedName name="_xlnm.Print_Area" localSheetId="95">'12BenefEfect_pre_GIII'!$A$1:$Y$30</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7" i="162" l="1"/>
  <c r="Y27" i="162"/>
  <c r="Q28" i="158" l="1"/>
  <c r="R28" i="158"/>
  <c r="S28" i="158"/>
  <c r="T28" i="158"/>
  <c r="U28" i="158"/>
  <c r="V28" i="158"/>
  <c r="W28" i="158"/>
  <c r="S37" i="134"/>
  <c r="S38" i="134"/>
  <c r="R30" i="174" l="1"/>
  <c r="T30" i="173"/>
  <c r="T30" i="175"/>
  <c r="F30" i="174"/>
  <c r="N30" i="174"/>
  <c r="R30" i="173"/>
  <c r="N30" i="175"/>
  <c r="P30" i="173"/>
  <c r="P30" i="172"/>
  <c r="H30" i="172"/>
  <c r="R30" i="172"/>
  <c r="T30" i="174"/>
  <c r="J30" i="175"/>
  <c r="D30" i="173"/>
  <c r="J30" i="172"/>
  <c r="L30" i="174"/>
  <c r="P30" i="175"/>
  <c r="L30" i="172"/>
  <c r="J30" i="174"/>
  <c r="H30" i="175"/>
  <c r="F30" i="173"/>
  <c r="J30" i="173"/>
  <c r="H30" i="174"/>
  <c r="H30" i="173"/>
  <c r="D30" i="175"/>
  <c r="F30" i="172"/>
  <c r="L30" i="175"/>
  <c r="L30" i="173"/>
  <c r="N30" i="173"/>
  <c r="F30" i="175"/>
  <c r="N30" i="172"/>
  <c r="T30" i="172"/>
  <c r="P30" i="174"/>
  <c r="R30" i="175"/>
  <c r="D30" i="174"/>
  <c r="D30" i="172"/>
  <c r="Z26" i="158"/>
  <c r="V30" i="173" l="1"/>
  <c r="Y30" i="173" s="1"/>
  <c r="M30" i="173"/>
  <c r="V30" i="172"/>
  <c r="Y30" i="172" s="1"/>
  <c r="V30" i="174"/>
  <c r="Y30" i="174" s="1"/>
  <c r="V30" i="175"/>
  <c r="Y30" i="175" s="1"/>
  <c r="K30" i="173" l="1"/>
  <c r="Q30" i="173"/>
  <c r="G30" i="173"/>
  <c r="I30" i="173"/>
  <c r="I30" i="174"/>
  <c r="S30" i="172"/>
  <c r="U30" i="172"/>
  <c r="M30" i="174"/>
  <c r="U30" i="175"/>
  <c r="O30" i="174"/>
  <c r="K30" i="172"/>
  <c r="G30" i="174"/>
  <c r="I30" i="172"/>
  <c r="G30" i="172"/>
  <c r="O30" i="172"/>
  <c r="M30" i="172"/>
  <c r="K30" i="174"/>
  <c r="Q30" i="172"/>
  <c r="U30" i="174"/>
  <c r="S30" i="174"/>
  <c r="O30" i="175"/>
  <c r="S30" i="175"/>
  <c r="S30" i="173"/>
  <c r="Q30" i="174"/>
  <c r="I30" i="175"/>
  <c r="M30" i="175"/>
  <c r="G30" i="175"/>
  <c r="Q30" i="175"/>
  <c r="O30" i="173"/>
  <c r="K30" i="175"/>
  <c r="U30" i="173"/>
  <c r="W30" i="172" l="1"/>
  <c r="W30" i="173"/>
  <c r="W30" i="174"/>
  <c r="W30" i="175"/>
  <c r="AA13" i="105" l="1"/>
  <c r="V27" i="164" l="1"/>
  <c r="W27" i="164"/>
  <c r="V27" i="163"/>
  <c r="W27" i="163"/>
  <c r="V27" i="162"/>
  <c r="W27" i="162"/>
  <c r="V27" i="161"/>
  <c r="W27" i="161"/>
  <c r="V27" i="160"/>
  <c r="V27" i="159"/>
  <c r="W27" i="159"/>
  <c r="V29" i="158"/>
  <c r="W29" i="158"/>
  <c r="V30" i="158"/>
  <c r="W30" i="158"/>
  <c r="V31" i="158"/>
  <c r="W31" i="158"/>
  <c r="V32" i="158"/>
  <c r="W32" i="158"/>
  <c r="V33" i="158"/>
  <c r="W33" i="158"/>
  <c r="V34" i="158"/>
  <c r="W34" i="158"/>
  <c r="V35" i="158"/>
  <c r="W35" i="158"/>
  <c r="V36" i="158"/>
  <c r="W36" i="158"/>
  <c r="V37" i="158"/>
  <c r="W37" i="158"/>
  <c r="V38" i="158"/>
  <c r="W38" i="158"/>
  <c r="V39" i="158"/>
  <c r="W39" i="158"/>
  <c r="W40" i="158"/>
  <c r="V41" i="158"/>
  <c r="W41" i="158"/>
  <c r="V42" i="158"/>
  <c r="W42" i="158"/>
  <c r="V43" i="158"/>
  <c r="W43" i="158"/>
  <c r="V23" i="158"/>
  <c r="W23" i="158"/>
  <c r="W27" i="160" l="1"/>
  <c r="U43" i="158" l="1"/>
  <c r="N43" i="158" l="1"/>
  <c r="P43" i="158"/>
  <c r="R43" i="158"/>
  <c r="D33" i="90"/>
  <c r="T27" i="159" l="1"/>
  <c r="U27" i="159"/>
  <c r="U29" i="158"/>
  <c r="U30" i="158"/>
  <c r="U31" i="158"/>
  <c r="U32" i="158"/>
  <c r="U33" i="158"/>
  <c r="U34" i="158"/>
  <c r="U35" i="158"/>
  <c r="U36" i="158"/>
  <c r="U37" i="158"/>
  <c r="U38" i="158"/>
  <c r="U39" i="158"/>
  <c r="U40" i="158"/>
  <c r="U41" i="158"/>
  <c r="U42" i="158"/>
  <c r="T40" i="158"/>
  <c r="T29" i="158"/>
  <c r="T30" i="158"/>
  <c r="T31" i="158"/>
  <c r="T32" i="158"/>
  <c r="T33" i="158"/>
  <c r="T34" i="158"/>
  <c r="T35" i="158"/>
  <c r="T36" i="158"/>
  <c r="T37" i="158"/>
  <c r="T38" i="158"/>
  <c r="T39" i="158"/>
  <c r="T41" i="158"/>
  <c r="T42" i="158"/>
  <c r="T43" i="158"/>
  <c r="U23" i="158"/>
  <c r="T23" i="158"/>
  <c r="G35" i="54"/>
  <c r="Q34" i="54"/>
  <c r="P34" i="54"/>
  <c r="K34" i="54"/>
  <c r="L34" i="54"/>
  <c r="L35" i="54"/>
  <c r="G34" i="54"/>
  <c r="P35" i="54"/>
  <c r="Q35" i="54"/>
  <c r="K35"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S23" i="158" l="1"/>
  <c r="R23" i="158"/>
  <c r="S43" i="158"/>
  <c r="S42" i="158"/>
  <c r="R42" i="158"/>
  <c r="S41" i="158"/>
  <c r="R41" i="158"/>
  <c r="S40" i="158"/>
  <c r="S39" i="158"/>
  <c r="R39" i="158"/>
  <c r="S38" i="158"/>
  <c r="R38" i="158"/>
  <c r="S37" i="158"/>
  <c r="R37" i="158"/>
  <c r="S36" i="158"/>
  <c r="R36" i="158"/>
  <c r="S35" i="158"/>
  <c r="R35" i="158"/>
  <c r="S34" i="158"/>
  <c r="R34" i="158"/>
  <c r="S33" i="158"/>
  <c r="R33" i="158"/>
  <c r="S32" i="158"/>
  <c r="R32" i="158"/>
  <c r="S31" i="158"/>
  <c r="R31" i="158"/>
  <c r="S30" i="158"/>
  <c r="R30" i="158"/>
  <c r="S29" i="158"/>
  <c r="R29" i="158"/>
  <c r="U27" i="164" l="1"/>
  <c r="T27" i="164"/>
  <c r="T27" i="163"/>
  <c r="U27" i="163"/>
  <c r="T27" i="162"/>
  <c r="U27" i="162"/>
  <c r="T27" i="161"/>
  <c r="U27" i="161"/>
  <c r="T27" i="160"/>
  <c r="U27" i="160"/>
  <c r="N27" i="161" l="1"/>
  <c r="Q43" i="158"/>
  <c r="O43" i="158"/>
  <c r="Q42" i="158"/>
  <c r="Q41" i="158"/>
  <c r="Q40" i="158"/>
  <c r="Q39" i="158"/>
  <c r="Q38" i="158"/>
  <c r="Q37" i="158"/>
  <c r="Q36" i="158"/>
  <c r="Q35" i="158"/>
  <c r="Q34" i="158"/>
  <c r="Q33" i="158"/>
  <c r="Q32" i="158"/>
  <c r="Q31" i="158"/>
  <c r="Q30" i="158"/>
  <c r="Q29" i="158"/>
  <c r="Q23" i="158"/>
  <c r="P23" i="158"/>
  <c r="O23" i="158"/>
  <c r="N23" i="158"/>
  <c r="X12" i="167" l="1"/>
  <c r="N27" i="163"/>
  <c r="O27" i="164"/>
  <c r="N27" i="162"/>
  <c r="N27" i="160"/>
  <c r="N27" i="159"/>
  <c r="X19" i="167"/>
  <c r="X28" i="167"/>
  <c r="X18" i="167"/>
  <c r="X25" i="167"/>
  <c r="X27" i="167"/>
  <c r="X21" i="167"/>
  <c r="X15" i="167"/>
  <c r="X13" i="167"/>
  <c r="X16" i="167"/>
  <c r="X14" i="167"/>
  <c r="X24" i="167"/>
  <c r="X20" i="167"/>
  <c r="X26" i="167"/>
  <c r="X29" i="167"/>
  <c r="X22" i="167"/>
  <c r="X17" i="167"/>
  <c r="X23" i="167"/>
  <c r="P27" i="159"/>
  <c r="R27" i="159"/>
  <c r="S27" i="159"/>
  <c r="Q27" i="161"/>
  <c r="S27" i="161"/>
  <c r="R27" i="161"/>
  <c r="Q27" i="163"/>
  <c r="R27" i="163"/>
  <c r="S27" i="163"/>
  <c r="Q27" i="164"/>
  <c r="P27" i="164"/>
  <c r="S27" i="164"/>
  <c r="R27" i="164"/>
  <c r="Q27" i="160"/>
  <c r="R27" i="160"/>
  <c r="S27" i="160"/>
  <c r="Q27" i="162"/>
  <c r="R27" i="162"/>
  <c r="S27" i="162"/>
  <c r="O27" i="162"/>
  <c r="P27" i="160"/>
  <c r="P27" i="161"/>
  <c r="P27" i="162"/>
  <c r="P27" i="163"/>
  <c r="O27" i="160"/>
  <c r="O27" i="161"/>
  <c r="Q27" i="159"/>
  <c r="N27" i="164"/>
  <c r="O27" i="159"/>
  <c r="O27" i="163"/>
  <c r="W31" i="167" l="1"/>
  <c r="X31" i="167" s="1"/>
  <c r="N36" i="48"/>
  <c r="G46" i="110"/>
  <c r="Q37" i="134"/>
  <c r="N37" i="134"/>
  <c r="D36" i="48"/>
  <c r="D35" i="47"/>
  <c r="N34" i="47"/>
  <c r="Z38" i="134"/>
  <c r="X38" i="134"/>
  <c r="Q38" i="10"/>
  <c r="G46" i="112"/>
  <c r="W37" i="10"/>
  <c r="L38" i="134"/>
  <c r="K37" i="10"/>
  <c r="G45" i="110"/>
  <c r="D34" i="47"/>
  <c r="Z37" i="134"/>
  <c r="N35" i="49"/>
  <c r="N37" i="10"/>
  <c r="K38" i="10"/>
  <c r="N35" i="48"/>
  <c r="U37" i="134"/>
  <c r="AB37" i="134"/>
  <c r="G46" i="111"/>
  <c r="Q38" i="134"/>
  <c r="N35" i="47"/>
  <c r="N38" i="10"/>
  <c r="D35" i="49"/>
  <c r="Q37" i="10"/>
  <c r="U38" i="134"/>
  <c r="X37" i="134"/>
  <c r="W38" i="10"/>
  <c r="N36" i="49"/>
  <c r="D36" i="49"/>
  <c r="L37" i="134"/>
  <c r="G45" i="112"/>
  <c r="N38" i="134"/>
  <c r="AB38" i="134"/>
  <c r="D35" i="48"/>
  <c r="G45" i="111"/>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4" i="174" l="1"/>
  <c r="B4" i="173"/>
  <c r="B4" i="172"/>
  <c r="B5" i="155"/>
  <c r="B4" i="175"/>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F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K27" i="111" l="1"/>
  <c r="I27" i="111"/>
  <c r="K27" i="112"/>
  <c r="K27" i="109"/>
  <c r="I27" i="112"/>
  <c r="M27" i="112"/>
  <c r="K27" i="110"/>
  <c r="I27" i="110"/>
  <c r="E27" i="112"/>
  <c r="I27" i="109"/>
  <c r="M27" i="110"/>
  <c r="M27" i="111"/>
  <c r="M27" i="109"/>
  <c r="H20" i="94"/>
  <c r="G27" i="112"/>
  <c r="G27" i="110"/>
  <c r="E27" i="109"/>
  <c r="E27" i="111"/>
  <c r="E27" i="110"/>
  <c r="G27" i="111"/>
  <c r="G27" i="109"/>
  <c r="J10" i="108" l="1"/>
  <c r="J10" i="141"/>
  <c r="K27" i="164" l="1"/>
  <c r="M19" i="90" l="1"/>
  <c r="M28" i="90"/>
  <c r="M14" i="90"/>
  <c r="M29" i="90"/>
  <c r="M31" i="90"/>
  <c r="M25" i="90"/>
  <c r="M21" i="90"/>
  <c r="M24" i="90"/>
  <c r="M20" i="90"/>
  <c r="M30" i="90"/>
  <c r="M27" i="90"/>
  <c r="M13" i="90"/>
  <c r="M33" i="90"/>
  <c r="M17" i="90"/>
  <c r="M16" i="90"/>
  <c r="M15" i="90"/>
  <c r="M26" i="90"/>
  <c r="M18" i="90"/>
  <c r="M22" i="90"/>
  <c r="M23" i="90"/>
  <c r="O19" i="90" l="1"/>
  <c r="O29" i="90"/>
  <c r="O32" i="90"/>
  <c r="O20" i="90"/>
  <c r="O18" i="90"/>
  <c r="O23" i="90"/>
  <c r="O14" i="90"/>
  <c r="O13" i="90"/>
  <c r="O21" i="90"/>
  <c r="O16" i="90"/>
  <c r="O26" i="90"/>
  <c r="O24" i="90"/>
  <c r="O15" i="90"/>
  <c r="O17" i="90"/>
  <c r="O30" i="90"/>
  <c r="O31" i="90"/>
  <c r="O28" i="90"/>
  <c r="O25" i="90"/>
  <c r="O27" i="90"/>
  <c r="O22" i="90"/>
  <c r="N30" i="47" l="1"/>
  <c r="P30" i="90"/>
  <c r="Q30" i="90"/>
  <c r="Q17" i="90"/>
  <c r="P17" i="90"/>
  <c r="Q23" i="90"/>
  <c r="P23" i="90"/>
  <c r="Q15" i="90"/>
  <c r="P15" i="90"/>
  <c r="P18" i="90"/>
  <c r="Q18" i="90"/>
  <c r="P22" i="90"/>
  <c r="Q22" i="90"/>
  <c r="P24" i="90"/>
  <c r="Q24" i="90"/>
  <c r="Q20" i="90"/>
  <c r="P20" i="90"/>
  <c r="P26" i="90"/>
  <c r="Q26" i="90"/>
  <c r="Q32" i="90"/>
  <c r="P32" i="90"/>
  <c r="P29" i="90"/>
  <c r="Q29" i="90"/>
  <c r="Q27" i="90"/>
  <c r="P27" i="90"/>
  <c r="P25" i="90"/>
  <c r="Q25" i="90"/>
  <c r="Q16" i="90"/>
  <c r="P16" i="90"/>
  <c r="Q28" i="90"/>
  <c r="P28" i="90"/>
  <c r="P21" i="90"/>
  <c r="Q21" i="90"/>
  <c r="P19" i="90"/>
  <c r="Q19" i="90"/>
  <c r="Q31" i="90"/>
  <c r="P31" i="90"/>
  <c r="P13" i="90"/>
  <c r="Q13" i="90"/>
  <c r="P14" i="90"/>
  <c r="Q14" i="90"/>
  <c r="K27" i="159" l="1"/>
  <c r="K27" i="160"/>
  <c r="K27" i="163"/>
  <c r="K27" i="162"/>
  <c r="K27" i="161"/>
  <c r="Y27" i="101"/>
  <c r="S26" i="4"/>
  <c r="S25" i="4"/>
  <c r="S14" i="101"/>
  <c r="V12" i="101"/>
  <c r="V16" i="100"/>
  <c r="S25" i="100"/>
  <c r="Y23" i="101"/>
  <c r="Y12" i="101"/>
  <c r="Y14" i="4"/>
  <c r="Y17" i="100"/>
  <c r="S23" i="101"/>
  <c r="V22" i="101"/>
  <c r="V18" i="101"/>
  <c r="S20" i="100"/>
  <c r="S12" i="4"/>
  <c r="V21" i="100"/>
  <c r="V13" i="4"/>
  <c r="V16" i="4"/>
  <c r="S13" i="4"/>
  <c r="Y21" i="4"/>
  <c r="Y26" i="4"/>
  <c r="Y18" i="4"/>
  <c r="Y14" i="101"/>
  <c r="V14" i="4"/>
  <c r="V14" i="101"/>
  <c r="S28" i="4"/>
  <c r="S18" i="4"/>
  <c r="Y18" i="101"/>
  <c r="V13" i="101"/>
  <c r="Y25" i="4"/>
  <c r="S24" i="101"/>
  <c r="V28" i="101"/>
  <c r="S24" i="100"/>
  <c r="Y17" i="4"/>
  <c r="S15" i="4"/>
  <c r="Y15" i="100"/>
  <c r="Y20" i="4"/>
  <c r="Y17" i="101"/>
  <c r="S27" i="101"/>
  <c r="S16" i="4"/>
  <c r="Y24" i="100"/>
  <c r="V25" i="100"/>
  <c r="V11" i="4"/>
  <c r="V15" i="101"/>
  <c r="Y15" i="101"/>
  <c r="S12" i="101"/>
  <c r="Y20" i="101"/>
  <c r="S19" i="101"/>
  <c r="Y22" i="100"/>
  <c r="Y19" i="4"/>
  <c r="V26" i="100"/>
  <c r="V17" i="100"/>
  <c r="V22" i="4"/>
  <c r="Y27" i="4"/>
  <c r="V19" i="101"/>
  <c r="S21" i="101"/>
  <c r="V20" i="101"/>
  <c r="V11" i="101"/>
  <c r="Y28" i="101"/>
  <c r="V22" i="100"/>
  <c r="V28" i="4"/>
  <c r="S11" i="4"/>
  <c r="V20" i="4"/>
  <c r="S20" i="101"/>
  <c r="S11" i="101"/>
  <c r="S17" i="101"/>
  <c r="S13" i="100"/>
  <c r="V26" i="4"/>
  <c r="S22" i="100"/>
  <c r="V18" i="4"/>
  <c r="Y21" i="101"/>
  <c r="V11" i="100"/>
  <c r="Y26" i="100"/>
  <c r="S27" i="4"/>
  <c r="Y16" i="101"/>
  <c r="S20" i="4"/>
  <c r="S16" i="101"/>
  <c r="Y24" i="4"/>
  <c r="V26" i="101"/>
  <c r="S19" i="4"/>
  <c r="Y27" i="100"/>
  <c r="V21" i="101"/>
  <c r="Y11" i="4"/>
  <c r="S23" i="100"/>
  <c r="V25" i="4"/>
  <c r="V19" i="4"/>
  <c r="Y25" i="101"/>
  <c r="V21" i="4"/>
  <c r="Y13" i="100"/>
  <c r="V17" i="101"/>
  <c r="V23" i="101"/>
  <c r="V27" i="4"/>
  <c r="V24" i="4"/>
  <c r="Y23" i="100"/>
  <c r="Y19" i="100"/>
  <c r="V27" i="101"/>
  <c r="S22" i="4"/>
  <c r="V23" i="4"/>
  <c r="S26" i="101"/>
  <c r="S24" i="4"/>
  <c r="S18" i="101"/>
  <c r="Y15" i="4"/>
  <c r="Y19" i="101"/>
  <c r="S23" i="4"/>
  <c r="Y11" i="101"/>
  <c r="S21" i="100"/>
  <c r="S28" i="100"/>
  <c r="Y24" i="101"/>
  <c r="V13" i="100"/>
  <c r="S25" i="101"/>
  <c r="S17" i="4"/>
  <c r="Y25" i="100"/>
  <c r="S14" i="4"/>
  <c r="S17" i="100"/>
  <c r="V24" i="100"/>
  <c r="V14" i="100"/>
  <c r="Y28" i="4"/>
  <c r="Y26" i="101"/>
  <c r="V18" i="100"/>
  <c r="Y22" i="4"/>
  <c r="Y12" i="100"/>
  <c r="V25" i="101"/>
  <c r="Y23" i="4"/>
  <c r="Y12" i="4"/>
  <c r="Y18" i="100"/>
  <c r="Y13" i="4"/>
  <c r="Y22" i="101"/>
  <c r="Y14" i="100"/>
  <c r="Y28" i="100"/>
  <c r="S11" i="100"/>
  <c r="V24" i="101"/>
  <c r="S27" i="100"/>
  <c r="S19" i="100"/>
  <c r="S15" i="100"/>
  <c r="V19" i="100"/>
  <c r="S15" i="101"/>
  <c r="V27" i="100"/>
  <c r="S26" i="100"/>
  <c r="S21" i="4"/>
  <c r="V28" i="100"/>
  <c r="V20" i="100"/>
  <c r="Y20" i="100"/>
  <c r="V15" i="4"/>
  <c r="V12" i="100"/>
  <c r="V15" i="100"/>
  <c r="V17" i="4"/>
  <c r="S16" i="100"/>
  <c r="V23" i="100"/>
  <c r="V16" i="101"/>
  <c r="S28" i="101"/>
  <c r="Y21" i="100"/>
  <c r="S12" i="100"/>
  <c r="S18" i="100"/>
  <c r="Y11" i="100"/>
  <c r="S22" i="101"/>
  <c r="Y13" i="101"/>
  <c r="Y16" i="100"/>
  <c r="Y16" i="4"/>
  <c r="S14" i="100"/>
  <c r="S13" i="101"/>
  <c r="V12" i="4"/>
  <c r="D20" i="137" l="1"/>
  <c r="J19" i="36"/>
  <c r="K19" i="36"/>
  <c r="C23" i="111"/>
  <c r="P23" i="111" s="1"/>
  <c r="E21" i="137"/>
  <c r="W12" i="4"/>
  <c r="T23" i="53"/>
  <c r="D23" i="138"/>
  <c r="E23" i="138" s="1"/>
  <c r="S22" i="104"/>
  <c r="E12" i="137"/>
  <c r="L31" i="137"/>
  <c r="G15" i="142"/>
  <c r="T12" i="52"/>
  <c r="N14" i="138"/>
  <c r="Y13" i="104"/>
  <c r="Z13" i="104" s="1"/>
  <c r="G27" i="144"/>
  <c r="T13" i="101"/>
  <c r="P13" i="101"/>
  <c r="Q13" i="101" s="1"/>
  <c r="D29" i="139"/>
  <c r="F26" i="108"/>
  <c r="T26" i="10"/>
  <c r="F26" i="141"/>
  <c r="C21" i="110"/>
  <c r="C11" i="111"/>
  <c r="P11" i="111"/>
  <c r="F13" i="141"/>
  <c r="F13" i="108"/>
  <c r="T13" i="10"/>
  <c r="U13" i="10" s="1"/>
  <c r="C14" i="112"/>
  <c r="J27" i="147"/>
  <c r="E27" i="147"/>
  <c r="C26" i="110"/>
  <c r="P26" i="110" s="1"/>
  <c r="C13" i="111"/>
  <c r="T14" i="100"/>
  <c r="P14" i="100"/>
  <c r="Q14" i="100" s="1"/>
  <c r="S24" i="104"/>
  <c r="D25" i="138"/>
  <c r="E25" i="138" s="1"/>
  <c r="T15" i="53"/>
  <c r="G28" i="144"/>
  <c r="D16" i="57"/>
  <c r="D19" i="96"/>
  <c r="Z31" i="139"/>
  <c r="C11" i="109"/>
  <c r="P11" i="109" s="1"/>
  <c r="E13" i="137"/>
  <c r="Z16" i="4"/>
  <c r="J10" i="97"/>
  <c r="R30" i="49"/>
  <c r="G24" i="142"/>
  <c r="E19" i="45"/>
  <c r="Z16" i="100"/>
  <c r="J27" i="144"/>
  <c r="E27" i="144"/>
  <c r="C21" i="111"/>
  <c r="C14" i="110"/>
  <c r="P14" i="110" s="1"/>
  <c r="C23" i="112"/>
  <c r="P23" i="112"/>
  <c r="G27" i="142"/>
  <c r="C20" i="111"/>
  <c r="P20" i="111" s="1"/>
  <c r="U31" i="148"/>
  <c r="V24" i="34"/>
  <c r="Y24" i="34" s="1"/>
  <c r="F24" i="94"/>
  <c r="S31" i="137"/>
  <c r="E15" i="143"/>
  <c r="J15" i="143"/>
  <c r="AC15" i="143"/>
  <c r="N31" i="139"/>
  <c r="G12" i="139"/>
  <c r="Z13" i="101"/>
  <c r="E21" i="142"/>
  <c r="J21" i="142"/>
  <c r="F15" i="141"/>
  <c r="T15" i="10"/>
  <c r="F15" i="108"/>
  <c r="G28" i="147"/>
  <c r="Y28" i="105"/>
  <c r="Z28" i="105" s="1"/>
  <c r="N29" i="140"/>
  <c r="X31" i="137"/>
  <c r="K27" i="102"/>
  <c r="P22" i="101"/>
  <c r="Q22" i="101" s="1"/>
  <c r="T22" i="101"/>
  <c r="AC26" i="139"/>
  <c r="O15" i="92"/>
  <c r="E16" i="143"/>
  <c r="J16" i="143"/>
  <c r="Q20" i="92"/>
  <c r="E16" i="137"/>
  <c r="F16" i="137" s="1"/>
  <c r="O13" i="152"/>
  <c r="O13" i="92"/>
  <c r="C15" i="84"/>
  <c r="I15" i="84" s="1"/>
  <c r="L11" i="108"/>
  <c r="D17" i="50"/>
  <c r="Y30" i="100"/>
  <c r="Z30" i="100" s="1"/>
  <c r="Z11" i="100"/>
  <c r="O18" i="92"/>
  <c r="O18" i="152"/>
  <c r="O27" i="111"/>
  <c r="C9" i="111"/>
  <c r="P9" i="111" s="1"/>
  <c r="Y27" i="104"/>
  <c r="Z27" i="104" s="1"/>
  <c r="N28" i="138"/>
  <c r="V26" i="103"/>
  <c r="W26" i="103" s="1"/>
  <c r="E18" i="148"/>
  <c r="J18" i="148"/>
  <c r="H21" i="94"/>
  <c r="C15" i="109"/>
  <c r="H31" i="106"/>
  <c r="E14" i="107"/>
  <c r="J22" i="94"/>
  <c r="C18" i="112"/>
  <c r="T14" i="51"/>
  <c r="P18" i="100"/>
  <c r="Q18" i="100" s="1"/>
  <c r="T18" i="100"/>
  <c r="AC26" i="134"/>
  <c r="C24" i="110"/>
  <c r="N19" i="138"/>
  <c r="Y18" i="104"/>
  <c r="Z18" i="104" s="1"/>
  <c r="D26" i="94"/>
  <c r="D28" i="155"/>
  <c r="C24" i="111"/>
  <c r="F21" i="108"/>
  <c r="F21" i="141"/>
  <c r="T21" i="10"/>
  <c r="U21" i="10" s="1"/>
  <c r="U31" i="147"/>
  <c r="H20" i="108"/>
  <c r="H20" i="141"/>
  <c r="Q13" i="152"/>
  <c r="Q16" i="152" s="1"/>
  <c r="Q13" i="92"/>
  <c r="AC21" i="137"/>
  <c r="Q29" i="56"/>
  <c r="AC12" i="137"/>
  <c r="AB31" i="137"/>
  <c r="G28" i="143"/>
  <c r="AB31" i="146"/>
  <c r="C10" i="111"/>
  <c r="G23" i="143"/>
  <c r="D26" i="137"/>
  <c r="E20" i="45"/>
  <c r="D23" i="57"/>
  <c r="Y28" i="103"/>
  <c r="Z28" i="103" s="1"/>
  <c r="J21" i="96"/>
  <c r="G23" i="137"/>
  <c r="G19" i="145"/>
  <c r="D16" i="96"/>
  <c r="E25" i="107"/>
  <c r="T12" i="100"/>
  <c r="P12" i="100"/>
  <c r="Q12" i="100" s="1"/>
  <c r="C13" i="112"/>
  <c r="O27" i="112"/>
  <c r="C9" i="112"/>
  <c r="S31" i="143"/>
  <c r="C26" i="109"/>
  <c r="M18" i="92"/>
  <c r="M18" i="152"/>
  <c r="C16" i="110"/>
  <c r="J12" i="96"/>
  <c r="C20" i="109"/>
  <c r="P20" i="109" s="1"/>
  <c r="C21" i="109"/>
  <c r="P21" i="109" s="1"/>
  <c r="C10" i="112"/>
  <c r="P10" i="112" s="1"/>
  <c r="Q18" i="98"/>
  <c r="C22" i="111"/>
  <c r="P22" i="111" s="1"/>
  <c r="G21" i="144"/>
  <c r="C18" i="111"/>
  <c r="H14" i="108"/>
  <c r="H14" i="141"/>
  <c r="N24" i="140"/>
  <c r="Y23" i="105"/>
  <c r="Z23" i="105" s="1"/>
  <c r="L15" i="108"/>
  <c r="V20" i="105"/>
  <c r="W20" i="105" s="1"/>
  <c r="G21" i="142"/>
  <c r="J14" i="94"/>
  <c r="C23" i="45"/>
  <c r="E26" i="107"/>
  <c r="Y17" i="104"/>
  <c r="Z17" i="104" s="1"/>
  <c r="N18" i="138"/>
  <c r="C16" i="111"/>
  <c r="P16" i="111" s="1"/>
  <c r="C22" i="112"/>
  <c r="H13" i="108"/>
  <c r="H13" i="141"/>
  <c r="U31" i="134"/>
  <c r="J23" i="94"/>
  <c r="D29" i="136"/>
  <c r="E29" i="136" s="1"/>
  <c r="D25" i="94"/>
  <c r="D27" i="155"/>
  <c r="G17" i="148"/>
  <c r="V24" i="103"/>
  <c r="W24" i="103" s="1"/>
  <c r="Z21" i="100"/>
  <c r="Y25" i="104"/>
  <c r="Z25" i="104" s="1"/>
  <c r="N26" i="138"/>
  <c r="S17" i="103"/>
  <c r="D18" i="134"/>
  <c r="T30" i="48"/>
  <c r="L10" i="96"/>
  <c r="H15" i="79"/>
  <c r="H21" i="79" s="1"/>
  <c r="G12" i="98"/>
  <c r="J31" i="136"/>
  <c r="K31" i="136" s="1"/>
  <c r="G18" i="146"/>
  <c r="E27" i="143"/>
  <c r="J27" i="143"/>
  <c r="P28" i="101"/>
  <c r="Q28" i="101" s="1"/>
  <c r="T28" i="101"/>
  <c r="E15" i="107"/>
  <c r="D21" i="50"/>
  <c r="Q19" i="92"/>
  <c r="Q19" i="152"/>
  <c r="D15" i="97"/>
  <c r="V16" i="103"/>
  <c r="W16" i="103" s="1"/>
  <c r="C20" i="112"/>
  <c r="P20" i="112" s="1"/>
  <c r="V22" i="34"/>
  <c r="Y22" i="34" s="1"/>
  <c r="F22" i="94"/>
  <c r="C17" i="109"/>
  <c r="G19" i="144"/>
  <c r="T13" i="57"/>
  <c r="J22" i="108"/>
  <c r="J22" i="141"/>
  <c r="E13" i="139"/>
  <c r="G14" i="144"/>
  <c r="C16" i="109"/>
  <c r="D28" i="52"/>
  <c r="C25" i="110"/>
  <c r="P25" i="110" s="1"/>
  <c r="T19" i="51"/>
  <c r="Q19" i="58"/>
  <c r="D23" i="50"/>
  <c r="E28" i="142"/>
  <c r="J28" i="142"/>
  <c r="J20" i="141"/>
  <c r="J20" i="108"/>
  <c r="I18" i="92"/>
  <c r="I18" i="152"/>
  <c r="D16" i="95"/>
  <c r="Q15" i="92"/>
  <c r="J22" i="95"/>
  <c r="F23" i="94"/>
  <c r="V23" i="34"/>
  <c r="Y23" i="34" s="1"/>
  <c r="W16" i="101"/>
  <c r="W23" i="100"/>
  <c r="N17" i="140"/>
  <c r="Y16" i="105"/>
  <c r="Z16" i="105" s="1"/>
  <c r="N27" i="136"/>
  <c r="C14" i="109"/>
  <c r="G24" i="147"/>
  <c r="D23" i="55"/>
  <c r="C23" i="109"/>
  <c r="P23" i="109" s="1"/>
  <c r="D23" i="96"/>
  <c r="C25" i="109"/>
  <c r="P25" i="109" s="1"/>
  <c r="C24" i="109"/>
  <c r="P24" i="109" s="1"/>
  <c r="E23" i="139"/>
  <c r="C12" i="111"/>
  <c r="G15" i="137"/>
  <c r="J18" i="143"/>
  <c r="J31" i="143" s="1"/>
  <c r="O31" i="143" s="1"/>
  <c r="E18" i="143"/>
  <c r="E25" i="143"/>
  <c r="J25" i="143"/>
  <c r="C20" i="110"/>
  <c r="P20" i="110"/>
  <c r="C15" i="110"/>
  <c r="P15" i="110" s="1"/>
  <c r="G22" i="147"/>
  <c r="S29" i="51"/>
  <c r="T11" i="51"/>
  <c r="T17" i="50"/>
  <c r="M30" i="45"/>
  <c r="P16" i="100"/>
  <c r="Q16" i="100" s="1"/>
  <c r="T16" i="100"/>
  <c r="C26" i="111"/>
  <c r="P26" i="111" s="1"/>
  <c r="E21" i="134"/>
  <c r="H15" i="95"/>
  <c r="J24" i="147"/>
  <c r="D24" i="147" s="1"/>
  <c r="F24" i="147" s="1"/>
  <c r="E24" i="147"/>
  <c r="V18" i="47"/>
  <c r="Y18" i="47" s="1"/>
  <c r="F18" i="95"/>
  <c r="T25" i="52"/>
  <c r="M12" i="152"/>
  <c r="M12" i="92"/>
  <c r="Q16" i="68"/>
  <c r="J16" i="147"/>
  <c r="E16" i="147"/>
  <c r="D17" i="139"/>
  <c r="T27" i="53"/>
  <c r="D25" i="57"/>
  <c r="V25" i="104"/>
  <c r="W25" i="104" s="1"/>
  <c r="L17" i="43"/>
  <c r="K17" i="43"/>
  <c r="G13" i="139"/>
  <c r="H21" i="96"/>
  <c r="F31" i="84"/>
  <c r="V16" i="104"/>
  <c r="W16" i="104" s="1"/>
  <c r="G16" i="146"/>
  <c r="G26" i="134"/>
  <c r="G18" i="148"/>
  <c r="W17" i="4"/>
  <c r="W15" i="100"/>
  <c r="W12" i="100"/>
  <c r="Q12" i="152"/>
  <c r="Q12" i="92"/>
  <c r="W16" i="68"/>
  <c r="J23" i="95"/>
  <c r="E18" i="134"/>
  <c r="F25" i="96"/>
  <c r="V25" i="48"/>
  <c r="Y25" i="48" s="1"/>
  <c r="I29" i="55"/>
  <c r="W15" i="4"/>
  <c r="O27" i="109"/>
  <c r="C9" i="109"/>
  <c r="P9" i="109" s="1"/>
  <c r="U31" i="139"/>
  <c r="V15" i="103"/>
  <c r="W15" i="103" s="1"/>
  <c r="E27" i="107"/>
  <c r="N20" i="140"/>
  <c r="Y19" i="105"/>
  <c r="Z19" i="105" s="1"/>
  <c r="T22" i="57"/>
  <c r="E18" i="146"/>
  <c r="J18" i="146"/>
  <c r="Z20" i="100"/>
  <c r="E24" i="107"/>
  <c r="Z31" i="145"/>
  <c r="W20" i="100"/>
  <c r="C19" i="110"/>
  <c r="P19" i="110" s="1"/>
  <c r="E20" i="148"/>
  <c r="J20" i="148"/>
  <c r="D26" i="138"/>
  <c r="E26" i="138" s="1"/>
  <c r="S25" i="104"/>
  <c r="C28" i="45"/>
  <c r="L13" i="43"/>
  <c r="K13" i="43"/>
  <c r="C11" i="112"/>
  <c r="P11" i="112" s="1"/>
  <c r="D20" i="95"/>
  <c r="L29" i="54"/>
  <c r="V14" i="104"/>
  <c r="W14" i="104" s="1"/>
  <c r="L15" i="43"/>
  <c r="K15" i="43"/>
  <c r="I29" i="51"/>
  <c r="J29" i="51" s="1"/>
  <c r="G26" i="146"/>
  <c r="F11" i="108"/>
  <c r="T11" i="10"/>
  <c r="F11" i="141"/>
  <c r="G18" i="143"/>
  <c r="J15" i="147"/>
  <c r="E15" i="147"/>
  <c r="V23" i="104"/>
  <c r="W23" i="104" s="1"/>
  <c r="I14" i="92"/>
  <c r="I14" i="152"/>
  <c r="C21" i="84"/>
  <c r="E15" i="144"/>
  <c r="J15" i="144"/>
  <c r="V20" i="104"/>
  <c r="W20" i="104" s="1"/>
  <c r="D15" i="155"/>
  <c r="D13" i="94"/>
  <c r="S22" i="103"/>
  <c r="D23" i="134"/>
  <c r="C13" i="110"/>
  <c r="C21" i="112"/>
  <c r="P21" i="112"/>
  <c r="K12" i="43"/>
  <c r="L12" i="43"/>
  <c r="H13" i="96"/>
  <c r="D20" i="97"/>
  <c r="D28" i="139"/>
  <c r="E23" i="143"/>
  <c r="J23" i="143"/>
  <c r="H23" i="107"/>
  <c r="U31" i="143"/>
  <c r="W28" i="100"/>
  <c r="P21" i="4"/>
  <c r="Q21" i="4" s="1"/>
  <c r="T21" i="4"/>
  <c r="C15" i="112"/>
  <c r="P15" i="112"/>
  <c r="C17" i="112"/>
  <c r="P17" i="112" s="1"/>
  <c r="C13" i="109"/>
  <c r="P13" i="109"/>
  <c r="C20" i="45"/>
  <c r="T26" i="100"/>
  <c r="P26" i="100"/>
  <c r="Q26" i="100" s="1"/>
  <c r="T19" i="56"/>
  <c r="D28" i="55"/>
  <c r="F12" i="141"/>
  <c r="F12" i="108"/>
  <c r="T12" i="10"/>
  <c r="S14" i="152"/>
  <c r="S14" i="92"/>
  <c r="J11" i="95"/>
  <c r="F11" i="94"/>
  <c r="V11" i="34"/>
  <c r="E15" i="146"/>
  <c r="J15" i="146"/>
  <c r="AC14" i="139"/>
  <c r="C21" i="45"/>
  <c r="J17" i="94"/>
  <c r="H20" i="107"/>
  <c r="G23" i="145"/>
  <c r="L25" i="97"/>
  <c r="L20" i="96"/>
  <c r="T26" i="54"/>
  <c r="C19" i="112"/>
  <c r="K14" i="92"/>
  <c r="K14" i="152"/>
  <c r="W27" i="100"/>
  <c r="C18" i="45"/>
  <c r="C17" i="111"/>
  <c r="P17" i="111" s="1"/>
  <c r="N25" i="136"/>
  <c r="T15" i="101"/>
  <c r="P15" i="101"/>
  <c r="Q15" i="101" s="1"/>
  <c r="C15" i="111"/>
  <c r="I15" i="92"/>
  <c r="J15" i="97"/>
  <c r="J16" i="141"/>
  <c r="J16" i="108"/>
  <c r="L12" i="97"/>
  <c r="E23" i="145"/>
  <c r="J23" i="145"/>
  <c r="E18" i="107"/>
  <c r="G23" i="142"/>
  <c r="J16" i="95"/>
  <c r="J30" i="95" s="1"/>
  <c r="D12" i="95"/>
  <c r="D14" i="139"/>
  <c r="E30" i="107"/>
  <c r="V18" i="104"/>
  <c r="W18" i="104" s="1"/>
  <c r="T10" i="10"/>
  <c r="F10" i="141"/>
  <c r="K29" i="10"/>
  <c r="F10" i="108"/>
  <c r="N26" i="140"/>
  <c r="Y25" i="105"/>
  <c r="Z25" i="105" s="1"/>
  <c r="L29" i="52"/>
  <c r="H25" i="108"/>
  <c r="H25" i="141"/>
  <c r="C12" i="112"/>
  <c r="P12" i="112" s="1"/>
  <c r="C22" i="110"/>
  <c r="C10" i="109"/>
  <c r="P10" i="109" s="1"/>
  <c r="L16" i="108"/>
  <c r="AC12" i="139"/>
  <c r="AB31" i="139"/>
  <c r="E19" i="152"/>
  <c r="E19" i="92"/>
  <c r="AC19" i="68"/>
  <c r="D27" i="137"/>
  <c r="S27" i="104"/>
  <c r="D28" i="138"/>
  <c r="E28" i="138" s="1"/>
  <c r="D24" i="139"/>
  <c r="Z15" i="79"/>
  <c r="S12" i="98"/>
  <c r="I20" i="92"/>
  <c r="C18" i="109"/>
  <c r="H16" i="94"/>
  <c r="T23" i="55"/>
  <c r="D13" i="52"/>
  <c r="G23" i="144"/>
  <c r="D20" i="52"/>
  <c r="T23" i="50"/>
  <c r="G23" i="148"/>
  <c r="D18" i="138"/>
  <c r="E18" i="138" s="1"/>
  <c r="S17" i="104"/>
  <c r="G25" i="143"/>
  <c r="K15" i="92"/>
  <c r="Q31" i="137"/>
  <c r="V31" i="137" s="1"/>
  <c r="I12" i="98"/>
  <c r="K15" i="79"/>
  <c r="L15" i="94"/>
  <c r="W19" i="100"/>
  <c r="J24" i="108"/>
  <c r="J24" i="141"/>
  <c r="C17" i="110"/>
  <c r="P17" i="110" s="1"/>
  <c r="T17" i="51"/>
  <c r="L12" i="96"/>
  <c r="AB31" i="142"/>
  <c r="L19" i="58"/>
  <c r="G19" i="142"/>
  <c r="E22" i="137"/>
  <c r="F22" i="137" s="1"/>
  <c r="E26" i="134"/>
  <c r="E17" i="107"/>
  <c r="J13" i="96"/>
  <c r="G27" i="143"/>
  <c r="J14" i="95"/>
  <c r="E25" i="145"/>
  <c r="J25" i="145"/>
  <c r="T14" i="50"/>
  <c r="L20" i="108"/>
  <c r="N15" i="140"/>
  <c r="Y14" i="105"/>
  <c r="Z14" i="105" s="1"/>
  <c r="C12" i="109"/>
  <c r="P12" i="109" s="1"/>
  <c r="E21" i="143"/>
  <c r="J21" i="143"/>
  <c r="T22" i="50"/>
  <c r="H20" i="97"/>
  <c r="L18" i="95"/>
  <c r="J18" i="97"/>
  <c r="G27" i="134"/>
  <c r="H20" i="95"/>
  <c r="N24" i="138"/>
  <c r="Y23" i="104"/>
  <c r="Z23" i="104" s="1"/>
  <c r="Y14" i="103"/>
  <c r="Z14" i="103" s="1"/>
  <c r="J26" i="147"/>
  <c r="E26" i="147"/>
  <c r="M17" i="92"/>
  <c r="Q21" i="68"/>
  <c r="M17" i="152"/>
  <c r="AC28" i="134"/>
  <c r="N22" i="140"/>
  <c r="Y21" i="105"/>
  <c r="Z21" i="105" s="1"/>
  <c r="T15" i="100"/>
  <c r="P15" i="100"/>
  <c r="Q15" i="100" s="1"/>
  <c r="S15" i="105"/>
  <c r="D16" i="140"/>
  <c r="D18" i="53"/>
  <c r="T18" i="54"/>
  <c r="P19" i="100"/>
  <c r="Q19" i="100" s="1"/>
  <c r="T19" i="100"/>
  <c r="G29" i="144"/>
  <c r="S17" i="98"/>
  <c r="L16" i="96"/>
  <c r="G29" i="143"/>
  <c r="L27" i="94"/>
  <c r="T27" i="100"/>
  <c r="P27" i="100"/>
  <c r="Q27" i="100" s="1"/>
  <c r="H22" i="96"/>
  <c r="F20" i="97"/>
  <c r="V20" i="49"/>
  <c r="Y20" i="49" s="1"/>
  <c r="K26" i="102"/>
  <c r="L26" i="102"/>
  <c r="E14" i="137"/>
  <c r="O16" i="98"/>
  <c r="T19" i="79"/>
  <c r="F25" i="108"/>
  <c r="T25" i="10"/>
  <c r="F25" i="141"/>
  <c r="G15" i="147"/>
  <c r="E19" i="146"/>
  <c r="J19" i="146"/>
  <c r="J14" i="144"/>
  <c r="E14" i="144"/>
  <c r="H27" i="97"/>
  <c r="C18" i="110"/>
  <c r="P18" i="110"/>
  <c r="AC19" i="139"/>
  <c r="N25" i="140"/>
  <c r="Y24" i="105"/>
  <c r="Z24" i="105" s="1"/>
  <c r="C23" i="110"/>
  <c r="C19" i="109"/>
  <c r="N12" i="138"/>
  <c r="Y11" i="104"/>
  <c r="M31" i="138"/>
  <c r="N31" i="138" s="1"/>
  <c r="E22" i="107"/>
  <c r="E17" i="143"/>
  <c r="J17" i="143"/>
  <c r="D12" i="140"/>
  <c r="G31" i="140"/>
  <c r="S11" i="105"/>
  <c r="C14" i="111"/>
  <c r="P14" i="111" s="1"/>
  <c r="V12" i="103"/>
  <c r="W12" i="103" s="1"/>
  <c r="W24" i="101"/>
  <c r="H21" i="141"/>
  <c r="H21" i="108"/>
  <c r="G17" i="145"/>
  <c r="G17" i="137"/>
  <c r="G24" i="137"/>
  <c r="K13" i="152"/>
  <c r="K13" i="92"/>
  <c r="D18" i="54"/>
  <c r="L18" i="96"/>
  <c r="J24" i="95"/>
  <c r="T24" i="10"/>
  <c r="T29" i="10" s="1"/>
  <c r="F24" i="108"/>
  <c r="F24" i="141"/>
  <c r="D25" i="56"/>
  <c r="J26" i="144"/>
  <c r="E26" i="144"/>
  <c r="V12" i="48"/>
  <c r="Y12" i="48" s="1"/>
  <c r="F12" i="96"/>
  <c r="AC22" i="137"/>
  <c r="C22" i="109"/>
  <c r="D22" i="109" s="1"/>
  <c r="T30" i="34"/>
  <c r="L10" i="94"/>
  <c r="D15" i="50"/>
  <c r="V17" i="105"/>
  <c r="W17" i="105" s="1"/>
  <c r="J31" i="137"/>
  <c r="D12" i="137"/>
  <c r="Y11" i="103"/>
  <c r="X31" i="134"/>
  <c r="V24" i="48"/>
  <c r="Y24" i="48" s="1"/>
  <c r="F24" i="96"/>
  <c r="E17" i="142"/>
  <c r="J17" i="142"/>
  <c r="I30" i="45"/>
  <c r="E12" i="45"/>
  <c r="H17" i="94"/>
  <c r="C25" i="112"/>
  <c r="P25" i="112" s="1"/>
  <c r="E15" i="137"/>
  <c r="F15" i="137" s="1"/>
  <c r="C27" i="84"/>
  <c r="I27" i="84" s="1"/>
  <c r="D21" i="51"/>
  <c r="G28" i="137"/>
  <c r="AB31" i="148"/>
  <c r="E19" i="107"/>
  <c r="L16" i="97"/>
  <c r="V23" i="105"/>
  <c r="W23" i="105" s="1"/>
  <c r="T13" i="51"/>
  <c r="T22" i="56"/>
  <c r="L29" i="53"/>
  <c r="K16" i="102"/>
  <c r="L16" i="102"/>
  <c r="V15" i="104"/>
  <c r="W15" i="104" s="1"/>
  <c r="F20" i="96"/>
  <c r="V20" i="48"/>
  <c r="Y20" i="48" s="1"/>
  <c r="S12" i="104"/>
  <c r="D13" i="138"/>
  <c r="E13" i="138" s="1"/>
  <c r="N29" i="138"/>
  <c r="Y28" i="104"/>
  <c r="Z28" i="104" s="1"/>
  <c r="L22" i="95"/>
  <c r="N22" i="95" s="1"/>
  <c r="Q22" i="95" s="1"/>
  <c r="H17" i="141"/>
  <c r="H17" i="108"/>
  <c r="E28" i="148"/>
  <c r="J28" i="148"/>
  <c r="J17" i="148"/>
  <c r="E17" i="148"/>
  <c r="E28" i="137"/>
  <c r="T15" i="56"/>
  <c r="E24" i="45"/>
  <c r="E23" i="148"/>
  <c r="J23" i="148"/>
  <c r="D23" i="148" s="1"/>
  <c r="F23" i="148" s="1"/>
  <c r="U31" i="142"/>
  <c r="D28" i="53"/>
  <c r="S18" i="105"/>
  <c r="D19" i="140"/>
  <c r="J30" i="48"/>
  <c r="E31" i="107"/>
  <c r="J22" i="144"/>
  <c r="E22" i="144"/>
  <c r="L30" i="49"/>
  <c r="F20" i="141"/>
  <c r="N20" i="141" s="1"/>
  <c r="X20" i="10"/>
  <c r="T20" i="10"/>
  <c r="F20" i="108"/>
  <c r="G25" i="144"/>
  <c r="N13" i="138"/>
  <c r="Y12" i="104"/>
  <c r="Z12" i="104" s="1"/>
  <c r="C10" i="110"/>
  <c r="P10" i="110" s="1"/>
  <c r="C24" i="112"/>
  <c r="P24" i="112" s="1"/>
  <c r="L10" i="97"/>
  <c r="T30" i="49"/>
  <c r="M19" i="152"/>
  <c r="M21" i="152" s="1"/>
  <c r="Z18" i="152" s="1"/>
  <c r="M19" i="92"/>
  <c r="E13" i="45"/>
  <c r="N23" i="140"/>
  <c r="Y22" i="105"/>
  <c r="Z22" i="105" s="1"/>
  <c r="G14" i="143"/>
  <c r="E23" i="147"/>
  <c r="J23" i="147"/>
  <c r="S31" i="134"/>
  <c r="L14" i="94"/>
  <c r="N14" i="94" s="1"/>
  <c r="Q14" i="94" s="1"/>
  <c r="C15" i="3"/>
  <c r="D19" i="107"/>
  <c r="E28" i="147"/>
  <c r="J28" i="147"/>
  <c r="T15" i="125"/>
  <c r="L19" i="125" s="1"/>
  <c r="V14" i="103"/>
  <c r="W14" i="103" s="1"/>
  <c r="T15" i="51"/>
  <c r="V23" i="49"/>
  <c r="Y23" i="49" s="1"/>
  <c r="F23" i="97"/>
  <c r="S14" i="104"/>
  <c r="D15" i="138"/>
  <c r="E15" i="138" s="1"/>
  <c r="G20" i="139"/>
  <c r="Y20" i="103"/>
  <c r="Z20" i="103" s="1"/>
  <c r="D16" i="51"/>
  <c r="AC20" i="137"/>
  <c r="AC28" i="143"/>
  <c r="D19" i="50"/>
  <c r="J26" i="95"/>
  <c r="Z31" i="134"/>
  <c r="AA31" i="134" s="1"/>
  <c r="E21" i="147"/>
  <c r="J21" i="147"/>
  <c r="D19" i="51"/>
  <c r="G25" i="134"/>
  <c r="D26" i="96"/>
  <c r="F14" i="95"/>
  <c r="V14" i="47"/>
  <c r="Y14" i="47" s="1"/>
  <c r="S30" i="100"/>
  <c r="T30" i="100" s="1"/>
  <c r="T11" i="100"/>
  <c r="P11" i="100"/>
  <c r="G27" i="146"/>
  <c r="H27" i="146" s="1"/>
  <c r="K18" i="92"/>
  <c r="K18" i="152"/>
  <c r="G29" i="54"/>
  <c r="D11" i="54"/>
  <c r="K21" i="36"/>
  <c r="J21" i="36"/>
  <c r="D20" i="54"/>
  <c r="Z28" i="100"/>
  <c r="V19" i="105"/>
  <c r="W19" i="105" s="1"/>
  <c r="G26" i="147"/>
  <c r="G29" i="137"/>
  <c r="Z14" i="100"/>
  <c r="AC14" i="148"/>
  <c r="E20" i="107"/>
  <c r="AC22" i="134"/>
  <c r="AC23" i="139"/>
  <c r="V13" i="105"/>
  <c r="W13" i="105" s="1"/>
  <c r="AC28" i="139"/>
  <c r="J31" i="140"/>
  <c r="K31" i="140" s="1"/>
  <c r="V11" i="105"/>
  <c r="W11" i="105" s="1"/>
  <c r="J26" i="142"/>
  <c r="E26" i="142"/>
  <c r="E14" i="134"/>
  <c r="E22" i="139"/>
  <c r="L18" i="108"/>
  <c r="C11" i="110"/>
  <c r="D11" i="110" s="1"/>
  <c r="C25" i="111"/>
  <c r="P25" i="111"/>
  <c r="J18" i="36"/>
  <c r="K18" i="36"/>
  <c r="C12" i="110"/>
  <c r="E23" i="107"/>
  <c r="T23" i="57"/>
  <c r="G22" i="146"/>
  <c r="L16" i="43"/>
  <c r="K16" i="43"/>
  <c r="D13" i="137"/>
  <c r="T16" i="51"/>
  <c r="E29" i="107"/>
  <c r="E23" i="134"/>
  <c r="Z22" i="101"/>
  <c r="M14" i="98"/>
  <c r="Z13" i="4"/>
  <c r="G29" i="148"/>
  <c r="D23" i="140"/>
  <c r="S22" i="105"/>
  <c r="T22" i="105" s="1"/>
  <c r="D18" i="57"/>
  <c r="G24" i="139"/>
  <c r="H24" i="139" s="1"/>
  <c r="O27" i="110"/>
  <c r="C9" i="110"/>
  <c r="P9" i="110" s="1"/>
  <c r="C16" i="112"/>
  <c r="P16" i="112" s="1"/>
  <c r="G20" i="144"/>
  <c r="G16" i="134"/>
  <c r="D18" i="56"/>
  <c r="AC27" i="134"/>
  <c r="V22" i="103"/>
  <c r="W22" i="103" s="1"/>
  <c r="T25" i="51"/>
  <c r="L10" i="108"/>
  <c r="W29" i="10"/>
  <c r="X10" i="10"/>
  <c r="H19" i="97"/>
  <c r="D11" i="96"/>
  <c r="V27" i="48"/>
  <c r="Y27" i="48" s="1"/>
  <c r="F27" i="96"/>
  <c r="Q13" i="98"/>
  <c r="G12" i="92"/>
  <c r="G12" i="152"/>
  <c r="H16" i="68"/>
  <c r="G18" i="147"/>
  <c r="AC14" i="134"/>
  <c r="D22" i="50"/>
  <c r="Z18" i="100"/>
  <c r="E16" i="146"/>
  <c r="J16" i="146"/>
  <c r="C24" i="45"/>
  <c r="C19" i="111"/>
  <c r="P19" i="111" s="1"/>
  <c r="L31" i="145"/>
  <c r="E12" i="145"/>
  <c r="J12" i="145"/>
  <c r="D13" i="55"/>
  <c r="K27" i="36"/>
  <c r="J27" i="36"/>
  <c r="D14" i="50"/>
  <c r="Z12" i="4"/>
  <c r="AC27" i="145"/>
  <c r="S20" i="104"/>
  <c r="D21" i="138"/>
  <c r="E21" i="138" s="1"/>
  <c r="D24" i="54"/>
  <c r="S19" i="104"/>
  <c r="T19" i="104" s="1"/>
  <c r="D20" i="138"/>
  <c r="E20" i="138" s="1"/>
  <c r="J26" i="108"/>
  <c r="J26" i="141"/>
  <c r="R26" i="10"/>
  <c r="S21" i="104"/>
  <c r="D22" i="138"/>
  <c r="E22" i="138" s="1"/>
  <c r="S15" i="103"/>
  <c r="D16" i="134"/>
  <c r="N28" i="136"/>
  <c r="D21" i="57"/>
  <c r="L31" i="143"/>
  <c r="E12" i="143"/>
  <c r="J12" i="143"/>
  <c r="L25" i="43"/>
  <c r="K25" i="43"/>
  <c r="D16" i="139"/>
  <c r="K18" i="43"/>
  <c r="L18" i="43"/>
  <c r="T13" i="55"/>
  <c r="G19" i="146"/>
  <c r="D25" i="51"/>
  <c r="AC19" i="144"/>
  <c r="E24" i="134"/>
  <c r="D26" i="107"/>
  <c r="C22" i="3"/>
  <c r="J12" i="148"/>
  <c r="L31" i="148"/>
  <c r="E12" i="148"/>
  <c r="V11" i="104"/>
  <c r="W11" i="104" s="1"/>
  <c r="J31" i="138"/>
  <c r="K31" i="138" s="1"/>
  <c r="D16" i="56"/>
  <c r="D10" i="97"/>
  <c r="D30" i="49"/>
  <c r="G27" i="139"/>
  <c r="R30" i="47"/>
  <c r="J10" i="95"/>
  <c r="N29" i="57"/>
  <c r="V13" i="104"/>
  <c r="W13" i="104" s="1"/>
  <c r="AC19" i="137"/>
  <c r="G26" i="144"/>
  <c r="Q29" i="51"/>
  <c r="D28" i="51"/>
  <c r="T26" i="52"/>
  <c r="J11" i="36"/>
  <c r="K11" i="36"/>
  <c r="I31" i="36"/>
  <c r="H15" i="107"/>
  <c r="V21" i="104"/>
  <c r="W21" i="104" s="1"/>
  <c r="V17" i="104"/>
  <c r="W17" i="104" s="1"/>
  <c r="F19" i="58"/>
  <c r="N14" i="136"/>
  <c r="G24" i="134"/>
  <c r="E28" i="143"/>
  <c r="J28" i="143"/>
  <c r="Z23" i="4"/>
  <c r="N17" i="138"/>
  <c r="Y16" i="104"/>
  <c r="Z16" i="104" s="1"/>
  <c r="D14" i="56"/>
  <c r="J18" i="96"/>
  <c r="N29" i="50"/>
  <c r="D22" i="95"/>
  <c r="N30" i="48"/>
  <c r="D25" i="95"/>
  <c r="N15" i="125"/>
  <c r="I19" i="125" s="1"/>
  <c r="AC29" i="139"/>
  <c r="D18" i="51"/>
  <c r="J20" i="144"/>
  <c r="E20" i="144"/>
  <c r="G26" i="148"/>
  <c r="X31" i="139"/>
  <c r="AC31" i="139" s="1"/>
  <c r="W25" i="101"/>
  <c r="F21" i="97"/>
  <c r="V21" i="49"/>
  <c r="Y21" i="49" s="1"/>
  <c r="T19" i="57"/>
  <c r="AC16" i="139"/>
  <c r="T20" i="51"/>
  <c r="G12" i="146"/>
  <c r="N31" i="146"/>
  <c r="G31" i="146" s="1"/>
  <c r="E25" i="45"/>
  <c r="G16" i="142"/>
  <c r="D24" i="50"/>
  <c r="Y20" i="105"/>
  <c r="Z20" i="105" s="1"/>
  <c r="N21" i="140"/>
  <c r="T11" i="50"/>
  <c r="S29" i="50"/>
  <c r="D12" i="54"/>
  <c r="T20" i="53"/>
  <c r="G24" i="146"/>
  <c r="AC16" i="148"/>
  <c r="L14" i="96"/>
  <c r="T18" i="50"/>
  <c r="G12" i="137"/>
  <c r="N31" i="137"/>
  <c r="O31" i="137" s="1"/>
  <c r="J13" i="108"/>
  <c r="J13" i="141"/>
  <c r="R13" i="10"/>
  <c r="G13" i="148"/>
  <c r="K20" i="43"/>
  <c r="L20" i="43"/>
  <c r="AC19" i="148"/>
  <c r="C28" i="84"/>
  <c r="G29" i="147"/>
  <c r="AC24" i="139"/>
  <c r="G18" i="145"/>
  <c r="E27" i="45"/>
  <c r="J14" i="97"/>
  <c r="E23" i="137"/>
  <c r="C14" i="45"/>
  <c r="J13" i="145"/>
  <c r="J31" i="145" s="1"/>
  <c r="M31" i="145" s="1"/>
  <c r="E13" i="145"/>
  <c r="G27" i="137"/>
  <c r="H27" i="137" s="1"/>
  <c r="H26" i="108"/>
  <c r="H26" i="141"/>
  <c r="H22" i="97"/>
  <c r="D17" i="52"/>
  <c r="O14" i="92"/>
  <c r="O14" i="152"/>
  <c r="J27" i="141"/>
  <c r="J27" i="108"/>
  <c r="D28" i="50"/>
  <c r="T25" i="54"/>
  <c r="G17" i="134"/>
  <c r="D37" i="77"/>
  <c r="C11" i="3"/>
  <c r="D15" i="107"/>
  <c r="D17" i="136"/>
  <c r="E17" i="136" s="1"/>
  <c r="E26" i="146"/>
  <c r="J26" i="146"/>
  <c r="G28" i="134"/>
  <c r="Q17" i="92"/>
  <c r="Q17" i="152"/>
  <c r="Q21" i="152" s="1"/>
  <c r="W21" i="68"/>
  <c r="G18" i="137"/>
  <c r="H18" i="141"/>
  <c r="H18" i="108"/>
  <c r="D21" i="56"/>
  <c r="AC16" i="137"/>
  <c r="J27" i="145"/>
  <c r="E27" i="145"/>
  <c r="G29" i="139"/>
  <c r="J29" i="145"/>
  <c r="E29" i="145"/>
  <c r="S13" i="103"/>
  <c r="D14" i="134"/>
  <c r="D15" i="94"/>
  <c r="D17" i="155"/>
  <c r="S28" i="103"/>
  <c r="D29" i="134"/>
  <c r="L19" i="95"/>
  <c r="H12" i="97"/>
  <c r="T18" i="52"/>
  <c r="J20" i="142"/>
  <c r="E20" i="142"/>
  <c r="K13" i="102"/>
  <c r="L13" i="102"/>
  <c r="AC15" i="148"/>
  <c r="Z12" i="100"/>
  <c r="G16" i="137"/>
  <c r="H16" i="137" s="1"/>
  <c r="G23" i="147"/>
  <c r="I29" i="54"/>
  <c r="C17" i="45"/>
  <c r="F11" i="96"/>
  <c r="V11" i="48"/>
  <c r="Y11" i="48" s="1"/>
  <c r="H16" i="108"/>
  <c r="H16" i="141"/>
  <c r="AC23" i="147"/>
  <c r="H22" i="108"/>
  <c r="H22" i="141"/>
  <c r="S27" i="103"/>
  <c r="D28" i="134"/>
  <c r="J25" i="108"/>
  <c r="J25" i="141"/>
  <c r="R25" i="10"/>
  <c r="T24" i="50"/>
  <c r="C15" i="45"/>
  <c r="H13" i="95"/>
  <c r="J20" i="145"/>
  <c r="E20" i="145"/>
  <c r="T13" i="56"/>
  <c r="D19" i="52"/>
  <c r="D25" i="54"/>
  <c r="T27" i="54"/>
  <c r="T19" i="50"/>
  <c r="K11" i="102"/>
  <c r="L11" i="102"/>
  <c r="AC21" i="142"/>
  <c r="M15" i="92"/>
  <c r="H17" i="97"/>
  <c r="K21" i="68"/>
  <c r="I17" i="152"/>
  <c r="I17" i="92"/>
  <c r="Z22" i="4"/>
  <c r="J23" i="36"/>
  <c r="K23" i="36"/>
  <c r="L12" i="108"/>
  <c r="X12" i="10"/>
  <c r="H16" i="107"/>
  <c r="H32" i="107" s="1"/>
  <c r="AC15" i="137"/>
  <c r="W18" i="100"/>
  <c r="H23" i="95"/>
  <c r="G28" i="148"/>
  <c r="D31" i="43"/>
  <c r="E23" i="142"/>
  <c r="J23" i="142"/>
  <c r="O19" i="152"/>
  <c r="O19" i="92"/>
  <c r="L14" i="95"/>
  <c r="G13" i="146"/>
  <c r="T17" i="53"/>
  <c r="H27" i="96"/>
  <c r="G12" i="144"/>
  <c r="N31" i="144"/>
  <c r="G15" i="144"/>
  <c r="Z26" i="101"/>
  <c r="AC19" i="147"/>
  <c r="E24" i="148"/>
  <c r="J24" i="148"/>
  <c r="V12" i="34"/>
  <c r="Y12" i="34" s="1"/>
  <c r="F12" i="94"/>
  <c r="D17" i="96"/>
  <c r="T21" i="50"/>
  <c r="Y25" i="103"/>
  <c r="Z25" i="103" s="1"/>
  <c r="T23" i="56"/>
  <c r="I18" i="98"/>
  <c r="G20" i="134"/>
  <c r="T24" i="51"/>
  <c r="E16" i="107"/>
  <c r="D14" i="96"/>
  <c r="G27" i="145"/>
  <c r="K14" i="43"/>
  <c r="L14" i="43"/>
  <c r="G20" i="92"/>
  <c r="J22" i="148"/>
  <c r="E22" i="148"/>
  <c r="H23" i="97"/>
  <c r="V16" i="48"/>
  <c r="Y16" i="48" s="1"/>
  <c r="F16" i="96"/>
  <c r="T24" i="52"/>
  <c r="E18" i="45"/>
  <c r="G14" i="98"/>
  <c r="V18" i="48"/>
  <c r="Y18" i="48" s="1"/>
  <c r="F18" i="96"/>
  <c r="Y24" i="103"/>
  <c r="Z24" i="103" s="1"/>
  <c r="Z28" i="4"/>
  <c r="J17" i="108"/>
  <c r="J17" i="141"/>
  <c r="W14" i="100"/>
  <c r="S16" i="104"/>
  <c r="T16" i="104" s="1"/>
  <c r="D17" i="138"/>
  <c r="E17" i="138" s="1"/>
  <c r="G21" i="147"/>
  <c r="L11" i="95"/>
  <c r="C14" i="84"/>
  <c r="W24" i="100"/>
  <c r="P17" i="100"/>
  <c r="Q17" i="100" s="1"/>
  <c r="T17" i="100"/>
  <c r="AC23" i="137"/>
  <c r="T24" i="57"/>
  <c r="E22" i="142"/>
  <c r="J22" i="142"/>
  <c r="D22" i="54"/>
  <c r="F14" i="94"/>
  <c r="V14" i="34"/>
  <c r="U14" i="34" s="1"/>
  <c r="J12" i="141"/>
  <c r="J12" i="108"/>
  <c r="C26" i="112"/>
  <c r="P26" i="112" s="1"/>
  <c r="K20" i="92"/>
  <c r="T24" i="54"/>
  <c r="D26" i="97"/>
  <c r="J14" i="145"/>
  <c r="E14" i="145"/>
  <c r="D18" i="155"/>
  <c r="D16" i="94"/>
  <c r="G13" i="92"/>
  <c r="G13" i="152"/>
  <c r="D27" i="57"/>
  <c r="D25" i="139"/>
  <c r="D26" i="55"/>
  <c r="D26" i="140"/>
  <c r="S25" i="105"/>
  <c r="P14" i="4"/>
  <c r="Q14" i="4" s="1"/>
  <c r="T14" i="4"/>
  <c r="D23" i="97"/>
  <c r="E24" i="137"/>
  <c r="D12" i="97"/>
  <c r="G21" i="139"/>
  <c r="J28" i="145"/>
  <c r="E28" i="145"/>
  <c r="E13" i="143"/>
  <c r="J13" i="143"/>
  <c r="G17" i="142"/>
  <c r="L16" i="95"/>
  <c r="L22" i="97"/>
  <c r="E28" i="107"/>
  <c r="E26" i="139"/>
  <c r="D22" i="56"/>
  <c r="C31" i="36"/>
  <c r="T26" i="57"/>
  <c r="Q30" i="45"/>
  <c r="T18" i="51"/>
  <c r="H25" i="107"/>
  <c r="J21" i="148"/>
  <c r="E21" i="148"/>
  <c r="L30" i="34"/>
  <c r="H15" i="141"/>
  <c r="H15" i="108"/>
  <c r="E16" i="144"/>
  <c r="J16" i="144"/>
  <c r="G27" i="148"/>
  <c r="Z25" i="100"/>
  <c r="F15" i="94"/>
  <c r="V15" i="34"/>
  <c r="Y15" i="34" s="1"/>
  <c r="G15" i="92"/>
  <c r="D27" i="136"/>
  <c r="E27" i="136" s="1"/>
  <c r="E22" i="143"/>
  <c r="J22" i="143"/>
  <c r="D11" i="57"/>
  <c r="G29" i="57"/>
  <c r="V14" i="105"/>
  <c r="W14" i="105" s="1"/>
  <c r="S31" i="144"/>
  <c r="F22" i="97"/>
  <c r="V22" i="49"/>
  <c r="Y22" i="49" s="1"/>
  <c r="E17" i="152"/>
  <c r="E17" i="92"/>
  <c r="AC17" i="68"/>
  <c r="AA17" i="68" s="1"/>
  <c r="E21" i="68"/>
  <c r="D28" i="140"/>
  <c r="S27" i="105"/>
  <c r="H11" i="94"/>
  <c r="T26" i="51"/>
  <c r="AC13" i="142"/>
  <c r="D21" i="155"/>
  <c r="D19" i="94"/>
  <c r="K19" i="58"/>
  <c r="D17" i="54"/>
  <c r="D20" i="139"/>
  <c r="D18" i="97"/>
  <c r="G18" i="144"/>
  <c r="J26" i="97"/>
  <c r="L29" i="51"/>
  <c r="K16" i="68"/>
  <c r="I12" i="92"/>
  <c r="I12" i="152"/>
  <c r="V27" i="49"/>
  <c r="Y27" i="49" s="1"/>
  <c r="F27" i="97"/>
  <c r="M20" i="92"/>
  <c r="D13" i="139"/>
  <c r="V25" i="47"/>
  <c r="Y25" i="47" s="1"/>
  <c r="F25" i="95"/>
  <c r="N25" i="95" s="1"/>
  <c r="M25" i="95" s="1"/>
  <c r="G29" i="145"/>
  <c r="S17" i="105"/>
  <c r="D18" i="140"/>
  <c r="T14" i="54"/>
  <c r="H11" i="141"/>
  <c r="H11" i="108"/>
  <c r="H11" i="96"/>
  <c r="D26" i="136"/>
  <c r="E26" i="136" s="1"/>
  <c r="D13" i="96"/>
  <c r="H24" i="107"/>
  <c r="D15" i="52"/>
  <c r="D12" i="57"/>
  <c r="F17" i="96"/>
  <c r="V17" i="48"/>
  <c r="Y17" i="48" s="1"/>
  <c r="AC23" i="142"/>
  <c r="D15" i="51"/>
  <c r="P17" i="4"/>
  <c r="Q17" i="4" s="1"/>
  <c r="T17" i="4"/>
  <c r="S28" i="104"/>
  <c r="D29" i="138"/>
  <c r="E29" i="138" s="1"/>
  <c r="G19" i="137"/>
  <c r="J21" i="94"/>
  <c r="N21" i="94" s="1"/>
  <c r="J19" i="58"/>
  <c r="G13" i="134"/>
  <c r="D17" i="57"/>
  <c r="V19" i="104"/>
  <c r="W19" i="104" s="1"/>
  <c r="H24" i="96"/>
  <c r="D27" i="139"/>
  <c r="C17" i="3"/>
  <c r="D21" i="107"/>
  <c r="V26" i="47"/>
  <c r="Y26" i="47" s="1"/>
  <c r="F26" i="95"/>
  <c r="V27" i="104"/>
  <c r="W27" i="104" s="1"/>
  <c r="AC24" i="137"/>
  <c r="AC16" i="142"/>
  <c r="AB31" i="147"/>
  <c r="T28" i="55"/>
  <c r="G12" i="143"/>
  <c r="N31" i="143"/>
  <c r="J12" i="36"/>
  <c r="K12" i="36"/>
  <c r="V26" i="104"/>
  <c r="W26" i="104" s="1"/>
  <c r="K19" i="43"/>
  <c r="L19" i="43"/>
  <c r="G22" i="144"/>
  <c r="J30" i="34"/>
  <c r="V12" i="49"/>
  <c r="Y12" i="49" s="1"/>
  <c r="F12" i="97"/>
  <c r="H17" i="96"/>
  <c r="J19" i="97"/>
  <c r="J19" i="96"/>
  <c r="AC28" i="137"/>
  <c r="S20" i="92"/>
  <c r="D14" i="137"/>
  <c r="F23" i="141"/>
  <c r="T23" i="10"/>
  <c r="F23" i="108"/>
  <c r="G14" i="137"/>
  <c r="D22" i="136"/>
  <c r="E22" i="136" s="1"/>
  <c r="L27" i="95"/>
  <c r="D29" i="102"/>
  <c r="V15" i="47"/>
  <c r="Y15" i="47" s="1"/>
  <c r="F15" i="95"/>
  <c r="K27" i="43"/>
  <c r="L27" i="43"/>
  <c r="Y13" i="105"/>
  <c r="Z13" i="105" s="1"/>
  <c r="N14" i="140"/>
  <c r="P25" i="101"/>
  <c r="Q25" i="101" s="1"/>
  <c r="T25" i="101"/>
  <c r="W13" i="100"/>
  <c r="D21" i="134"/>
  <c r="S20" i="103"/>
  <c r="T14" i="57"/>
  <c r="E28" i="144"/>
  <c r="J28" i="144"/>
  <c r="H17" i="107"/>
  <c r="H19" i="141"/>
  <c r="H19" i="108"/>
  <c r="K13" i="98"/>
  <c r="H22" i="95"/>
  <c r="J11" i="108"/>
  <c r="Q29" i="10"/>
  <c r="J11" i="141"/>
  <c r="S12" i="103"/>
  <c r="D13" i="134"/>
  <c r="E20" i="134"/>
  <c r="C24" i="84"/>
  <c r="Z19" i="79"/>
  <c r="S16" i="98"/>
  <c r="V19" i="47"/>
  <c r="Y19" i="47" s="1"/>
  <c r="F19" i="95"/>
  <c r="H26" i="96"/>
  <c r="T19" i="53"/>
  <c r="Y22" i="103"/>
  <c r="Z22" i="103" s="1"/>
  <c r="E17" i="45"/>
  <c r="E29" i="143"/>
  <c r="J29" i="143"/>
  <c r="G30" i="45"/>
  <c r="C13" i="45"/>
  <c r="V16" i="105"/>
  <c r="W16" i="105" s="1"/>
  <c r="Z24" i="101"/>
  <c r="F13" i="97"/>
  <c r="V13" i="49"/>
  <c r="Y13" i="49" s="1"/>
  <c r="L29" i="50"/>
  <c r="D16" i="97"/>
  <c r="L14" i="97"/>
  <c r="G19" i="147"/>
  <c r="H30" i="107"/>
  <c r="H21" i="107"/>
  <c r="M12" i="98"/>
  <c r="Q15" i="79"/>
  <c r="J19" i="144"/>
  <c r="E19" i="144"/>
  <c r="P28" i="100"/>
  <c r="Q28" i="100" s="1"/>
  <c r="T28" i="100"/>
  <c r="V28" i="103"/>
  <c r="W28" i="103" s="1"/>
  <c r="D19" i="58"/>
  <c r="T12" i="54"/>
  <c r="E28" i="45"/>
  <c r="D29" i="137"/>
  <c r="D28" i="136"/>
  <c r="E28" i="136" s="1"/>
  <c r="G24" i="145"/>
  <c r="D16" i="53"/>
  <c r="F19" i="96"/>
  <c r="V19" i="48"/>
  <c r="Y19" i="48" s="1"/>
  <c r="J22" i="147"/>
  <c r="E22" i="147"/>
  <c r="G22" i="139"/>
  <c r="AC19" i="134"/>
  <c r="H12" i="95"/>
  <c r="D24" i="137"/>
  <c r="J27" i="95"/>
  <c r="P30" i="34"/>
  <c r="H10" i="94"/>
  <c r="S18" i="152"/>
  <c r="S18" i="92"/>
  <c r="S21" i="92" s="1"/>
  <c r="AC17" i="92" s="1"/>
  <c r="Y13" i="103"/>
  <c r="Z13" i="103" s="1"/>
  <c r="G24" i="144"/>
  <c r="H23" i="108"/>
  <c r="H23" i="141"/>
  <c r="D29" i="10"/>
  <c r="C13" i="106"/>
  <c r="I13" i="106" s="1"/>
  <c r="D20" i="51"/>
  <c r="AC24" i="147"/>
  <c r="D25" i="50"/>
  <c r="G17" i="139"/>
  <c r="H17" i="139" s="1"/>
  <c r="AC25" i="137"/>
  <c r="L26" i="96"/>
  <c r="G20" i="147"/>
  <c r="G12" i="134"/>
  <c r="N31" i="134"/>
  <c r="D23" i="53"/>
  <c r="J14" i="147"/>
  <c r="E14" i="147"/>
  <c r="L10" i="102"/>
  <c r="J29" i="102"/>
  <c r="K10" i="102"/>
  <c r="H27" i="107"/>
  <c r="J22" i="36"/>
  <c r="K22" i="36"/>
  <c r="C16" i="45"/>
  <c r="E19" i="58"/>
  <c r="T22" i="52"/>
  <c r="J11" i="97"/>
  <c r="E22" i="134"/>
  <c r="F22" i="134" s="1"/>
  <c r="E21" i="107"/>
  <c r="K13" i="36"/>
  <c r="J13" i="36"/>
  <c r="T21" i="100"/>
  <c r="P21" i="100"/>
  <c r="Q21" i="100" s="1"/>
  <c r="Z11" i="101"/>
  <c r="Y30" i="101"/>
  <c r="Z30" i="101" s="1"/>
  <c r="D26" i="50"/>
  <c r="Q14" i="92"/>
  <c r="Q14" i="152"/>
  <c r="AC29" i="148"/>
  <c r="L15" i="96"/>
  <c r="L24" i="108"/>
  <c r="X24" i="10"/>
  <c r="F27" i="95"/>
  <c r="V27" i="47"/>
  <c r="Y27" i="47" s="1"/>
  <c r="K17" i="102"/>
  <c r="L17" i="102"/>
  <c r="AC14" i="144"/>
  <c r="G26" i="145"/>
  <c r="D13" i="97"/>
  <c r="D23" i="52"/>
  <c r="AC25" i="143"/>
  <c r="T14" i="52"/>
  <c r="F16" i="141"/>
  <c r="T16" i="10"/>
  <c r="F16" i="108"/>
  <c r="F29" i="108" s="1"/>
  <c r="X16" i="10"/>
  <c r="O19" i="58"/>
  <c r="Y21" i="103"/>
  <c r="Z21" i="103" s="1"/>
  <c r="D24" i="51"/>
  <c r="E18" i="145"/>
  <c r="J18" i="145"/>
  <c r="T16" i="54"/>
  <c r="K15" i="36"/>
  <c r="J15" i="36"/>
  <c r="N29" i="56"/>
  <c r="J17" i="95"/>
  <c r="J13" i="148"/>
  <c r="E13" i="148"/>
  <c r="E14" i="139"/>
  <c r="F14" i="139" s="1"/>
  <c r="G17" i="143"/>
  <c r="G29" i="50"/>
  <c r="D11" i="50"/>
  <c r="D15" i="136"/>
  <c r="E15" i="136" s="1"/>
  <c r="T23" i="4"/>
  <c r="P23" i="4"/>
  <c r="Q23" i="4" s="1"/>
  <c r="L11" i="96"/>
  <c r="S16" i="103"/>
  <c r="T16" i="103" s="1"/>
  <c r="D17" i="134"/>
  <c r="D21" i="139"/>
  <c r="F21" i="139" s="1"/>
  <c r="D15" i="137"/>
  <c r="L25" i="95"/>
  <c r="D19" i="155"/>
  <c r="D17" i="94"/>
  <c r="L21" i="108"/>
  <c r="X21" i="10"/>
  <c r="D26" i="53"/>
  <c r="Z19" i="101"/>
  <c r="Z15" i="4"/>
  <c r="F13" i="96"/>
  <c r="V13" i="48"/>
  <c r="Y13" i="48" s="1"/>
  <c r="P18" i="101"/>
  <c r="Q18" i="101" s="1"/>
  <c r="T18" i="101"/>
  <c r="T24" i="4"/>
  <c r="P24" i="4"/>
  <c r="Q24" i="4" s="1"/>
  <c r="T16" i="53"/>
  <c r="P30" i="48"/>
  <c r="H10" i="96"/>
  <c r="D27" i="54"/>
  <c r="N29" i="53"/>
  <c r="O29" i="53" s="1"/>
  <c r="Q29" i="52"/>
  <c r="G28" i="145"/>
  <c r="D16" i="52"/>
  <c r="K14" i="98"/>
  <c r="V16" i="47"/>
  <c r="Y16" i="47" s="1"/>
  <c r="F16" i="95"/>
  <c r="J27" i="97"/>
  <c r="H25" i="95"/>
  <c r="E37" i="77"/>
  <c r="AC21" i="148"/>
  <c r="T26" i="101"/>
  <c r="P26" i="101"/>
  <c r="Q26" i="101" s="1"/>
  <c r="C30" i="84"/>
  <c r="T14" i="55"/>
  <c r="D25" i="55"/>
  <c r="N21" i="138"/>
  <c r="Y20" i="104"/>
  <c r="Z20" i="104" s="1"/>
  <c r="K28" i="36"/>
  <c r="J28" i="36"/>
  <c r="N29" i="54"/>
  <c r="D22" i="51"/>
  <c r="AC26" i="137"/>
  <c r="D27" i="107"/>
  <c r="C23" i="3"/>
  <c r="J15" i="148"/>
  <c r="E15" i="148"/>
  <c r="L14" i="102"/>
  <c r="K14" i="102"/>
  <c r="I13" i="98"/>
  <c r="Y12" i="103"/>
  <c r="Z12" i="103" s="1"/>
  <c r="V13" i="103"/>
  <c r="W13" i="103" s="1"/>
  <c r="G19" i="92"/>
  <c r="G19" i="152"/>
  <c r="E26" i="45"/>
  <c r="D11" i="51"/>
  <c r="G29" i="51"/>
  <c r="G26" i="142"/>
  <c r="W23" i="4"/>
  <c r="J31" i="139"/>
  <c r="D12" i="139"/>
  <c r="J19" i="108"/>
  <c r="J19" i="141"/>
  <c r="D30" i="34"/>
  <c r="D12" i="155"/>
  <c r="D31" i="155" s="1"/>
  <c r="J31" i="155" s="1"/>
  <c r="D10" i="94"/>
  <c r="Y26" i="103"/>
  <c r="Z26" i="103" s="1"/>
  <c r="AC19" i="145"/>
  <c r="F10" i="96"/>
  <c r="V10" i="48"/>
  <c r="Y10" i="48" s="1"/>
  <c r="F30" i="48"/>
  <c r="D21" i="136"/>
  <c r="E21" i="136" s="1"/>
  <c r="G29" i="146"/>
  <c r="Q15" i="125"/>
  <c r="K19" i="125" s="1"/>
  <c r="C27" i="45"/>
  <c r="T12" i="55"/>
  <c r="G20" i="145"/>
  <c r="D14" i="155"/>
  <c r="D12" i="94"/>
  <c r="T17" i="52"/>
  <c r="V15" i="48"/>
  <c r="Y15" i="48" s="1"/>
  <c r="F15" i="96"/>
  <c r="D21" i="55"/>
  <c r="H14" i="96"/>
  <c r="F17" i="141"/>
  <c r="N17" i="141" s="1"/>
  <c r="T17" i="10"/>
  <c r="F17" i="108"/>
  <c r="G15" i="139"/>
  <c r="T16" i="68"/>
  <c r="O12" i="152"/>
  <c r="O12" i="92"/>
  <c r="O16" i="92" s="1"/>
  <c r="H11" i="95"/>
  <c r="G12" i="148"/>
  <c r="N31" i="148"/>
  <c r="D12" i="52"/>
  <c r="AC18" i="137"/>
  <c r="T11" i="54"/>
  <c r="S29" i="54"/>
  <c r="E29" i="147"/>
  <c r="J29" i="147"/>
  <c r="N18" i="140"/>
  <c r="Y17" i="105"/>
  <c r="Z17" i="105" s="1"/>
  <c r="AC23" i="134"/>
  <c r="AC13" i="79"/>
  <c r="E13" i="98"/>
  <c r="V12" i="47"/>
  <c r="Y12" i="47" s="1"/>
  <c r="F12" i="95"/>
  <c r="E20" i="139"/>
  <c r="F20" i="139" s="1"/>
  <c r="E20" i="143"/>
  <c r="J20" i="143"/>
  <c r="D19" i="57"/>
  <c r="G24" i="143"/>
  <c r="J11" i="96"/>
  <c r="V13" i="47"/>
  <c r="Y13" i="47" s="1"/>
  <c r="F13" i="95"/>
  <c r="V25" i="34"/>
  <c r="Y25" i="34" s="1"/>
  <c r="F25" i="94"/>
  <c r="L15" i="97"/>
  <c r="D20" i="155"/>
  <c r="D18" i="94"/>
  <c r="G26" i="139"/>
  <c r="L13" i="108"/>
  <c r="X13" i="10"/>
  <c r="P22" i="4"/>
  <c r="Q22" i="4" s="1"/>
  <c r="T22" i="4"/>
  <c r="AC17" i="137"/>
  <c r="J16" i="96"/>
  <c r="C28" i="106"/>
  <c r="D24" i="53"/>
  <c r="C18" i="84"/>
  <c r="Y16" i="103"/>
  <c r="Z16" i="103" s="1"/>
  <c r="G21" i="148"/>
  <c r="W27" i="101"/>
  <c r="G21" i="134"/>
  <c r="Z19" i="100"/>
  <c r="D20" i="56"/>
  <c r="J24" i="94"/>
  <c r="Z31" i="142"/>
  <c r="N27" i="140"/>
  <c r="Y26" i="105"/>
  <c r="Z26" i="105" s="1"/>
  <c r="Z23" i="100"/>
  <c r="D17" i="140"/>
  <c r="S16" i="105"/>
  <c r="W24" i="4"/>
  <c r="C22" i="84"/>
  <c r="V19" i="34"/>
  <c r="F19" i="94"/>
  <c r="V27" i="103"/>
  <c r="W27" i="103" s="1"/>
  <c r="Q29" i="55"/>
  <c r="Z31" i="137"/>
  <c r="AA31" i="137" s="1"/>
  <c r="AC25" i="139"/>
  <c r="E16" i="45"/>
  <c r="W27" i="4"/>
  <c r="V12" i="104"/>
  <c r="W12" i="104" s="1"/>
  <c r="L17" i="96"/>
  <c r="T27" i="52"/>
  <c r="W23" i="101"/>
  <c r="G13" i="144"/>
  <c r="U31" i="144"/>
  <c r="H16" i="95"/>
  <c r="N16" i="95" s="1"/>
  <c r="AC17" i="142"/>
  <c r="T26" i="55"/>
  <c r="W17" i="101"/>
  <c r="Z13" i="100"/>
  <c r="W21" i="4"/>
  <c r="M18" i="98"/>
  <c r="D25" i="134"/>
  <c r="S24" i="103"/>
  <c r="D24" i="57"/>
  <c r="Y12" i="105"/>
  <c r="Z12" i="105" s="1"/>
  <c r="N13" i="140"/>
  <c r="G25" i="142"/>
  <c r="Z25" i="101"/>
  <c r="E15" i="139"/>
  <c r="S31" i="148"/>
  <c r="D22" i="97"/>
  <c r="AC13" i="148"/>
  <c r="J25" i="95"/>
  <c r="J19" i="147"/>
  <c r="E19" i="147"/>
  <c r="T21" i="52"/>
  <c r="I14" i="98"/>
  <c r="W19" i="4"/>
  <c r="J22" i="97"/>
  <c r="H13" i="97"/>
  <c r="D23" i="139"/>
  <c r="F24" i="95"/>
  <c r="V24" i="47"/>
  <c r="Y24" i="47" s="1"/>
  <c r="AC27" i="137"/>
  <c r="L17" i="95"/>
  <c r="D20" i="50"/>
  <c r="T21" i="55"/>
  <c r="C19" i="58"/>
  <c r="V17" i="34"/>
  <c r="Y17" i="34" s="1"/>
  <c r="F17" i="94"/>
  <c r="D18" i="139"/>
  <c r="AC28" i="146"/>
  <c r="V22" i="47"/>
  <c r="Y22" i="47" s="1"/>
  <c r="F22" i="95"/>
  <c r="H12" i="94"/>
  <c r="W25" i="4"/>
  <c r="G14" i="139"/>
  <c r="D26" i="155"/>
  <c r="D24" i="94"/>
  <c r="T22" i="51"/>
  <c r="C26" i="84"/>
  <c r="L23" i="43"/>
  <c r="K23" i="43"/>
  <c r="S29" i="55"/>
  <c r="T11" i="55"/>
  <c r="E23" i="146"/>
  <c r="J23" i="146"/>
  <c r="J17" i="97"/>
  <c r="K14" i="36"/>
  <c r="J14" i="36"/>
  <c r="J15" i="141"/>
  <c r="J15" i="108"/>
  <c r="R15" i="10"/>
  <c r="J16" i="148"/>
  <c r="E16" i="148"/>
  <c r="V23" i="47"/>
  <c r="Y23" i="47" s="1"/>
  <c r="F23" i="95"/>
  <c r="J21" i="141"/>
  <c r="J21" i="108"/>
  <c r="R21" i="10"/>
  <c r="T16" i="56"/>
  <c r="T23" i="100"/>
  <c r="P23" i="100"/>
  <c r="Q23" i="100" s="1"/>
  <c r="AC24" i="145"/>
  <c r="D28" i="137"/>
  <c r="J18" i="95"/>
  <c r="N18" i="95" s="1"/>
  <c r="Q18" i="95" s="1"/>
  <c r="Y30" i="4"/>
  <c r="Z30" i="4" s="1"/>
  <c r="Z11" i="4"/>
  <c r="K23" i="102"/>
  <c r="L23" i="102"/>
  <c r="J20" i="36"/>
  <c r="K20" i="36"/>
  <c r="D12" i="56"/>
  <c r="O14" i="98"/>
  <c r="G15" i="145"/>
  <c r="E14" i="45"/>
  <c r="J15" i="95"/>
  <c r="D11" i="97"/>
  <c r="D12" i="51"/>
  <c r="D17" i="51"/>
  <c r="G20" i="148"/>
  <c r="H18" i="107"/>
  <c r="K18" i="107" s="1"/>
  <c r="E25" i="142"/>
  <c r="J25" i="142"/>
  <c r="D19" i="136"/>
  <c r="E19" i="136" s="1"/>
  <c r="G13" i="98"/>
  <c r="R19" i="58"/>
  <c r="G12" i="142"/>
  <c r="N31" i="142"/>
  <c r="D21" i="53"/>
  <c r="D20" i="107"/>
  <c r="C16" i="3"/>
  <c r="S11" i="103"/>
  <c r="D12" i="134"/>
  <c r="J31" i="134"/>
  <c r="J25" i="144"/>
  <c r="E25" i="144"/>
  <c r="D20" i="55"/>
  <c r="I21" i="84"/>
  <c r="H22" i="107"/>
  <c r="J12" i="142"/>
  <c r="L31" i="142"/>
  <c r="E12" i="142"/>
  <c r="G18" i="139"/>
  <c r="H18" i="139" s="1"/>
  <c r="V19" i="49"/>
  <c r="Y19" i="49" s="1"/>
  <c r="F19" i="97"/>
  <c r="J17" i="144"/>
  <c r="E17" i="144"/>
  <c r="K28" i="43"/>
  <c r="L28" i="43"/>
  <c r="Y18" i="103"/>
  <c r="Z18" i="103" s="1"/>
  <c r="D10" i="96"/>
  <c r="D30" i="48"/>
  <c r="W21" i="101"/>
  <c r="E15" i="145"/>
  <c r="J15" i="145"/>
  <c r="E23" i="45"/>
  <c r="E21" i="45"/>
  <c r="G20" i="137"/>
  <c r="H20" i="137" s="1"/>
  <c r="Z27" i="100"/>
  <c r="D15" i="140"/>
  <c r="S14" i="105"/>
  <c r="I19" i="58"/>
  <c r="D22" i="139"/>
  <c r="D21" i="97"/>
  <c r="S29" i="56"/>
  <c r="T29" i="56" s="1"/>
  <c r="T11" i="56"/>
  <c r="AC17" i="147"/>
  <c r="V22" i="104"/>
  <c r="W22" i="104" s="1"/>
  <c r="T27" i="56"/>
  <c r="V10" i="47"/>
  <c r="F10" i="95"/>
  <c r="F30" i="47"/>
  <c r="D15" i="57"/>
  <c r="Y23" i="103"/>
  <c r="Z23" i="103" s="1"/>
  <c r="G17" i="92"/>
  <c r="G17" i="152"/>
  <c r="H21" i="68"/>
  <c r="V21" i="48"/>
  <c r="F21" i="96"/>
  <c r="G28" i="142"/>
  <c r="Y27" i="105"/>
  <c r="Z27" i="105" s="1"/>
  <c r="N28" i="140"/>
  <c r="J13" i="146"/>
  <c r="E13" i="146"/>
  <c r="T13" i="52"/>
  <c r="AC28" i="144"/>
  <c r="V25" i="103"/>
  <c r="W25" i="103" s="1"/>
  <c r="E23" i="144"/>
  <c r="J23" i="144"/>
  <c r="V18" i="105"/>
  <c r="W18" i="105" s="1"/>
  <c r="L30" i="47"/>
  <c r="C22" i="45"/>
  <c r="T13" i="54"/>
  <c r="S31" i="142"/>
  <c r="P19" i="4"/>
  <c r="Q19" i="4" s="1"/>
  <c r="T19" i="4"/>
  <c r="G16" i="143"/>
  <c r="S18" i="98"/>
  <c r="Z15" i="125"/>
  <c r="O19" i="125" s="1"/>
  <c r="Q29" i="50"/>
  <c r="T20" i="52"/>
  <c r="D13" i="155"/>
  <c r="D11" i="94"/>
  <c r="AC17" i="79"/>
  <c r="E17" i="98"/>
  <c r="D13" i="54"/>
  <c r="W26" i="101"/>
  <c r="G21" i="143"/>
  <c r="G25" i="146"/>
  <c r="E14" i="142"/>
  <c r="J14" i="142"/>
  <c r="I19" i="92"/>
  <c r="I19" i="152"/>
  <c r="H25" i="96"/>
  <c r="Z24" i="4"/>
  <c r="V24" i="49"/>
  <c r="Y24" i="49" s="1"/>
  <c r="F24" i="97"/>
  <c r="Y24" i="104"/>
  <c r="Z24" i="104" s="1"/>
  <c r="N25" i="138"/>
  <c r="T18" i="55"/>
  <c r="E18" i="144"/>
  <c r="J18" i="144"/>
  <c r="L18" i="102"/>
  <c r="K18" i="102"/>
  <c r="L27" i="97"/>
  <c r="D17" i="95"/>
  <c r="G18" i="134"/>
  <c r="H18" i="134" s="1"/>
  <c r="J15" i="142"/>
  <c r="E15" i="142"/>
  <c r="G25" i="139"/>
  <c r="H25" i="139" s="1"/>
  <c r="L26" i="97"/>
  <c r="P16" i="101"/>
  <c r="Q16" i="101" s="1"/>
  <c r="T16" i="101"/>
  <c r="S24" i="105"/>
  <c r="T24" i="105" s="1"/>
  <c r="D25" i="140"/>
  <c r="G19" i="134"/>
  <c r="P20" i="4"/>
  <c r="Q20" i="4" s="1"/>
  <c r="T20" i="4"/>
  <c r="AC16" i="145"/>
  <c r="D19" i="54"/>
  <c r="C26" i="106"/>
  <c r="N29" i="51"/>
  <c r="O29" i="51" s="1"/>
  <c r="E27" i="146"/>
  <c r="J27" i="146"/>
  <c r="G16" i="148"/>
  <c r="Z16" i="101"/>
  <c r="AC13" i="68"/>
  <c r="E13" i="92"/>
  <c r="E13" i="152"/>
  <c r="N13" i="136"/>
  <c r="L21" i="43"/>
  <c r="K21" i="43"/>
  <c r="J23" i="96"/>
  <c r="T24" i="56"/>
  <c r="T27" i="4"/>
  <c r="P27" i="4"/>
  <c r="Q27" i="4" s="1"/>
  <c r="D26" i="134"/>
  <c r="S25" i="103"/>
  <c r="E20" i="137"/>
  <c r="F20" i="137" s="1"/>
  <c r="D21" i="94"/>
  <c r="D23" i="155"/>
  <c r="AC18" i="147"/>
  <c r="E17" i="145"/>
  <c r="J17" i="145"/>
  <c r="S31" i="145"/>
  <c r="T12" i="50"/>
  <c r="L24" i="96"/>
  <c r="D14" i="95"/>
  <c r="AC16" i="144"/>
  <c r="D14" i="52"/>
  <c r="AC22" i="139"/>
  <c r="E16" i="142"/>
  <c r="J16" i="142"/>
  <c r="E25" i="146"/>
  <c r="J25" i="146"/>
  <c r="T27" i="50"/>
  <c r="O20" i="92"/>
  <c r="T15" i="55"/>
  <c r="J13" i="144"/>
  <c r="E13" i="144"/>
  <c r="C18" i="106"/>
  <c r="I18" i="106" s="1"/>
  <c r="L24" i="95"/>
  <c r="T20" i="50"/>
  <c r="D20" i="96"/>
  <c r="L23" i="97"/>
  <c r="E27" i="137"/>
  <c r="F27" i="137" s="1"/>
  <c r="N22" i="136"/>
  <c r="S17" i="92"/>
  <c r="Z21" i="68"/>
  <c r="S17" i="152"/>
  <c r="T23" i="52"/>
  <c r="G14" i="134"/>
  <c r="H14" i="134" s="1"/>
  <c r="V21" i="105"/>
  <c r="W21" i="105" s="1"/>
  <c r="N19" i="140"/>
  <c r="Y18" i="105"/>
  <c r="Z18" i="105" s="1"/>
  <c r="C15" i="106"/>
  <c r="AC28" i="142"/>
  <c r="C19" i="45"/>
  <c r="J19" i="95"/>
  <c r="AC17" i="146"/>
  <c r="Z26" i="100"/>
  <c r="D13" i="136"/>
  <c r="E13" i="136" s="1"/>
  <c r="G14" i="142"/>
  <c r="W11" i="100"/>
  <c r="V30" i="100"/>
  <c r="W30" i="100" s="1"/>
  <c r="I29" i="53"/>
  <c r="F14" i="108"/>
  <c r="T14" i="10"/>
  <c r="U14" i="10" s="1"/>
  <c r="F14" i="141"/>
  <c r="AC13" i="137"/>
  <c r="AC13" i="134"/>
  <c r="N29" i="52"/>
  <c r="O29" i="52" s="1"/>
  <c r="E26" i="137"/>
  <c r="N12" i="136"/>
  <c r="M31" i="136"/>
  <c r="N31" i="136" s="1"/>
  <c r="H31" i="107"/>
  <c r="T25" i="50"/>
  <c r="H14" i="94"/>
  <c r="D18" i="55"/>
  <c r="J17" i="36"/>
  <c r="K17" i="36"/>
  <c r="N29" i="136"/>
  <c r="Y11" i="105"/>
  <c r="N12" i="140"/>
  <c r="M31" i="140"/>
  <c r="N31" i="140" s="1"/>
  <c r="T25" i="57"/>
  <c r="Z21" i="101"/>
  <c r="V11" i="103"/>
  <c r="W11" i="103" s="1"/>
  <c r="Q31" i="134"/>
  <c r="J13" i="97"/>
  <c r="H13" i="94"/>
  <c r="W18" i="4"/>
  <c r="T22" i="100"/>
  <c r="P22" i="100"/>
  <c r="Q22" i="100" s="1"/>
  <c r="G22" i="137"/>
  <c r="T18" i="53"/>
  <c r="AC20" i="145"/>
  <c r="D26" i="54"/>
  <c r="W26" i="4"/>
  <c r="D24" i="95"/>
  <c r="V22" i="48"/>
  <c r="Y22" i="48" s="1"/>
  <c r="F22" i="96"/>
  <c r="L13" i="96"/>
  <c r="D12" i="53"/>
  <c r="H15" i="94"/>
  <c r="D21" i="95"/>
  <c r="T13" i="100"/>
  <c r="P13" i="100"/>
  <c r="Q13" i="100" s="1"/>
  <c r="Z31" i="143"/>
  <c r="D16" i="55"/>
  <c r="T16" i="52"/>
  <c r="J25" i="147"/>
  <c r="E25" i="147"/>
  <c r="F10" i="97"/>
  <c r="V10" i="49"/>
  <c r="Y10" i="49" s="1"/>
  <c r="F30" i="49"/>
  <c r="C20" i="84"/>
  <c r="I20" i="84" s="1"/>
  <c r="S23" i="104"/>
  <c r="D24" i="138"/>
  <c r="E24" i="138" s="1"/>
  <c r="AC14" i="146"/>
  <c r="K16" i="36"/>
  <c r="J16" i="36"/>
  <c r="G20" i="146"/>
  <c r="AC13" i="139"/>
  <c r="N16" i="138"/>
  <c r="Y15" i="104"/>
  <c r="Z15" i="104" s="1"/>
  <c r="H25" i="94"/>
  <c r="T17" i="101"/>
  <c r="P17" i="101"/>
  <c r="Q17" i="101" s="1"/>
  <c r="D22" i="140"/>
  <c r="S21" i="105"/>
  <c r="T21" i="105" s="1"/>
  <c r="D21" i="52"/>
  <c r="G22" i="143"/>
  <c r="G20" i="143"/>
  <c r="E29" i="45"/>
  <c r="L24" i="43"/>
  <c r="K24" i="43"/>
  <c r="C18" i="3"/>
  <c r="D22" i="107"/>
  <c r="G25" i="147"/>
  <c r="AB31" i="144"/>
  <c r="T21" i="51"/>
  <c r="J21" i="144"/>
  <c r="D21" i="144" s="1"/>
  <c r="E21" i="144"/>
  <c r="G23" i="139"/>
  <c r="H23" i="139" s="1"/>
  <c r="C25" i="84"/>
  <c r="I25" i="84" s="1"/>
  <c r="D24" i="140"/>
  <c r="S23" i="105"/>
  <c r="V13" i="34"/>
  <c r="F13" i="94"/>
  <c r="J12" i="94"/>
  <c r="G14" i="146"/>
  <c r="G22" i="142"/>
  <c r="G29" i="142"/>
  <c r="E16" i="139"/>
  <c r="F16" i="139" s="1"/>
  <c r="V28" i="104"/>
  <c r="W28" i="104" s="1"/>
  <c r="T19" i="55"/>
  <c r="S29" i="52"/>
  <c r="T11" i="52"/>
  <c r="D15" i="95"/>
  <c r="AC16" i="134"/>
  <c r="AC25" i="144"/>
  <c r="H19" i="79"/>
  <c r="G16" i="98"/>
  <c r="G23" i="146"/>
  <c r="G28" i="139"/>
  <c r="H28" i="139" s="1"/>
  <c r="T11" i="101"/>
  <c r="S30" i="101"/>
  <c r="T30" i="101" s="1"/>
  <c r="P11" i="101"/>
  <c r="Q11" i="101" s="1"/>
  <c r="F26" i="94"/>
  <c r="V26" i="34"/>
  <c r="Y26" i="34" s="1"/>
  <c r="D28" i="54"/>
  <c r="G15" i="146"/>
  <c r="T16" i="50"/>
  <c r="T21" i="56"/>
  <c r="D19" i="56"/>
  <c r="AC14" i="137"/>
  <c r="T21" i="57"/>
  <c r="T16" i="55"/>
  <c r="F14" i="97"/>
  <c r="V14" i="49"/>
  <c r="Y14" i="49" s="1"/>
  <c r="D17" i="53"/>
  <c r="J26" i="96"/>
  <c r="T12" i="57"/>
  <c r="T20" i="101"/>
  <c r="P20" i="101"/>
  <c r="Q20" i="101" s="1"/>
  <c r="Q12" i="98"/>
  <c r="W15" i="79"/>
  <c r="J11" i="94"/>
  <c r="J15" i="96"/>
  <c r="D20" i="53"/>
  <c r="D19" i="139"/>
  <c r="L21" i="102"/>
  <c r="K21" i="102"/>
  <c r="T15" i="54"/>
  <c r="E15" i="45"/>
  <c r="AC24" i="148"/>
  <c r="D27" i="55"/>
  <c r="AC23" i="146"/>
  <c r="E13" i="147"/>
  <c r="J13" i="147"/>
  <c r="S15" i="92"/>
  <c r="T18" i="57"/>
  <c r="J12" i="97"/>
  <c r="Q29" i="53"/>
  <c r="F17" i="97"/>
  <c r="V17" i="49"/>
  <c r="Y17" i="49" s="1"/>
  <c r="J24" i="142"/>
  <c r="E24" i="142"/>
  <c r="G15" i="143"/>
  <c r="I13" i="152"/>
  <c r="I13" i="92"/>
  <c r="D22" i="134"/>
  <c r="S21" i="103"/>
  <c r="T21" i="103" s="1"/>
  <c r="W20" i="4"/>
  <c r="K18" i="98"/>
  <c r="K24" i="36"/>
  <c r="J24" i="36"/>
  <c r="G17" i="98"/>
  <c r="T20" i="57"/>
  <c r="T11" i="4"/>
  <c r="S30" i="4"/>
  <c r="P11" i="4"/>
  <c r="Q11" i="4" s="1"/>
  <c r="Q29" i="57"/>
  <c r="V24" i="104"/>
  <c r="D13" i="57"/>
  <c r="D22" i="96"/>
  <c r="F21" i="95"/>
  <c r="V21" i="47"/>
  <c r="Y21" i="47" s="1"/>
  <c r="G13" i="147"/>
  <c r="L18" i="94"/>
  <c r="E25" i="134"/>
  <c r="D15" i="53"/>
  <c r="K22" i="102"/>
  <c r="L22" i="102"/>
  <c r="N21" i="136"/>
  <c r="V21" i="34"/>
  <c r="F21" i="94"/>
  <c r="G14" i="145"/>
  <c r="AC18" i="146"/>
  <c r="T18" i="56"/>
  <c r="W28" i="4"/>
  <c r="T14" i="56"/>
  <c r="K26" i="36"/>
  <c r="J26" i="36"/>
  <c r="E29" i="144"/>
  <c r="J29" i="144"/>
  <c r="D25" i="53"/>
  <c r="N22" i="138"/>
  <c r="Y21" i="104"/>
  <c r="Z21" i="104" s="1"/>
  <c r="C16" i="84"/>
  <c r="S12" i="92"/>
  <c r="S12" i="152"/>
  <c r="S16" i="152" s="1"/>
  <c r="AC14" i="152" s="1"/>
  <c r="Z16" i="68"/>
  <c r="Z23" i="68" s="1"/>
  <c r="E14" i="98"/>
  <c r="AC14" i="79"/>
  <c r="W22" i="100"/>
  <c r="J12" i="95"/>
  <c r="E28" i="134"/>
  <c r="F28" i="134" s="1"/>
  <c r="AB31" i="145"/>
  <c r="AC12" i="145"/>
  <c r="O12" i="98"/>
  <c r="T15" i="79"/>
  <c r="T21" i="79" s="1"/>
  <c r="S13" i="92"/>
  <c r="S13" i="152"/>
  <c r="Q29" i="54"/>
  <c r="G22" i="134"/>
  <c r="H22" i="134" s="1"/>
  <c r="J26" i="145"/>
  <c r="D26" i="145" s="1"/>
  <c r="E26" i="145"/>
  <c r="H14" i="107"/>
  <c r="H31" i="84"/>
  <c r="V27" i="105"/>
  <c r="W27" i="105" s="1"/>
  <c r="T14" i="53"/>
  <c r="AC17" i="145"/>
  <c r="L23" i="96"/>
  <c r="T22" i="10"/>
  <c r="F22" i="141"/>
  <c r="N22" i="141" s="1"/>
  <c r="G22" i="141" s="1"/>
  <c r="F22" i="108"/>
  <c r="E12" i="134"/>
  <c r="L31" i="134"/>
  <c r="E31" i="134" s="1"/>
  <c r="J20" i="147"/>
  <c r="D20" i="147" s="1"/>
  <c r="E20" i="147"/>
  <c r="S29" i="57"/>
  <c r="T11" i="57"/>
  <c r="D27" i="138"/>
  <c r="E27" i="138" s="1"/>
  <c r="S26" i="104"/>
  <c r="J16" i="94"/>
  <c r="T26" i="50"/>
  <c r="G25" i="137"/>
  <c r="H25" i="137" s="1"/>
  <c r="AA19" i="68"/>
  <c r="S19" i="152"/>
  <c r="S19" i="92"/>
  <c r="D27" i="53"/>
  <c r="T28" i="56"/>
  <c r="N26" i="136"/>
  <c r="H27" i="94"/>
  <c r="K25" i="102"/>
  <c r="L25" i="102"/>
  <c r="AC20" i="68"/>
  <c r="E20" i="92"/>
  <c r="S26" i="103"/>
  <c r="T26" i="103" s="1"/>
  <c r="D27" i="134"/>
  <c r="AC20" i="139"/>
  <c r="Z28" i="101"/>
  <c r="S15" i="104"/>
  <c r="D16" i="138"/>
  <c r="E16" i="138" s="1"/>
  <c r="L21" i="97"/>
  <c r="AC20" i="144"/>
  <c r="E29" i="134"/>
  <c r="F29" i="134" s="1"/>
  <c r="L19" i="96"/>
  <c r="V30" i="101"/>
  <c r="W30" i="101" s="1"/>
  <c r="W11" i="101"/>
  <c r="W20" i="101"/>
  <c r="L13" i="95"/>
  <c r="P21" i="101"/>
  <c r="Q21" i="101" s="1"/>
  <c r="T21" i="101"/>
  <c r="D27" i="140"/>
  <c r="S26" i="105"/>
  <c r="T26" i="105" s="1"/>
  <c r="W19" i="101"/>
  <c r="D14" i="107"/>
  <c r="F14" i="107" s="1"/>
  <c r="C10" i="3"/>
  <c r="D29" i="3"/>
  <c r="F18" i="141"/>
  <c r="T18" i="10"/>
  <c r="F18" i="108"/>
  <c r="D17" i="137"/>
  <c r="J18" i="147"/>
  <c r="E18" i="147"/>
  <c r="E25" i="148"/>
  <c r="J25" i="148"/>
  <c r="J13" i="95"/>
  <c r="J28" i="146"/>
  <c r="E28" i="146"/>
  <c r="AC18" i="148"/>
  <c r="H24" i="94"/>
  <c r="N24" i="136"/>
  <c r="T22" i="55"/>
  <c r="T12" i="56"/>
  <c r="M17" i="98"/>
  <c r="Q14" i="98"/>
  <c r="E19" i="79"/>
  <c r="E19" i="98" s="1"/>
  <c r="AC16" i="79"/>
  <c r="AA16" i="79" s="1"/>
  <c r="E16" i="98"/>
  <c r="V16" i="98" s="1"/>
  <c r="D25" i="96"/>
  <c r="D13" i="51"/>
  <c r="E27" i="134"/>
  <c r="F27" i="134" s="1"/>
  <c r="Z27" i="4"/>
  <c r="J21" i="145"/>
  <c r="D21" i="145" s="1"/>
  <c r="E21" i="145"/>
  <c r="J19" i="145"/>
  <c r="E19" i="145"/>
  <c r="L12" i="95"/>
  <c r="N12" i="95" s="1"/>
  <c r="D22" i="137"/>
  <c r="W22" i="4"/>
  <c r="J24" i="97"/>
  <c r="AC13" i="125"/>
  <c r="AC21" i="139"/>
  <c r="V25" i="105"/>
  <c r="W25" i="105" s="1"/>
  <c r="H18" i="96"/>
  <c r="J20" i="94"/>
  <c r="AC26" i="147"/>
  <c r="D16" i="136"/>
  <c r="E16" i="136" s="1"/>
  <c r="D25" i="52"/>
  <c r="D14" i="136"/>
  <c r="E14" i="136" s="1"/>
  <c r="T17" i="55"/>
  <c r="D12" i="50"/>
  <c r="AC21" i="134"/>
  <c r="D11" i="55"/>
  <c r="G29" i="55"/>
  <c r="T25" i="53"/>
  <c r="E17" i="146"/>
  <c r="J17" i="146"/>
  <c r="G13" i="142"/>
  <c r="S31" i="146"/>
  <c r="J22" i="96"/>
  <c r="C29" i="45"/>
  <c r="J12" i="146"/>
  <c r="L31" i="146"/>
  <c r="E12" i="146"/>
  <c r="H27" i="141"/>
  <c r="H27" i="108"/>
  <c r="L18" i="97"/>
  <c r="J30" i="49"/>
  <c r="T28" i="57"/>
  <c r="D17" i="55"/>
  <c r="D18" i="96"/>
  <c r="G18" i="92"/>
  <c r="G18" i="152"/>
  <c r="D15" i="96"/>
  <c r="G23" i="134"/>
  <c r="H23" i="134" s="1"/>
  <c r="U31" i="145"/>
  <c r="W17" i="100"/>
  <c r="W26" i="100"/>
  <c r="L21" i="96"/>
  <c r="E19" i="139"/>
  <c r="F19" i="139" s="1"/>
  <c r="H28" i="107"/>
  <c r="K28" i="107" s="1"/>
  <c r="AC29" i="134"/>
  <c r="T28" i="51"/>
  <c r="Z19" i="4"/>
  <c r="T27" i="51"/>
  <c r="C12" i="3"/>
  <c r="D16" i="107"/>
  <c r="L22" i="96"/>
  <c r="N22" i="96" s="1"/>
  <c r="G22" i="96" s="1"/>
  <c r="G14" i="147"/>
  <c r="AC15" i="134"/>
  <c r="E19" i="143"/>
  <c r="J19" i="143"/>
  <c r="J12" i="144"/>
  <c r="L31" i="144"/>
  <c r="E12" i="144"/>
  <c r="E16" i="145"/>
  <c r="J16" i="145"/>
  <c r="AC17" i="139"/>
  <c r="J27" i="148"/>
  <c r="E27" i="148"/>
  <c r="H24" i="95"/>
  <c r="AC13" i="144"/>
  <c r="T24" i="55"/>
  <c r="D24" i="136"/>
  <c r="E24" i="136" s="1"/>
  <c r="T15" i="50"/>
  <c r="AC23" i="144"/>
  <c r="T25" i="56"/>
  <c r="J25" i="94"/>
  <c r="AC12" i="125"/>
  <c r="E15" i="125"/>
  <c r="E19" i="125" s="1"/>
  <c r="J24" i="145"/>
  <c r="E24" i="145"/>
  <c r="V19" i="103"/>
  <c r="L22" i="43"/>
  <c r="K22" i="43"/>
  <c r="E12" i="139"/>
  <c r="F12" i="139" s="1"/>
  <c r="L31" i="139"/>
  <c r="M31" i="139" s="1"/>
  <c r="G19" i="143"/>
  <c r="Q18" i="152"/>
  <c r="Q18" i="92"/>
  <c r="G25" i="148"/>
  <c r="L26" i="95"/>
  <c r="Z22" i="100"/>
  <c r="D18" i="137"/>
  <c r="P19" i="101"/>
  <c r="Q19" i="101" s="1"/>
  <c r="T19" i="101"/>
  <c r="H10" i="97"/>
  <c r="P30" i="49"/>
  <c r="D16" i="54"/>
  <c r="D21" i="137"/>
  <c r="AC14" i="143"/>
  <c r="G13" i="145"/>
  <c r="T19" i="52"/>
  <c r="Z20" i="101"/>
  <c r="J20" i="97"/>
  <c r="P12" i="101"/>
  <c r="T12" i="101"/>
  <c r="G25" i="145"/>
  <c r="G26" i="143"/>
  <c r="L14" i="108"/>
  <c r="K12" i="98"/>
  <c r="K15" i="98" s="1"/>
  <c r="Y14" i="98" s="1"/>
  <c r="N15" i="79"/>
  <c r="Y27" i="103"/>
  <c r="Z27" i="103" s="1"/>
  <c r="G22" i="145"/>
  <c r="Z15" i="101"/>
  <c r="H21" i="95"/>
  <c r="D21" i="96"/>
  <c r="Y15" i="105"/>
  <c r="Z15" i="105" s="1"/>
  <c r="N16" i="140"/>
  <c r="F27" i="94"/>
  <c r="V27" i="34"/>
  <c r="V23" i="103"/>
  <c r="W23" i="103" s="1"/>
  <c r="J25" i="97"/>
  <c r="E19" i="137"/>
  <c r="N19" i="79"/>
  <c r="K16" i="98"/>
  <c r="K19" i="98" s="1"/>
  <c r="Y17" i="98" s="1"/>
  <c r="AC29" i="147"/>
  <c r="H20" i="96"/>
  <c r="Y26" i="104"/>
  <c r="Z26" i="104" s="1"/>
  <c r="N27" i="138"/>
  <c r="O13" i="98"/>
  <c r="O15" i="98" s="1"/>
  <c r="G16" i="144"/>
  <c r="E26" i="148"/>
  <c r="J26" i="148"/>
  <c r="D26" i="148" s="1"/>
  <c r="D31" i="84"/>
  <c r="C13" i="84"/>
  <c r="H26" i="107"/>
  <c r="D19" i="137"/>
  <c r="T12" i="51"/>
  <c r="X26" i="10"/>
  <c r="L26" i="108"/>
  <c r="L25" i="108"/>
  <c r="X25" i="10"/>
  <c r="G19" i="139"/>
  <c r="H19" i="139" s="1"/>
  <c r="D14" i="57"/>
  <c r="V17" i="47"/>
  <c r="Y17" i="47" s="1"/>
  <c r="F17" i="95"/>
  <c r="L25" i="94"/>
  <c r="D27" i="50"/>
  <c r="W15" i="101"/>
  <c r="H23" i="94"/>
  <c r="J14" i="96"/>
  <c r="AC13" i="145"/>
  <c r="V30" i="4"/>
  <c r="W30" i="4" s="1"/>
  <c r="W11" i="4"/>
  <c r="C12" i="45"/>
  <c r="K30" i="45"/>
  <c r="D25" i="137"/>
  <c r="E21" i="139"/>
  <c r="L15" i="102"/>
  <c r="K15" i="102"/>
  <c r="E18" i="98"/>
  <c r="AC18" i="79"/>
  <c r="E13" i="142"/>
  <c r="J13" i="142"/>
  <c r="D15" i="55"/>
  <c r="R23" i="10"/>
  <c r="J23" i="141"/>
  <c r="J23" i="108"/>
  <c r="Y15" i="103"/>
  <c r="Z15" i="103" s="1"/>
  <c r="K17" i="98"/>
  <c r="E24" i="139"/>
  <c r="F24" i="139" s="1"/>
  <c r="D23" i="51"/>
  <c r="F16" i="97"/>
  <c r="V16" i="49"/>
  <c r="Y16" i="49" s="1"/>
  <c r="W25" i="100"/>
  <c r="AC25" i="145"/>
  <c r="Z24" i="100"/>
  <c r="L12" i="102"/>
  <c r="K12" i="102"/>
  <c r="H12" i="96"/>
  <c r="N12" i="96" s="1"/>
  <c r="D27" i="51"/>
  <c r="D17" i="56"/>
  <c r="AC17" i="144"/>
  <c r="L27" i="96"/>
  <c r="AC13" i="143"/>
  <c r="T22" i="54"/>
  <c r="O17" i="98"/>
  <c r="E17" i="139"/>
  <c r="F17" i="139" s="1"/>
  <c r="J22" i="146"/>
  <c r="E22" i="146"/>
  <c r="E21" i="146"/>
  <c r="J21" i="146"/>
  <c r="Z31" i="144"/>
  <c r="AC12" i="144"/>
  <c r="P16" i="4"/>
  <c r="Q16" i="4" s="1"/>
  <c r="T16" i="4"/>
  <c r="AC20" i="148"/>
  <c r="L23" i="108"/>
  <c r="AC24" i="146"/>
  <c r="J31" i="43"/>
  <c r="K11" i="43"/>
  <c r="L11" i="43"/>
  <c r="T21" i="53"/>
  <c r="G29" i="53"/>
  <c r="D11" i="53"/>
  <c r="D19" i="55"/>
  <c r="G21" i="137"/>
  <c r="H21" i="137" s="1"/>
  <c r="AC12" i="148"/>
  <c r="Z31" i="148"/>
  <c r="T24" i="53"/>
  <c r="L27" i="108"/>
  <c r="T17" i="57"/>
  <c r="D14" i="145"/>
  <c r="D16" i="137"/>
  <c r="D25" i="155"/>
  <c r="D23" i="94"/>
  <c r="H29" i="107"/>
  <c r="I28" i="84"/>
  <c r="D10" i="95"/>
  <c r="D30" i="47"/>
  <c r="G17" i="147"/>
  <c r="T27" i="101"/>
  <c r="P27" i="101"/>
  <c r="Q27" i="101" s="1"/>
  <c r="T13" i="50"/>
  <c r="H30" i="47"/>
  <c r="V26" i="48"/>
  <c r="Y26" i="48" s="1"/>
  <c r="F26" i="96"/>
  <c r="T15" i="52"/>
  <c r="G12" i="147"/>
  <c r="N31" i="147"/>
  <c r="G31" i="147" s="1"/>
  <c r="G27" i="147"/>
  <c r="H27" i="147" s="1"/>
  <c r="E18" i="137"/>
  <c r="F18" i="137" s="1"/>
  <c r="H17" i="95"/>
  <c r="AC22" i="145"/>
  <c r="Z17" i="101"/>
  <c r="N19" i="136"/>
  <c r="D24" i="97"/>
  <c r="D12" i="96"/>
  <c r="AB31" i="143"/>
  <c r="G14" i="92"/>
  <c r="G14" i="152"/>
  <c r="G16" i="152" s="1"/>
  <c r="W13" i="152" s="1"/>
  <c r="D23" i="56"/>
  <c r="D19" i="134"/>
  <c r="S18" i="103"/>
  <c r="T18" i="103" s="1"/>
  <c r="D24" i="52"/>
  <c r="H12" i="141"/>
  <c r="N12" i="141" s="1"/>
  <c r="H12" i="108"/>
  <c r="G15" i="148"/>
  <c r="D14" i="51"/>
  <c r="J21" i="95"/>
  <c r="Z20" i="4"/>
  <c r="H30" i="48"/>
  <c r="D17" i="97"/>
  <c r="C25" i="3"/>
  <c r="D29" i="107"/>
  <c r="Z15" i="100"/>
  <c r="H18" i="97"/>
  <c r="D16" i="50"/>
  <c r="S19" i="105"/>
  <c r="T19" i="105" s="1"/>
  <c r="D20" i="140"/>
  <c r="E20" i="140" s="1"/>
  <c r="N16" i="68"/>
  <c r="K12" i="152"/>
  <c r="K12" i="92"/>
  <c r="K16" i="92" s="1"/>
  <c r="M16" i="98"/>
  <c r="Q19" i="79"/>
  <c r="Q21" i="79" s="1"/>
  <c r="L16" i="94"/>
  <c r="P15" i="4"/>
  <c r="Q15" i="4" s="1"/>
  <c r="T15" i="4"/>
  <c r="AC20" i="134"/>
  <c r="L19" i="108"/>
  <c r="L20" i="94"/>
  <c r="J19" i="94"/>
  <c r="G28" i="146"/>
  <c r="I16" i="98"/>
  <c r="K19" i="79"/>
  <c r="H30" i="49"/>
  <c r="AC14" i="142"/>
  <c r="L23" i="95"/>
  <c r="Z17" i="4"/>
  <c r="V17" i="103"/>
  <c r="W17" i="103" s="1"/>
  <c r="J24" i="96"/>
  <c r="D12" i="136"/>
  <c r="E12" i="136" s="1"/>
  <c r="G31" i="136"/>
  <c r="T16" i="57"/>
  <c r="H26" i="97"/>
  <c r="T24" i="100"/>
  <c r="P24" i="100"/>
  <c r="Q24" i="100" s="1"/>
  <c r="X17" i="10"/>
  <c r="L17" i="108"/>
  <c r="J16" i="97"/>
  <c r="E19" i="142"/>
  <c r="J19" i="142"/>
  <c r="E17" i="134"/>
  <c r="F17" i="134" s="1"/>
  <c r="U22" i="34"/>
  <c r="L22" i="94"/>
  <c r="H21" i="97"/>
  <c r="H26" i="95"/>
  <c r="S29" i="53"/>
  <c r="T11" i="53"/>
  <c r="Y17" i="103"/>
  <c r="Z17" i="103" s="1"/>
  <c r="AC27" i="144"/>
  <c r="D14" i="140"/>
  <c r="S13" i="105"/>
  <c r="P13" i="105" s="1"/>
  <c r="D22" i="57"/>
  <c r="J14" i="143"/>
  <c r="E14" i="143"/>
  <c r="D25" i="97"/>
  <c r="D20" i="134"/>
  <c r="S19" i="103"/>
  <c r="D23" i="136"/>
  <c r="E23" i="136" s="1"/>
  <c r="V23" i="48"/>
  <c r="Y23" i="48" s="1"/>
  <c r="F23" i="96"/>
  <c r="D25" i="107"/>
  <c r="F25" i="107" s="1"/>
  <c r="C21" i="3"/>
  <c r="V22" i="105"/>
  <c r="W22" i="105" s="1"/>
  <c r="L21" i="94"/>
  <c r="U21" i="34"/>
  <c r="V21" i="103"/>
  <c r="W21" i="103" s="1"/>
  <c r="W28" i="101"/>
  <c r="N18" i="136"/>
  <c r="H11" i="97"/>
  <c r="H18" i="94"/>
  <c r="L20" i="97"/>
  <c r="D23" i="95"/>
  <c r="D27" i="52"/>
  <c r="H15" i="97"/>
  <c r="T24" i="101"/>
  <c r="P24" i="101"/>
  <c r="Q24" i="101" s="1"/>
  <c r="Z25" i="4"/>
  <c r="W13" i="101"/>
  <c r="V10" i="34"/>
  <c r="F10" i="94"/>
  <c r="F30" i="34"/>
  <c r="Z18" i="101"/>
  <c r="AC14" i="145"/>
  <c r="T12" i="53"/>
  <c r="E18" i="139"/>
  <c r="F18" i="139" s="1"/>
  <c r="I29" i="57"/>
  <c r="J29" i="57" s="1"/>
  <c r="J15" i="94"/>
  <c r="N15" i="94" s="1"/>
  <c r="E16" i="134"/>
  <c r="F16" i="134" s="1"/>
  <c r="E29" i="139"/>
  <c r="F29" i="139" s="1"/>
  <c r="P18" i="4"/>
  <c r="Q18" i="4" s="1"/>
  <c r="T18" i="4"/>
  <c r="T28" i="50"/>
  <c r="V12" i="105"/>
  <c r="N30" i="34"/>
  <c r="L19" i="97"/>
  <c r="N19" i="97" s="1"/>
  <c r="K19" i="97" s="1"/>
  <c r="J18" i="108"/>
  <c r="R18" i="10"/>
  <c r="J18" i="141"/>
  <c r="N18" i="141" s="1"/>
  <c r="I18" i="141" s="1"/>
  <c r="V25" i="49"/>
  <c r="Y25" i="49" s="1"/>
  <c r="F25" i="97"/>
  <c r="J27" i="96"/>
  <c r="J30" i="47"/>
  <c r="J24" i="143"/>
  <c r="E24" i="143"/>
  <c r="D26" i="57"/>
  <c r="C20" i="3"/>
  <c r="D24" i="107"/>
  <c r="F24" i="107" s="1"/>
  <c r="T28" i="4"/>
  <c r="P28" i="4"/>
  <c r="Q28" i="4" s="1"/>
  <c r="E22" i="145"/>
  <c r="J22" i="145"/>
  <c r="H19" i="95"/>
  <c r="N19" i="95" s="1"/>
  <c r="E29" i="142"/>
  <c r="J29" i="142"/>
  <c r="J24" i="146"/>
  <c r="E24" i="146"/>
  <c r="D15" i="139"/>
  <c r="C29" i="84"/>
  <c r="I29" i="84" s="1"/>
  <c r="F27" i="141"/>
  <c r="N27" i="141" s="1"/>
  <c r="I27" i="141" s="1"/>
  <c r="T27" i="10"/>
  <c r="U27" i="10" s="1"/>
  <c r="F27" i="108"/>
  <c r="T21" i="54"/>
  <c r="W14" i="101"/>
  <c r="I29" i="50"/>
  <c r="J29" i="50" s="1"/>
  <c r="M13" i="98"/>
  <c r="M15" i="98" s="1"/>
  <c r="G17" i="146"/>
  <c r="D22" i="55"/>
  <c r="E12" i="152"/>
  <c r="AC12" i="68"/>
  <c r="E12" i="92"/>
  <c r="E16" i="68"/>
  <c r="E23" i="68" s="1"/>
  <c r="T19" i="10"/>
  <c r="F19" i="108"/>
  <c r="F19" i="141"/>
  <c r="N19" i="141" s="1"/>
  <c r="K19" i="141" s="1"/>
  <c r="W14" i="4"/>
  <c r="V15" i="49"/>
  <c r="Y15" i="49" s="1"/>
  <c r="F15" i="97"/>
  <c r="N15" i="97" s="1"/>
  <c r="K15" i="97" s="1"/>
  <c r="R30" i="48"/>
  <c r="J10" i="96"/>
  <c r="U17" i="34"/>
  <c r="L17" i="94"/>
  <c r="D19" i="97"/>
  <c r="S14" i="98"/>
  <c r="T28" i="53"/>
  <c r="L26" i="43"/>
  <c r="K26" i="43"/>
  <c r="D23" i="54"/>
  <c r="C27" i="106"/>
  <c r="V14" i="48"/>
  <c r="F14" i="96"/>
  <c r="E12" i="98"/>
  <c r="E15" i="79"/>
  <c r="AC12" i="79"/>
  <c r="AC15" i="79" s="1"/>
  <c r="H19" i="94"/>
  <c r="H16" i="97"/>
  <c r="T28" i="54"/>
  <c r="E18" i="142"/>
  <c r="J18" i="142"/>
  <c r="C37" i="77"/>
  <c r="AC18" i="142"/>
  <c r="U31" i="137"/>
  <c r="L19" i="102"/>
  <c r="K19" i="102"/>
  <c r="T28" i="52"/>
  <c r="D19" i="95"/>
  <c r="P30" i="47"/>
  <c r="H10" i="95"/>
  <c r="D23" i="137"/>
  <c r="H23" i="137" s="1"/>
  <c r="L22" i="108"/>
  <c r="X22" i="10"/>
  <c r="G17" i="144"/>
  <c r="D22" i="155"/>
  <c r="D20" i="94"/>
  <c r="AC18" i="139"/>
  <c r="I29" i="52"/>
  <c r="Z31" i="146"/>
  <c r="G13" i="137"/>
  <c r="C14" i="106"/>
  <c r="G29" i="134"/>
  <c r="H29" i="134" s="1"/>
  <c r="T21" i="68"/>
  <c r="O17" i="152"/>
  <c r="O17" i="92"/>
  <c r="S18" i="104"/>
  <c r="P18" i="104" s="1"/>
  <c r="Q18" i="104" s="1"/>
  <c r="D19" i="138"/>
  <c r="E19" i="138" s="1"/>
  <c r="D22" i="53"/>
  <c r="D20" i="148"/>
  <c r="D26" i="95"/>
  <c r="V18" i="34"/>
  <c r="F18" i="94"/>
  <c r="E19" i="148"/>
  <c r="J19" i="148"/>
  <c r="H24" i="97"/>
  <c r="G16" i="139"/>
  <c r="H16" i="139" s="1"/>
  <c r="AC25" i="142"/>
  <c r="D28" i="107"/>
  <c r="C24" i="3"/>
  <c r="E14" i="148"/>
  <c r="J14" i="148"/>
  <c r="D14" i="148" s="1"/>
  <c r="V26" i="105"/>
  <c r="W26" i="105" s="1"/>
  <c r="H19" i="96"/>
  <c r="D18" i="136"/>
  <c r="E18" i="136" s="1"/>
  <c r="AC29" i="146"/>
  <c r="D20" i="136"/>
  <c r="E20" i="136" s="1"/>
  <c r="D29" i="140"/>
  <c r="E29" i="140" s="1"/>
  <c r="S28" i="105"/>
  <c r="T28" i="105" s="1"/>
  <c r="H27" i="95"/>
  <c r="S14" i="103"/>
  <c r="D15" i="134"/>
  <c r="AC15" i="139"/>
  <c r="AC13" i="146"/>
  <c r="G26" i="137"/>
  <c r="V15" i="105"/>
  <c r="W15" i="105" s="1"/>
  <c r="D26" i="51"/>
  <c r="Y19" i="103"/>
  <c r="Z19" i="103" s="1"/>
  <c r="S23" i="103"/>
  <c r="D24" i="134"/>
  <c r="D27" i="56"/>
  <c r="Z14" i="101"/>
  <c r="T26" i="56"/>
  <c r="D20" i="57"/>
  <c r="H19" i="107"/>
  <c r="J25" i="36"/>
  <c r="K25" i="36"/>
  <c r="H22" i="94"/>
  <c r="E13" i="134"/>
  <c r="F13" i="134" s="1"/>
  <c r="F11" i="95"/>
  <c r="F30" i="95" s="1"/>
  <c r="V11" i="47"/>
  <c r="Y11" i="47" s="1"/>
  <c r="T17" i="54"/>
  <c r="C19" i="84"/>
  <c r="L24" i="94"/>
  <c r="U24" i="34"/>
  <c r="L23" i="94"/>
  <c r="N23" i="94" s="1"/>
  <c r="L19" i="94"/>
  <c r="S12" i="105"/>
  <c r="D13" i="140"/>
  <c r="AC29" i="137"/>
  <c r="V20" i="34"/>
  <c r="U20" i="34" s="1"/>
  <c r="F20" i="94"/>
  <c r="F11" i="97"/>
  <c r="V11" i="49"/>
  <c r="Y11" i="49" s="1"/>
  <c r="T23" i="54"/>
  <c r="L13" i="94"/>
  <c r="D26" i="139"/>
  <c r="H26" i="139" s="1"/>
  <c r="H18" i="95"/>
  <c r="E26" i="143"/>
  <c r="J26" i="143"/>
  <c r="N31" i="145"/>
  <c r="G12" i="145"/>
  <c r="P19" i="58"/>
  <c r="H15" i="96"/>
  <c r="H23" i="96"/>
  <c r="J23" i="97"/>
  <c r="L29" i="56"/>
  <c r="C29" i="106"/>
  <c r="Z18" i="4"/>
  <c r="N17" i="136"/>
  <c r="D13" i="50"/>
  <c r="K15" i="125"/>
  <c r="H19" i="125" s="1"/>
  <c r="AC26" i="148"/>
  <c r="D15" i="56"/>
  <c r="S31" i="139"/>
  <c r="G22" i="148"/>
  <c r="J14" i="108"/>
  <c r="R14" i="10"/>
  <c r="J14" i="141"/>
  <c r="N14" i="141" s="1"/>
  <c r="I14" i="141" s="1"/>
  <c r="D11" i="52"/>
  <c r="G29" i="52"/>
  <c r="Z26" i="4"/>
  <c r="J17" i="96"/>
  <c r="E17" i="137"/>
  <c r="F17" i="137" s="1"/>
  <c r="E29" i="137"/>
  <c r="O18" i="98"/>
  <c r="D15" i="54"/>
  <c r="N30" i="49"/>
  <c r="T22" i="53"/>
  <c r="H30" i="34"/>
  <c r="C17" i="84"/>
  <c r="I17" i="84" s="1"/>
  <c r="N23" i="136"/>
  <c r="H14" i="97"/>
  <c r="G14" i="148"/>
  <c r="K17" i="92"/>
  <c r="N21" i="68"/>
  <c r="K17" i="152"/>
  <c r="C17" i="106"/>
  <c r="D24" i="55"/>
  <c r="T15" i="57"/>
  <c r="H25" i="97"/>
  <c r="L25" i="96"/>
  <c r="L13" i="97"/>
  <c r="Z21" i="4"/>
  <c r="AC24" i="134"/>
  <c r="D24" i="56"/>
  <c r="T13" i="4"/>
  <c r="P13" i="4"/>
  <c r="Q13" i="4" s="1"/>
  <c r="AC15" i="146"/>
  <c r="N15" i="136"/>
  <c r="W16" i="4"/>
  <c r="W13" i="4"/>
  <c r="G16" i="145"/>
  <c r="D25" i="136"/>
  <c r="E25" i="136" s="1"/>
  <c r="V18" i="103"/>
  <c r="W18" i="103" s="1"/>
  <c r="H24" i="141"/>
  <c r="H24" i="108"/>
  <c r="AC25" i="148"/>
  <c r="C27" i="3"/>
  <c r="D31" i="107"/>
  <c r="F31" i="107" s="1"/>
  <c r="J21" i="97"/>
  <c r="J13" i="94"/>
  <c r="L11" i="97"/>
  <c r="D26" i="52"/>
  <c r="J25" i="96"/>
  <c r="K19" i="92"/>
  <c r="K19" i="152"/>
  <c r="AC15" i="68"/>
  <c r="E15" i="92"/>
  <c r="Q16" i="98"/>
  <c r="W19" i="79"/>
  <c r="L11" i="94"/>
  <c r="U11" i="34"/>
  <c r="L21" i="95"/>
  <c r="F37" i="77"/>
  <c r="L17" i="97"/>
  <c r="G15" i="134"/>
  <c r="D14" i="53"/>
  <c r="W21" i="100"/>
  <c r="J18" i="94"/>
  <c r="T19" i="54"/>
  <c r="T12" i="4"/>
  <c r="P12" i="4"/>
  <c r="Q12" i="4" s="1"/>
  <c r="G18" i="142"/>
  <c r="L29" i="57"/>
  <c r="O29" i="57" s="1"/>
  <c r="J20" i="95"/>
  <c r="I29" i="56"/>
  <c r="T26" i="53"/>
  <c r="D28" i="56"/>
  <c r="T30" i="47"/>
  <c r="L10" i="95"/>
  <c r="AC18" i="68"/>
  <c r="E18" i="152"/>
  <c r="E18" i="92"/>
  <c r="AC16" i="143"/>
  <c r="AC12" i="134"/>
  <c r="AB31" i="134"/>
  <c r="AC31" i="134" s="1"/>
  <c r="V26" i="49"/>
  <c r="Y26" i="49" s="1"/>
  <c r="F26" i="97"/>
  <c r="D14" i="55"/>
  <c r="L29" i="55"/>
  <c r="H10" i="108"/>
  <c r="N10" i="108" s="1"/>
  <c r="H10" i="141"/>
  <c r="H29" i="141" s="1"/>
  <c r="N29" i="10"/>
  <c r="T20" i="100"/>
  <c r="P20" i="100"/>
  <c r="Q20" i="100" s="1"/>
  <c r="W18" i="101"/>
  <c r="D30" i="107"/>
  <c r="C26" i="3"/>
  <c r="L30" i="48"/>
  <c r="W22" i="101"/>
  <c r="N16" i="136"/>
  <c r="H14" i="95"/>
  <c r="G21" i="145"/>
  <c r="T23" i="101"/>
  <c r="P23" i="101"/>
  <c r="Q23" i="101" s="1"/>
  <c r="D14" i="97"/>
  <c r="D30" i="97" s="1"/>
  <c r="C16" i="106"/>
  <c r="W15" i="125"/>
  <c r="N19" i="125" s="1"/>
  <c r="G20" i="142"/>
  <c r="U12" i="34"/>
  <c r="L12" i="94"/>
  <c r="D13" i="53"/>
  <c r="E22" i="45"/>
  <c r="I17" i="98"/>
  <c r="I19" i="98" s="1"/>
  <c r="D23" i="107"/>
  <c r="C19" i="3"/>
  <c r="T23" i="51"/>
  <c r="D18" i="50"/>
  <c r="G24" i="148"/>
  <c r="E14" i="146"/>
  <c r="J14" i="146"/>
  <c r="H16" i="96"/>
  <c r="AC23" i="148"/>
  <c r="C13" i="3"/>
  <c r="E13" i="3"/>
  <c r="D17" i="107"/>
  <c r="F17" i="107" s="1"/>
  <c r="Z31" i="147"/>
  <c r="Z17" i="100"/>
  <c r="S13" i="98"/>
  <c r="AA13" i="79"/>
  <c r="AC18" i="134"/>
  <c r="V28" i="105"/>
  <c r="W28" i="105" s="1"/>
  <c r="J20" i="146"/>
  <c r="E20" i="146"/>
  <c r="Z14" i="4"/>
  <c r="D14" i="54"/>
  <c r="T27" i="55"/>
  <c r="G21" i="146"/>
  <c r="M13" i="152"/>
  <c r="M13" i="92"/>
  <c r="Z12" i="101"/>
  <c r="G18" i="98"/>
  <c r="D12" i="138"/>
  <c r="E12" i="138" s="1"/>
  <c r="G31" i="138"/>
  <c r="S11" i="104"/>
  <c r="P11" i="104" s="1"/>
  <c r="Q11" i="104" s="1"/>
  <c r="AC29" i="143"/>
  <c r="J27" i="142"/>
  <c r="E27" i="142"/>
  <c r="T27" i="57"/>
  <c r="J10" i="94"/>
  <c r="R30" i="34"/>
  <c r="E28" i="139"/>
  <c r="F28" i="139" s="1"/>
  <c r="C26" i="45"/>
  <c r="C20" i="106"/>
  <c r="T20" i="55"/>
  <c r="AC16" i="146"/>
  <c r="T20" i="54"/>
  <c r="K24" i="102"/>
  <c r="L24" i="102"/>
  <c r="J27" i="94"/>
  <c r="L24" i="97"/>
  <c r="Z23" i="101"/>
  <c r="D22" i="52"/>
  <c r="L15" i="95"/>
  <c r="N15" i="95" s="1"/>
  <c r="I15" i="95" s="1"/>
  <c r="AC23" i="143"/>
  <c r="K20" i="102"/>
  <c r="L20" i="102"/>
  <c r="G29" i="56"/>
  <c r="D11" i="56"/>
  <c r="E15" i="134"/>
  <c r="F15" i="134" s="1"/>
  <c r="D13" i="95"/>
  <c r="H15" i="125"/>
  <c r="AC21" i="147"/>
  <c r="AC25" i="134"/>
  <c r="D18" i="52"/>
  <c r="N20" i="136"/>
  <c r="AC13" i="147"/>
  <c r="AC27" i="139"/>
  <c r="E24" i="144"/>
  <c r="J24" i="144"/>
  <c r="T25" i="55"/>
  <c r="V20" i="103"/>
  <c r="W20" i="103" s="1"/>
  <c r="T13" i="53"/>
  <c r="D13" i="56"/>
  <c r="X31" i="148"/>
  <c r="AA31" i="148" s="1"/>
  <c r="F20" i="95"/>
  <c r="V20" i="47"/>
  <c r="Y20" i="47" s="1"/>
  <c r="D18" i="107"/>
  <c r="L18" i="107" s="1"/>
  <c r="C14" i="3"/>
  <c r="F18" i="97"/>
  <c r="V18" i="49"/>
  <c r="Y18" i="49" s="1"/>
  <c r="C25" i="45"/>
  <c r="V16" i="34"/>
  <c r="F16" i="94"/>
  <c r="J29" i="148"/>
  <c r="E29" i="148"/>
  <c r="O30" i="45"/>
  <c r="AC25" i="146"/>
  <c r="AC17" i="134"/>
  <c r="Q31" i="139"/>
  <c r="V31" i="139" s="1"/>
  <c r="E27" i="139"/>
  <c r="H26" i="94"/>
  <c r="AC14" i="68"/>
  <c r="E14" i="152"/>
  <c r="E14" i="92"/>
  <c r="E16" i="92" s="1"/>
  <c r="V12" i="92" s="1"/>
  <c r="J20" i="96"/>
  <c r="P25" i="100"/>
  <c r="Q25" i="100" s="1"/>
  <c r="T25" i="100"/>
  <c r="W16" i="100"/>
  <c r="C23" i="84"/>
  <c r="W12" i="101"/>
  <c r="S13" i="104"/>
  <c r="D14" i="138"/>
  <c r="E14" i="138" s="1"/>
  <c r="AC26" i="145"/>
  <c r="N15" i="138"/>
  <c r="Y14" i="104"/>
  <c r="Z14" i="104" s="1"/>
  <c r="G19" i="148"/>
  <c r="G16" i="147"/>
  <c r="D11" i="95"/>
  <c r="L26" i="94"/>
  <c r="P14" i="101"/>
  <c r="Q14" i="101" s="1"/>
  <c r="T14" i="101"/>
  <c r="S31" i="147"/>
  <c r="M14" i="92"/>
  <c r="M14" i="152"/>
  <c r="P25" i="4"/>
  <c r="Q25" i="4" s="1"/>
  <c r="T25" i="4"/>
  <c r="L20" i="95"/>
  <c r="P26" i="4"/>
  <c r="Q26" i="4" s="1"/>
  <c r="T26" i="4"/>
  <c r="E25" i="137"/>
  <c r="D21" i="140"/>
  <c r="S20" i="105"/>
  <c r="P20" i="105" s="1"/>
  <c r="Q20" i="105" s="1"/>
  <c r="U31" i="146"/>
  <c r="E19" i="134"/>
  <c r="F19" i="134" s="1"/>
  <c r="E17" i="147"/>
  <c r="J17" i="147"/>
  <c r="D24" i="96"/>
  <c r="C19" i="106"/>
  <c r="AC20" i="143"/>
  <c r="E25" i="139"/>
  <c r="F25" i="139" s="1"/>
  <c r="Q17" i="98"/>
  <c r="Q19" i="98" s="1"/>
  <c r="AB18" i="98" s="1"/>
  <c r="D12" i="55"/>
  <c r="N23" i="138"/>
  <c r="Y22" i="104"/>
  <c r="Z22" i="104" s="1"/>
  <c r="C24" i="106"/>
  <c r="G13" i="143"/>
  <c r="Q16" i="70"/>
  <c r="N20" i="138"/>
  <c r="Y19" i="104"/>
  <c r="Z19" i="104" s="1"/>
  <c r="J12" i="147"/>
  <c r="L31" i="147"/>
  <c r="E12" i="147"/>
  <c r="D22" i="94"/>
  <c r="D24" i="155"/>
  <c r="J24" i="155" s="1"/>
  <c r="D19" i="53"/>
  <c r="Z27" i="101"/>
  <c r="T20" i="56"/>
  <c r="D21" i="54"/>
  <c r="D16" i="155"/>
  <c r="D14" i="94"/>
  <c r="D18" i="95"/>
  <c r="AC27" i="147"/>
  <c r="D26" i="56"/>
  <c r="V24" i="105"/>
  <c r="W24" i="105" s="1"/>
  <c r="N29" i="55"/>
  <c r="O29" i="55" s="1"/>
  <c r="D28" i="57"/>
  <c r="J29" i="146"/>
  <c r="E29" i="146"/>
  <c r="T17" i="56"/>
  <c r="J26" i="94"/>
  <c r="P18" i="103"/>
  <c r="Q18" i="103" s="1"/>
  <c r="U22" i="10"/>
  <c r="T29" i="52"/>
  <c r="AC17" i="143"/>
  <c r="AC29" i="145"/>
  <c r="P26" i="103"/>
  <c r="Q26" i="103" s="1"/>
  <c r="E25" i="140"/>
  <c r="Y18" i="34"/>
  <c r="E24" i="3"/>
  <c r="N24" i="96"/>
  <c r="K22" i="141"/>
  <c r="H16" i="134"/>
  <c r="AC18" i="145"/>
  <c r="Y13" i="92"/>
  <c r="AC29" i="142"/>
  <c r="U25" i="10"/>
  <c r="R11" i="10"/>
  <c r="K21" i="145"/>
  <c r="D26" i="147"/>
  <c r="H26" i="147" s="1"/>
  <c r="I13" i="84"/>
  <c r="C30" i="106"/>
  <c r="AC18" i="143"/>
  <c r="Z21" i="79"/>
  <c r="Y15" i="92"/>
  <c r="X27" i="10"/>
  <c r="H21" i="134"/>
  <c r="Q30" i="70"/>
  <c r="G19" i="141"/>
  <c r="P19" i="105"/>
  <c r="Q19" i="105" s="1"/>
  <c r="X18" i="10"/>
  <c r="AA12" i="68"/>
  <c r="AC26" i="146"/>
  <c r="AC15" i="142"/>
  <c r="AC24" i="142"/>
  <c r="N20" i="108"/>
  <c r="F12" i="134"/>
  <c r="AC22" i="146"/>
  <c r="N23" i="97"/>
  <c r="R20" i="10"/>
  <c r="Q15" i="70"/>
  <c r="Q20" i="70"/>
  <c r="T18" i="104"/>
  <c r="U25" i="34"/>
  <c r="AC19" i="143"/>
  <c r="C25" i="106"/>
  <c r="U10" i="34"/>
  <c r="D18" i="147"/>
  <c r="K18" i="147" s="1"/>
  <c r="Q13" i="70"/>
  <c r="P21" i="103"/>
  <c r="Q21" i="103" s="1"/>
  <c r="V17" i="98"/>
  <c r="H17" i="134"/>
  <c r="AC25" i="147"/>
  <c r="R12" i="10"/>
  <c r="U20" i="10"/>
  <c r="AC31" i="137"/>
  <c r="W24" i="104"/>
  <c r="D27" i="147"/>
  <c r="F27" i="147" s="1"/>
  <c r="Y14" i="48"/>
  <c r="AC12" i="146"/>
  <c r="P28" i="105"/>
  <c r="Q28" i="105" s="1"/>
  <c r="I15" i="94"/>
  <c r="M15" i="94"/>
  <c r="K15" i="94"/>
  <c r="I24" i="106"/>
  <c r="N11" i="95"/>
  <c r="C21" i="106"/>
  <c r="N19" i="96"/>
  <c r="M19" i="96" s="1"/>
  <c r="F24" i="155"/>
  <c r="G24" i="155" s="1"/>
  <c r="J22" i="155"/>
  <c r="F22" i="155"/>
  <c r="G22" i="155" s="1"/>
  <c r="T11" i="104"/>
  <c r="D22" i="145"/>
  <c r="K22" i="145" s="1"/>
  <c r="T13" i="105"/>
  <c r="D25" i="147"/>
  <c r="M31" i="134"/>
  <c r="D27" i="146"/>
  <c r="F27" i="146" s="1"/>
  <c r="D24" i="145"/>
  <c r="K24" i="145" s="1"/>
  <c r="H21" i="145"/>
  <c r="D13" i="148"/>
  <c r="K13" i="148" s="1"/>
  <c r="T20" i="103"/>
  <c r="Y10" i="47"/>
  <c r="D23" i="146"/>
  <c r="F23" i="146" s="1"/>
  <c r="D20" i="143"/>
  <c r="N23" i="108"/>
  <c r="D27" i="143"/>
  <c r="K27" i="143" s="1"/>
  <c r="F14" i="134"/>
  <c r="N21" i="141"/>
  <c r="G21" i="141" s="1"/>
  <c r="U26" i="10"/>
  <c r="O31" i="139"/>
  <c r="P9" i="112"/>
  <c r="E27" i="3"/>
  <c r="E19" i="3"/>
  <c r="D32" i="107"/>
  <c r="E21" i="140"/>
  <c r="E24" i="140"/>
  <c r="D16" i="145"/>
  <c r="E31" i="144"/>
  <c r="T15" i="104"/>
  <c r="X14" i="10"/>
  <c r="AC22" i="144"/>
  <c r="N10" i="97"/>
  <c r="M10" i="97" s="1"/>
  <c r="D17" i="146"/>
  <c r="K17" i="146" s="1"/>
  <c r="I26" i="106"/>
  <c r="N25" i="94"/>
  <c r="K25" i="94" s="1"/>
  <c r="D19" i="145"/>
  <c r="I15" i="98"/>
  <c r="X13" i="98" s="1"/>
  <c r="AC27" i="146"/>
  <c r="AC28" i="147"/>
  <c r="N27" i="97"/>
  <c r="D16" i="148"/>
  <c r="AC22" i="147"/>
  <c r="G31" i="148"/>
  <c r="D20" i="142"/>
  <c r="H20" i="142" s="1"/>
  <c r="AC21" i="144"/>
  <c r="Q11" i="100"/>
  <c r="D16" i="112"/>
  <c r="I22" i="84"/>
  <c r="Q23" i="68"/>
  <c r="H15" i="137"/>
  <c r="D19" i="110"/>
  <c r="G15" i="108"/>
  <c r="N15" i="108"/>
  <c r="I15" i="108" s="1"/>
  <c r="H29" i="108"/>
  <c r="D19" i="143"/>
  <c r="K27" i="107"/>
  <c r="L27" i="107" s="1"/>
  <c r="P26" i="104"/>
  <c r="Q26" i="104" s="1"/>
  <c r="T26" i="104"/>
  <c r="V18" i="98"/>
  <c r="AA13" i="68"/>
  <c r="D25" i="142"/>
  <c r="D14" i="142"/>
  <c r="N16" i="141"/>
  <c r="G16" i="141" s="1"/>
  <c r="D29" i="57"/>
  <c r="E27" i="57" s="1"/>
  <c r="D12" i="143"/>
  <c r="F12" i="143" s="1"/>
  <c r="AC22" i="142"/>
  <c r="D22" i="110"/>
  <c r="U15" i="10"/>
  <c r="O29" i="56"/>
  <c r="I15" i="106"/>
  <c r="C31" i="84"/>
  <c r="N27" i="108"/>
  <c r="T30" i="4"/>
  <c r="D13" i="144"/>
  <c r="D25" i="144"/>
  <c r="D22" i="142"/>
  <c r="N26" i="141"/>
  <c r="I26" i="141" s="1"/>
  <c r="H22" i="139"/>
  <c r="N13" i="97"/>
  <c r="K13" i="97" s="1"/>
  <c r="T28" i="104"/>
  <c r="T14" i="104"/>
  <c r="P14" i="104"/>
  <c r="Q14" i="104" s="1"/>
  <c r="D25" i="145"/>
  <c r="K25" i="145" s="1"/>
  <c r="Z11" i="103"/>
  <c r="AC20" i="142"/>
  <c r="U10" i="10"/>
  <c r="D12" i="111"/>
  <c r="E31" i="137"/>
  <c r="N14" i="96"/>
  <c r="Q14" i="96" s="1"/>
  <c r="N19" i="94"/>
  <c r="I19" i="94" s="1"/>
  <c r="D25" i="148"/>
  <c r="F25" i="148" s="1"/>
  <c r="K25" i="148"/>
  <c r="D24" i="146"/>
  <c r="N13" i="96"/>
  <c r="Q13" i="96" s="1"/>
  <c r="Z11" i="105"/>
  <c r="G19" i="98"/>
  <c r="E11" i="3"/>
  <c r="P16" i="103"/>
  <c r="Q16" i="103" s="1"/>
  <c r="AC26" i="143"/>
  <c r="AC14" i="147"/>
  <c r="Q31" i="144"/>
  <c r="T31" i="144" s="1"/>
  <c r="F17" i="155"/>
  <c r="G17" i="155" s="1"/>
  <c r="J17" i="155"/>
  <c r="T20" i="104"/>
  <c r="P20" i="104"/>
  <c r="Q20" i="104" s="1"/>
  <c r="D12" i="145"/>
  <c r="T31" i="134"/>
  <c r="AC20" i="147"/>
  <c r="I17" i="106"/>
  <c r="M15" i="108"/>
  <c r="D21" i="110"/>
  <c r="H19" i="134"/>
  <c r="Q31" i="148"/>
  <c r="AC12" i="142"/>
  <c r="X31" i="142"/>
  <c r="AC31" i="142" s="1"/>
  <c r="N12" i="94"/>
  <c r="G12" i="94" s="1"/>
  <c r="H13" i="139"/>
  <c r="N25" i="141"/>
  <c r="I25" i="141" s="1"/>
  <c r="H28" i="134"/>
  <c r="AC27" i="148"/>
  <c r="U15" i="34"/>
  <c r="E15" i="3"/>
  <c r="K23" i="107"/>
  <c r="L23" i="107" s="1"/>
  <c r="U11" i="10"/>
  <c r="D22" i="144"/>
  <c r="H22" i="144" s="1"/>
  <c r="D16" i="143"/>
  <c r="T17" i="103"/>
  <c r="P17" i="103"/>
  <c r="Q17" i="103" s="1"/>
  <c r="Z11" i="104"/>
  <c r="P21" i="110"/>
  <c r="D24" i="109"/>
  <c r="K25" i="107"/>
  <c r="L25" i="107" s="1"/>
  <c r="U18" i="10"/>
  <c r="D27" i="148"/>
  <c r="F27" i="148" s="1"/>
  <c r="Q31" i="146"/>
  <c r="T24" i="103"/>
  <c r="P24" i="103"/>
  <c r="Q24" i="103" s="1"/>
  <c r="D13" i="146"/>
  <c r="H13" i="146" s="1"/>
  <c r="K15" i="108"/>
  <c r="N18" i="96"/>
  <c r="K25" i="141"/>
  <c r="F16" i="107"/>
  <c r="D19" i="144"/>
  <c r="K19" i="144" s="1"/>
  <c r="E22" i="3"/>
  <c r="N21" i="97"/>
  <c r="G21" i="97" s="1"/>
  <c r="D15" i="146"/>
  <c r="U12" i="10"/>
  <c r="I19" i="106"/>
  <c r="D28" i="142"/>
  <c r="K28" i="142" s="1"/>
  <c r="H19" i="145"/>
  <c r="D23" i="112"/>
  <c r="AC27" i="143"/>
  <c r="E25" i="3"/>
  <c r="N13" i="94"/>
  <c r="D29" i="142"/>
  <c r="F29" i="142" s="1"/>
  <c r="E14" i="140"/>
  <c r="D24" i="144"/>
  <c r="D22" i="146"/>
  <c r="T25" i="103"/>
  <c r="P25" i="103"/>
  <c r="Q25" i="103" s="1"/>
  <c r="D13" i="142"/>
  <c r="D20" i="144"/>
  <c r="I30" i="84"/>
  <c r="N21" i="96"/>
  <c r="N15" i="141"/>
  <c r="K15" i="141" s="1"/>
  <c r="N23" i="141"/>
  <c r="I20" i="106"/>
  <c r="F23" i="137"/>
  <c r="D23" i="142"/>
  <c r="O19" i="98"/>
  <c r="AA18" i="98" s="1"/>
  <c r="D24" i="112"/>
  <c r="N11" i="141"/>
  <c r="G11" i="141" s="1"/>
  <c r="D19" i="109"/>
  <c r="P16" i="109"/>
  <c r="N24" i="94"/>
  <c r="T22" i="104"/>
  <c r="P21" i="111"/>
  <c r="D21" i="111"/>
  <c r="L28" i="107"/>
  <c r="I28" i="107"/>
  <c r="I10" i="108"/>
  <c r="M10" i="108"/>
  <c r="G10" i="108"/>
  <c r="K10" i="108"/>
  <c r="I20" i="141"/>
  <c r="G20" i="141"/>
  <c r="K20" i="141"/>
  <c r="H26" i="145"/>
  <c r="K26" i="145"/>
  <c r="F26" i="145"/>
  <c r="I18" i="107"/>
  <c r="M19" i="97"/>
  <c r="Q19" i="97"/>
  <c r="G19" i="97"/>
  <c r="V15" i="92"/>
  <c r="V14" i="92"/>
  <c r="K20" i="148"/>
  <c r="H20" i="148"/>
  <c r="F20" i="148"/>
  <c r="AA14" i="92"/>
  <c r="AA13" i="92"/>
  <c r="AA12" i="92"/>
  <c r="AA15" i="92"/>
  <c r="W12" i="152"/>
  <c r="Y13" i="98"/>
  <c r="I30" i="106"/>
  <c r="I24" i="96"/>
  <c r="G24" i="96"/>
  <c r="Q24" i="96"/>
  <c r="M24" i="96"/>
  <c r="K24" i="96"/>
  <c r="G12" i="141"/>
  <c r="K12" i="141"/>
  <c r="I12" i="141"/>
  <c r="G17" i="141"/>
  <c r="K17" i="141"/>
  <c r="I17" i="141"/>
  <c r="Z13" i="98"/>
  <c r="Z14" i="98"/>
  <c r="Z12" i="98"/>
  <c r="I28" i="106"/>
  <c r="I21" i="106"/>
  <c r="K23" i="97"/>
  <c r="I23" i="97"/>
  <c r="Q23" i="97"/>
  <c r="M23" i="97"/>
  <c r="G23" i="97"/>
  <c r="P30" i="4" l="1"/>
  <c r="Q30" i="4" s="1"/>
  <c r="T23" i="68"/>
  <c r="T29" i="55"/>
  <c r="O29" i="54"/>
  <c r="F15" i="107"/>
  <c r="K16" i="107"/>
  <c r="L16" i="107" s="1"/>
  <c r="P22" i="105"/>
  <c r="Q22" i="105" s="1"/>
  <c r="P21" i="105"/>
  <c r="Q21" i="105" s="1"/>
  <c r="Y30" i="105"/>
  <c r="Z30" i="105" s="1"/>
  <c r="P26" i="105"/>
  <c r="Q26" i="105" s="1"/>
  <c r="K26" i="148"/>
  <c r="F26" i="148"/>
  <c r="H23" i="148"/>
  <c r="E31" i="148"/>
  <c r="K26" i="147"/>
  <c r="J31" i="147"/>
  <c r="V31" i="146"/>
  <c r="H14" i="139"/>
  <c r="AA31" i="139"/>
  <c r="H12" i="139"/>
  <c r="H21" i="139"/>
  <c r="H29" i="139"/>
  <c r="F27" i="139"/>
  <c r="N21" i="79"/>
  <c r="AA12" i="79"/>
  <c r="C27" i="112"/>
  <c r="P27" i="112" s="1"/>
  <c r="D17" i="111"/>
  <c r="C27" i="111"/>
  <c r="C27" i="110"/>
  <c r="P27" i="110" s="1"/>
  <c r="D15" i="110"/>
  <c r="C27" i="109"/>
  <c r="N17" i="97"/>
  <c r="N20" i="97"/>
  <c r="N16" i="97"/>
  <c r="N20" i="96"/>
  <c r="N23" i="96"/>
  <c r="N25" i="96"/>
  <c r="Q25" i="96" s="1"/>
  <c r="Q18" i="96"/>
  <c r="K26" i="95"/>
  <c r="N26" i="95"/>
  <c r="H30" i="95"/>
  <c r="Q23" i="94"/>
  <c r="K23" i="94"/>
  <c r="G21" i="94"/>
  <c r="I21" i="94"/>
  <c r="U23" i="34"/>
  <c r="Q15" i="94"/>
  <c r="U26" i="34"/>
  <c r="W26" i="34" s="1"/>
  <c r="F30" i="94"/>
  <c r="AC20" i="92"/>
  <c r="AB18" i="152"/>
  <c r="AB19" i="152"/>
  <c r="AC19" i="92"/>
  <c r="K21" i="152"/>
  <c r="O21" i="152"/>
  <c r="AA17" i="152" s="1"/>
  <c r="AC18" i="92"/>
  <c r="W14" i="152"/>
  <c r="K16" i="152"/>
  <c r="Y12" i="152" s="1"/>
  <c r="AC13" i="152"/>
  <c r="O16" i="152"/>
  <c r="AC12" i="152"/>
  <c r="M16" i="152"/>
  <c r="Z14" i="152" s="1"/>
  <c r="P28" i="104"/>
  <c r="Q28" i="104" s="1"/>
  <c r="P16" i="104"/>
  <c r="Q16" i="104" s="1"/>
  <c r="Y30" i="104"/>
  <c r="Z30" i="104" s="1"/>
  <c r="D13" i="145"/>
  <c r="K13" i="145" s="1"/>
  <c r="G31" i="145"/>
  <c r="D18" i="143"/>
  <c r="F18" i="143" s="1"/>
  <c r="G31" i="142"/>
  <c r="F25" i="137"/>
  <c r="H12" i="137"/>
  <c r="G31" i="137"/>
  <c r="H26" i="137"/>
  <c r="H22" i="137"/>
  <c r="F26" i="137"/>
  <c r="F29" i="137"/>
  <c r="H13" i="137"/>
  <c r="N25" i="108"/>
  <c r="G25" i="108" s="1"/>
  <c r="L29" i="108"/>
  <c r="I14" i="106"/>
  <c r="H30" i="108"/>
  <c r="I22" i="141"/>
  <c r="O22" i="141" s="1"/>
  <c r="J30" i="141"/>
  <c r="F29" i="141"/>
  <c r="F30" i="141"/>
  <c r="Y30" i="103"/>
  <c r="Z30" i="103" s="1"/>
  <c r="AT30" i="103" s="1"/>
  <c r="S30" i="103"/>
  <c r="T30" i="103" s="1"/>
  <c r="D31" i="134"/>
  <c r="Q16" i="97"/>
  <c r="G16" i="97"/>
  <c r="M16" i="97"/>
  <c r="K16" i="97"/>
  <c r="I16" i="97"/>
  <c r="AA13" i="98"/>
  <c r="AA14" i="98"/>
  <c r="X17" i="98"/>
  <c r="X18" i="98"/>
  <c r="Q12" i="96"/>
  <c r="M12" i="96"/>
  <c r="V13" i="92"/>
  <c r="F24" i="145"/>
  <c r="K21" i="141"/>
  <c r="N10" i="141"/>
  <c r="K10" i="141" s="1"/>
  <c r="J31" i="148"/>
  <c r="O31" i="148" s="1"/>
  <c r="P20" i="103"/>
  <c r="Q20" i="103" s="1"/>
  <c r="V30" i="34"/>
  <c r="Q29" i="70"/>
  <c r="Q14" i="70"/>
  <c r="AA15" i="68"/>
  <c r="D26" i="143"/>
  <c r="G15" i="94"/>
  <c r="O15" i="94" s="1"/>
  <c r="L30" i="94"/>
  <c r="N24" i="97"/>
  <c r="M24" i="97" s="1"/>
  <c r="N19" i="108"/>
  <c r="N15" i="96"/>
  <c r="Q15" i="98"/>
  <c r="Q21" i="98" s="1"/>
  <c r="D28" i="144"/>
  <c r="AC16" i="147"/>
  <c r="F18" i="134"/>
  <c r="F17" i="146"/>
  <c r="K23" i="146"/>
  <c r="N23" i="68"/>
  <c r="V30" i="104"/>
  <c r="W30" i="104" s="1"/>
  <c r="E31" i="142"/>
  <c r="N24" i="95"/>
  <c r="U23" i="10"/>
  <c r="W24" i="34"/>
  <c r="H23" i="68"/>
  <c r="I23" i="68" s="1"/>
  <c r="X31" i="147"/>
  <c r="F26" i="147"/>
  <c r="I19" i="97"/>
  <c r="H21" i="144"/>
  <c r="F13" i="148"/>
  <c r="K15" i="146"/>
  <c r="F12" i="145"/>
  <c r="D31" i="139"/>
  <c r="AC22" i="148"/>
  <c r="J30" i="97"/>
  <c r="M19" i="98"/>
  <c r="Z18" i="98" s="1"/>
  <c r="H18" i="143"/>
  <c r="E31" i="147"/>
  <c r="O29" i="50"/>
  <c r="V30" i="47"/>
  <c r="U30" i="47" s="1"/>
  <c r="K27" i="147"/>
  <c r="Y12" i="98"/>
  <c r="P22" i="104"/>
  <c r="Q22" i="104" s="1"/>
  <c r="AC12" i="147"/>
  <c r="V30" i="49"/>
  <c r="I23" i="94"/>
  <c r="H27" i="143"/>
  <c r="H23" i="146"/>
  <c r="N17" i="108"/>
  <c r="M17" i="108" s="1"/>
  <c r="D23" i="143"/>
  <c r="F23" i="143" s="1"/>
  <c r="Q22" i="70"/>
  <c r="H15" i="134"/>
  <c r="N25" i="97"/>
  <c r="K21" i="92"/>
  <c r="N20" i="94"/>
  <c r="D18" i="142"/>
  <c r="X23" i="10"/>
  <c r="AA12" i="125"/>
  <c r="D13" i="143"/>
  <c r="F23" i="134"/>
  <c r="D31" i="137"/>
  <c r="F31" i="137" s="1"/>
  <c r="U24" i="10"/>
  <c r="K24" i="107"/>
  <c r="H31" i="137"/>
  <c r="F27" i="143"/>
  <c r="T20" i="105"/>
  <c r="R27" i="10"/>
  <c r="F25" i="134"/>
  <c r="G21" i="152"/>
  <c r="I24" i="84"/>
  <c r="F13" i="139"/>
  <c r="K29" i="142"/>
  <c r="F24" i="146"/>
  <c r="H13" i="148"/>
  <c r="I27" i="107"/>
  <c r="P30" i="100"/>
  <c r="Q30" i="100" s="1"/>
  <c r="D12" i="147"/>
  <c r="AN26" i="104"/>
  <c r="AC27" i="142"/>
  <c r="H27" i="134"/>
  <c r="W21" i="79"/>
  <c r="N26" i="96"/>
  <c r="Q26" i="96" s="1"/>
  <c r="D20" i="145"/>
  <c r="J29" i="54"/>
  <c r="D28" i="143"/>
  <c r="W23" i="34"/>
  <c r="N11" i="108"/>
  <c r="F29" i="107"/>
  <c r="I17" i="108"/>
  <c r="Y18" i="152"/>
  <c r="Y19" i="152"/>
  <c r="O31" i="145"/>
  <c r="E30" i="45"/>
  <c r="Q15" i="96"/>
  <c r="M15" i="96"/>
  <c r="D29" i="144"/>
  <c r="J31" i="144"/>
  <c r="M31" i="144" s="1"/>
  <c r="H16" i="145"/>
  <c r="F16" i="145"/>
  <c r="N14" i="97"/>
  <c r="I14" i="97" s="1"/>
  <c r="H30" i="97"/>
  <c r="N11" i="97"/>
  <c r="G11" i="97" s="1"/>
  <c r="F30" i="97"/>
  <c r="T12" i="105"/>
  <c r="S30" i="105"/>
  <c r="T30" i="105" s="1"/>
  <c r="P12" i="105"/>
  <c r="Q12" i="105" s="1"/>
  <c r="I27" i="106"/>
  <c r="N10" i="96"/>
  <c r="G10" i="96" s="1"/>
  <c r="J30" i="96"/>
  <c r="C22" i="106"/>
  <c r="R19" i="10"/>
  <c r="U19" i="10"/>
  <c r="X19" i="10"/>
  <c r="D27" i="145"/>
  <c r="Q31" i="145"/>
  <c r="V31" i="145" s="1"/>
  <c r="Q23" i="96"/>
  <c r="K23" i="96"/>
  <c r="N21" i="95"/>
  <c r="M21" i="95" s="1"/>
  <c r="L30" i="95"/>
  <c r="H25" i="144"/>
  <c r="D29" i="53"/>
  <c r="E14" i="53" s="1"/>
  <c r="AC28" i="145"/>
  <c r="L30" i="97"/>
  <c r="N26" i="97"/>
  <c r="I26" i="97" s="1"/>
  <c r="Y21" i="48"/>
  <c r="V30" i="48"/>
  <c r="M31" i="147"/>
  <c r="O31" i="147"/>
  <c r="J30" i="94"/>
  <c r="AC29" i="144"/>
  <c r="D30" i="95"/>
  <c r="D29" i="50"/>
  <c r="E28" i="50" s="1"/>
  <c r="N18" i="97"/>
  <c r="G18" i="97" s="1"/>
  <c r="D29" i="56"/>
  <c r="E20" i="56" s="1"/>
  <c r="F19" i="125"/>
  <c r="AC15" i="125"/>
  <c r="F15" i="125" s="1"/>
  <c r="W19" i="103"/>
  <c r="V30" i="103"/>
  <c r="W30" i="103" s="1"/>
  <c r="K16" i="145"/>
  <c r="T23" i="104"/>
  <c r="P23" i="104"/>
  <c r="Q23" i="104" s="1"/>
  <c r="D18" i="144"/>
  <c r="X31" i="144"/>
  <c r="D31" i="144" s="1"/>
  <c r="H31" i="144" s="1"/>
  <c r="AC18" i="144"/>
  <c r="K21" i="94"/>
  <c r="Q21" i="94"/>
  <c r="M21" i="94"/>
  <c r="H14" i="145"/>
  <c r="K14" i="145"/>
  <c r="Q31" i="143"/>
  <c r="D14" i="146"/>
  <c r="E13" i="140"/>
  <c r="D28" i="146"/>
  <c r="E16" i="3"/>
  <c r="E29" i="3"/>
  <c r="E18" i="3"/>
  <c r="E17" i="3"/>
  <c r="E26" i="3"/>
  <c r="E14" i="3"/>
  <c r="X31" i="143"/>
  <c r="AC12" i="143"/>
  <c r="Y19" i="34"/>
  <c r="U19" i="34"/>
  <c r="H29" i="142"/>
  <c r="H13" i="144"/>
  <c r="Q31" i="147"/>
  <c r="P19" i="104"/>
  <c r="Q19" i="104" s="1"/>
  <c r="W12" i="105"/>
  <c r="AN22" i="105" s="1"/>
  <c r="V30" i="105"/>
  <c r="W30" i="105" s="1"/>
  <c r="N23" i="95"/>
  <c r="Q23" i="95" s="1"/>
  <c r="M23" i="95"/>
  <c r="H28" i="146"/>
  <c r="U27" i="34"/>
  <c r="Y27" i="34"/>
  <c r="Q31" i="142"/>
  <c r="D31" i="142" s="1"/>
  <c r="D29" i="55"/>
  <c r="E25" i="55" s="1"/>
  <c r="D19" i="148"/>
  <c r="F19" i="148" s="1"/>
  <c r="W22" i="34"/>
  <c r="P24" i="105"/>
  <c r="Q24" i="105" s="1"/>
  <c r="D14" i="147"/>
  <c r="P14" i="103"/>
  <c r="Q14" i="103" s="1"/>
  <c r="T14" i="103"/>
  <c r="E31" i="146"/>
  <c r="N18" i="108"/>
  <c r="J30" i="108"/>
  <c r="N30" i="108" s="1"/>
  <c r="I30" i="108" s="1"/>
  <c r="Y12" i="92"/>
  <c r="Y14" i="92"/>
  <c r="F25" i="155"/>
  <c r="G25" i="155" s="1"/>
  <c r="J25" i="155"/>
  <c r="R22" i="10"/>
  <c r="D13" i="147"/>
  <c r="D23" i="144"/>
  <c r="K19" i="96"/>
  <c r="I16" i="106"/>
  <c r="U18" i="34"/>
  <c r="J31" i="142"/>
  <c r="Q12" i="101"/>
  <c r="P30" i="101"/>
  <c r="Q30" i="101" s="1"/>
  <c r="AC15" i="144"/>
  <c r="P23" i="105"/>
  <c r="Q23" i="105" s="1"/>
  <c r="T23" i="105"/>
  <c r="AC22" i="143"/>
  <c r="I26" i="84"/>
  <c r="E23" i="3"/>
  <c r="H18" i="147"/>
  <c r="K19" i="145"/>
  <c r="E21" i="3"/>
  <c r="F16" i="155"/>
  <c r="G16" i="155" s="1"/>
  <c r="J16" i="155"/>
  <c r="Y16" i="34"/>
  <c r="U16" i="34"/>
  <c r="F24" i="134"/>
  <c r="E20" i="3"/>
  <c r="N16" i="94"/>
  <c r="K31" i="43"/>
  <c r="L31" i="43"/>
  <c r="F19" i="137"/>
  <c r="S30" i="104"/>
  <c r="T30" i="104" s="1"/>
  <c r="P15" i="104"/>
  <c r="Q15" i="104" s="1"/>
  <c r="I16" i="141"/>
  <c r="H16" i="143"/>
  <c r="D21" i="147"/>
  <c r="D29" i="146"/>
  <c r="K29" i="146" s="1"/>
  <c r="D27" i="142"/>
  <c r="D29" i="52"/>
  <c r="E24" i="52" s="1"/>
  <c r="E31" i="139"/>
  <c r="T31" i="139"/>
  <c r="T23" i="103"/>
  <c r="P23" i="103"/>
  <c r="Q23" i="103" s="1"/>
  <c r="E16" i="152"/>
  <c r="V13" i="152" s="1"/>
  <c r="AC21" i="143"/>
  <c r="D21" i="143"/>
  <c r="L30" i="108"/>
  <c r="D31" i="136"/>
  <c r="E31" i="136" s="1"/>
  <c r="H31" i="136"/>
  <c r="D21" i="146"/>
  <c r="AA18" i="79"/>
  <c r="N17" i="95"/>
  <c r="AA13" i="125"/>
  <c r="F30" i="108"/>
  <c r="F16" i="143"/>
  <c r="K24" i="146"/>
  <c r="G15" i="97"/>
  <c r="AC28" i="148"/>
  <c r="H30" i="94"/>
  <c r="P19" i="103"/>
  <c r="Q19" i="103" s="1"/>
  <c r="T19" i="103"/>
  <c r="D14" i="143"/>
  <c r="D29" i="54"/>
  <c r="E14" i="54" s="1"/>
  <c r="E12" i="3"/>
  <c r="D12" i="146"/>
  <c r="J31" i="146"/>
  <c r="E10" i="3"/>
  <c r="E15" i="140"/>
  <c r="D17" i="144"/>
  <c r="N20" i="95"/>
  <c r="E21" i="92"/>
  <c r="J29" i="141"/>
  <c r="K29" i="141" s="1"/>
  <c r="N10" i="95"/>
  <c r="E15" i="98"/>
  <c r="E21" i="79"/>
  <c r="E21" i="98" s="1"/>
  <c r="D24" i="143"/>
  <c r="Y10" i="34"/>
  <c r="C30" i="45"/>
  <c r="N13" i="95"/>
  <c r="Q13" i="95" s="1"/>
  <c r="S16" i="92"/>
  <c r="S21" i="152"/>
  <c r="D25" i="146"/>
  <c r="P14" i="105"/>
  <c r="Q14" i="105" s="1"/>
  <c r="T14" i="105"/>
  <c r="F14" i="155"/>
  <c r="G14" i="155" s="1"/>
  <c r="J14" i="155"/>
  <c r="D29" i="51"/>
  <c r="D18" i="145"/>
  <c r="K18" i="145" s="1"/>
  <c r="D29" i="143"/>
  <c r="F20" i="134"/>
  <c r="H14" i="137"/>
  <c r="N17" i="96"/>
  <c r="K17" i="96" s="1"/>
  <c r="K23" i="68"/>
  <c r="AD17" i="68"/>
  <c r="AC21" i="68"/>
  <c r="Y14" i="34"/>
  <c r="AC15" i="145"/>
  <c r="I14" i="84"/>
  <c r="D16" i="146"/>
  <c r="F23" i="107"/>
  <c r="F22" i="139"/>
  <c r="F20" i="107"/>
  <c r="K20" i="107"/>
  <c r="N14" i="95"/>
  <c r="H28" i="137"/>
  <c r="H24" i="137"/>
  <c r="D14" i="111"/>
  <c r="AC15" i="147"/>
  <c r="T17" i="104"/>
  <c r="P17" i="104"/>
  <c r="Q17" i="104" s="1"/>
  <c r="S15" i="98"/>
  <c r="AA14" i="68"/>
  <c r="D17" i="112"/>
  <c r="J15" i="155"/>
  <c r="F15" i="155"/>
  <c r="G15" i="155" s="1"/>
  <c r="F27" i="107"/>
  <c r="P14" i="109"/>
  <c r="D14" i="109"/>
  <c r="J27" i="155"/>
  <c r="F27" i="155"/>
  <c r="G27" i="155" s="1"/>
  <c r="D16" i="111"/>
  <c r="X15" i="10"/>
  <c r="D26" i="109"/>
  <c r="P13" i="112"/>
  <c r="D13" i="112"/>
  <c r="AC23" i="145"/>
  <c r="F28" i="155"/>
  <c r="G28" i="155" s="1"/>
  <c r="J28" i="155"/>
  <c r="AC19" i="146"/>
  <c r="M31" i="137"/>
  <c r="F15" i="139"/>
  <c r="P16" i="105"/>
  <c r="Q16" i="105" s="1"/>
  <c r="T16" i="105"/>
  <c r="F19" i="155"/>
  <c r="G19" i="155" s="1"/>
  <c r="J19" i="155"/>
  <c r="R16" i="10"/>
  <c r="P25" i="105"/>
  <c r="Q25" i="105" s="1"/>
  <c r="T25" i="105"/>
  <c r="D24" i="148"/>
  <c r="D26" i="146"/>
  <c r="D9" i="110"/>
  <c r="P12" i="110"/>
  <c r="D12" i="110"/>
  <c r="D26" i="142"/>
  <c r="D10" i="110"/>
  <c r="K31" i="107"/>
  <c r="D17" i="148"/>
  <c r="T11" i="105"/>
  <c r="P11" i="105"/>
  <c r="Q11" i="105" s="1"/>
  <c r="D15" i="111"/>
  <c r="D9" i="109"/>
  <c r="P12" i="111"/>
  <c r="L30" i="96"/>
  <c r="D20" i="109"/>
  <c r="P13" i="111"/>
  <c r="D13" i="111"/>
  <c r="D23" i="111"/>
  <c r="I23" i="84"/>
  <c r="AC16" i="68"/>
  <c r="AC23" i="68" s="1"/>
  <c r="U23" i="68" s="1"/>
  <c r="Q21" i="70"/>
  <c r="Q26" i="70"/>
  <c r="Q25" i="70"/>
  <c r="Q24" i="70"/>
  <c r="Q23" i="70"/>
  <c r="Q28" i="70"/>
  <c r="Q32" i="70"/>
  <c r="Q19" i="70"/>
  <c r="Q31" i="70"/>
  <c r="Q18" i="70"/>
  <c r="Q17" i="70"/>
  <c r="Q27" i="70"/>
  <c r="D17" i="147"/>
  <c r="T13" i="104"/>
  <c r="P13" i="104"/>
  <c r="Q13" i="104" s="1"/>
  <c r="H31" i="138"/>
  <c r="D31" i="138"/>
  <c r="E31" i="138" s="1"/>
  <c r="H30" i="141"/>
  <c r="N30" i="141" s="1"/>
  <c r="J29" i="108"/>
  <c r="U13" i="34"/>
  <c r="Y20" i="34"/>
  <c r="I18" i="84"/>
  <c r="O21" i="92"/>
  <c r="AA17" i="92" s="1"/>
  <c r="AA14" i="79"/>
  <c r="N27" i="96"/>
  <c r="T29" i="53"/>
  <c r="D19" i="142"/>
  <c r="D12" i="144"/>
  <c r="T29" i="57"/>
  <c r="Y21" i="34"/>
  <c r="N14" i="108"/>
  <c r="J23" i="155"/>
  <c r="F23" i="155"/>
  <c r="G23" i="155" s="1"/>
  <c r="D15" i="142"/>
  <c r="D15" i="145"/>
  <c r="D12" i="142"/>
  <c r="E17" i="140"/>
  <c r="U17" i="10"/>
  <c r="D15" i="148"/>
  <c r="N16" i="108"/>
  <c r="AA20" i="68"/>
  <c r="H19" i="137"/>
  <c r="E21" i="152"/>
  <c r="D21" i="148"/>
  <c r="E26" i="140"/>
  <c r="J18" i="155"/>
  <c r="F18" i="155"/>
  <c r="G18" i="155" s="1"/>
  <c r="H20" i="134"/>
  <c r="P27" i="103"/>
  <c r="Q27" i="103" s="1"/>
  <c r="T27" i="103"/>
  <c r="T13" i="103"/>
  <c r="P13" i="103"/>
  <c r="Q13" i="103" s="1"/>
  <c r="AC26" i="142"/>
  <c r="J31" i="36"/>
  <c r="K31" i="36"/>
  <c r="D12" i="148"/>
  <c r="P15" i="103"/>
  <c r="Q15" i="103" s="1"/>
  <c r="T15" i="103"/>
  <c r="E31" i="145"/>
  <c r="K29" i="107"/>
  <c r="H20" i="139"/>
  <c r="D28" i="148"/>
  <c r="R10" i="10"/>
  <c r="H29" i="10"/>
  <c r="P15" i="111"/>
  <c r="D15" i="112"/>
  <c r="D21" i="112"/>
  <c r="T25" i="104"/>
  <c r="P25" i="104"/>
  <c r="Q25" i="104" s="1"/>
  <c r="D18" i="146"/>
  <c r="F21" i="134"/>
  <c r="D20" i="110"/>
  <c r="D23" i="109"/>
  <c r="P17" i="109"/>
  <c r="D17" i="109"/>
  <c r="P22" i="112"/>
  <c r="D22" i="112"/>
  <c r="P18" i="111"/>
  <c r="D18" i="111"/>
  <c r="P18" i="112"/>
  <c r="D18" i="112"/>
  <c r="T31" i="137"/>
  <c r="D20" i="111"/>
  <c r="AC21" i="145"/>
  <c r="F12" i="137"/>
  <c r="E27" i="140"/>
  <c r="N22" i="108"/>
  <c r="D24" i="142"/>
  <c r="N26" i="94"/>
  <c r="T11" i="103"/>
  <c r="P11" i="103"/>
  <c r="Q11" i="103" s="1"/>
  <c r="F26" i="155"/>
  <c r="G26" i="155" s="1"/>
  <c r="J26" i="155"/>
  <c r="F30" i="96"/>
  <c r="U16" i="10"/>
  <c r="G31" i="134"/>
  <c r="O31" i="134"/>
  <c r="G31" i="143"/>
  <c r="E18" i="140"/>
  <c r="P27" i="105"/>
  <c r="Q27" i="105" s="1"/>
  <c r="T27" i="105"/>
  <c r="D16" i="144"/>
  <c r="F26" i="139"/>
  <c r="D26" i="112"/>
  <c r="G31" i="144"/>
  <c r="AA19" i="92"/>
  <c r="Q21" i="92"/>
  <c r="G16" i="92"/>
  <c r="E23" i="140"/>
  <c r="AD12" i="125"/>
  <c r="C23" i="106"/>
  <c r="E19" i="140"/>
  <c r="T12" i="104"/>
  <c r="P12" i="104"/>
  <c r="Q12" i="104" s="1"/>
  <c r="H31" i="140"/>
  <c r="D31" i="140"/>
  <c r="E31" i="140" s="1"/>
  <c r="F14" i="137"/>
  <c r="AA17" i="79"/>
  <c r="E16" i="140"/>
  <c r="D10" i="109"/>
  <c r="AC17" i="148"/>
  <c r="Y14" i="152"/>
  <c r="P13" i="110"/>
  <c r="D13" i="110"/>
  <c r="D15" i="147"/>
  <c r="D11" i="112"/>
  <c r="D25" i="143"/>
  <c r="F23" i="139"/>
  <c r="D25" i="110"/>
  <c r="K15" i="107"/>
  <c r="L15" i="107" s="1"/>
  <c r="P16" i="110"/>
  <c r="D16" i="110"/>
  <c r="N21" i="108"/>
  <c r="G31" i="139"/>
  <c r="H31" i="139" s="1"/>
  <c r="D27" i="144"/>
  <c r="AC24" i="143"/>
  <c r="P24" i="104"/>
  <c r="Q24" i="104" s="1"/>
  <c r="T24" i="104"/>
  <c r="D26" i="110"/>
  <c r="N13" i="108"/>
  <c r="D29" i="148"/>
  <c r="D20" i="146"/>
  <c r="J29" i="56"/>
  <c r="N18" i="94"/>
  <c r="X31" i="146"/>
  <c r="AC31" i="146" s="1"/>
  <c r="N17" i="94"/>
  <c r="K17" i="94" s="1"/>
  <c r="N27" i="94"/>
  <c r="F21" i="145"/>
  <c r="E22" i="140"/>
  <c r="J29" i="53"/>
  <c r="D16" i="142"/>
  <c r="G21" i="92"/>
  <c r="F20" i="155"/>
  <c r="G20" i="155" s="1"/>
  <c r="J20" i="155"/>
  <c r="F12" i="155"/>
  <c r="J12" i="155"/>
  <c r="F21" i="107"/>
  <c r="K21" i="107"/>
  <c r="S19" i="98"/>
  <c r="P12" i="103"/>
  <c r="Q12" i="103" s="1"/>
  <c r="T12" i="103"/>
  <c r="E28" i="140"/>
  <c r="N22" i="97"/>
  <c r="F24" i="137"/>
  <c r="D22" i="148"/>
  <c r="W12" i="34"/>
  <c r="I21" i="92"/>
  <c r="T28" i="103"/>
  <c r="P28" i="103"/>
  <c r="Q28" i="103" s="1"/>
  <c r="H18" i="137"/>
  <c r="H27" i="139"/>
  <c r="D19" i="111"/>
  <c r="F19" i="107"/>
  <c r="K19" i="107"/>
  <c r="E12" i="140"/>
  <c r="D14" i="144"/>
  <c r="K17" i="107"/>
  <c r="P18" i="109"/>
  <c r="D18" i="109"/>
  <c r="P22" i="110"/>
  <c r="F18" i="107"/>
  <c r="W11" i="34"/>
  <c r="Y11" i="34"/>
  <c r="D15" i="144"/>
  <c r="H26" i="134"/>
  <c r="D26" i="111"/>
  <c r="N22" i="94"/>
  <c r="AC19" i="142"/>
  <c r="K26" i="107"/>
  <c r="F26" i="107"/>
  <c r="D10" i="112"/>
  <c r="AC21" i="146"/>
  <c r="P24" i="110"/>
  <c r="D24" i="110"/>
  <c r="D18" i="148"/>
  <c r="D9" i="111"/>
  <c r="F13" i="137"/>
  <c r="N13" i="141"/>
  <c r="F21" i="137"/>
  <c r="W13" i="34"/>
  <c r="Y13" i="34"/>
  <c r="G23" i="95"/>
  <c r="D19" i="147"/>
  <c r="D29" i="147"/>
  <c r="AC20" i="146"/>
  <c r="N27" i="95"/>
  <c r="K29" i="102"/>
  <c r="L29" i="102"/>
  <c r="N12" i="102" s="1"/>
  <c r="H12" i="134"/>
  <c r="H13" i="134"/>
  <c r="P17" i="105"/>
  <c r="Q17" i="105" s="1"/>
  <c r="T17" i="105"/>
  <c r="D28" i="145"/>
  <c r="AC26" i="144"/>
  <c r="I23" i="95"/>
  <c r="I21" i="152"/>
  <c r="T29" i="50"/>
  <c r="H24" i="134"/>
  <c r="E31" i="143"/>
  <c r="T21" i="104"/>
  <c r="P21" i="104"/>
  <c r="Q21" i="104" s="1"/>
  <c r="D25" i="111"/>
  <c r="H25" i="134"/>
  <c r="T18" i="105"/>
  <c r="P18" i="105"/>
  <c r="Q18" i="105" s="1"/>
  <c r="D17" i="142"/>
  <c r="P22" i="109"/>
  <c r="N24" i="141"/>
  <c r="H17" i="137"/>
  <c r="D17" i="143"/>
  <c r="D18" i="110"/>
  <c r="D19" i="146"/>
  <c r="P15" i="105"/>
  <c r="Q15" i="105" s="1"/>
  <c r="T15" i="105"/>
  <c r="D12" i="109"/>
  <c r="K21" i="79"/>
  <c r="P27" i="104"/>
  <c r="Q27" i="104" s="1"/>
  <c r="T27" i="104"/>
  <c r="F30" i="107"/>
  <c r="K30" i="107"/>
  <c r="P19" i="112"/>
  <c r="D19" i="112"/>
  <c r="I19" i="84"/>
  <c r="N11" i="94"/>
  <c r="K23" i="95"/>
  <c r="D16" i="147"/>
  <c r="T29" i="51"/>
  <c r="D16" i="109"/>
  <c r="D9" i="112"/>
  <c r="P10" i="111"/>
  <c r="D10" i="111"/>
  <c r="E32" i="107"/>
  <c r="F32" i="107" s="1"/>
  <c r="K14" i="107"/>
  <c r="N26" i="108"/>
  <c r="AA18" i="68"/>
  <c r="AD18" i="68" s="1"/>
  <c r="D22" i="147"/>
  <c r="I16" i="84"/>
  <c r="I16" i="152"/>
  <c r="F21" i="155"/>
  <c r="G21" i="155" s="1"/>
  <c r="J21" i="155"/>
  <c r="F28" i="107"/>
  <c r="AD13" i="68"/>
  <c r="R17" i="10"/>
  <c r="N11" i="96"/>
  <c r="P11" i="110"/>
  <c r="H29" i="137"/>
  <c r="D28" i="147"/>
  <c r="D23" i="147"/>
  <c r="F28" i="137"/>
  <c r="Y13" i="152"/>
  <c r="P19" i="109"/>
  <c r="M21" i="92"/>
  <c r="D17" i="110"/>
  <c r="D12" i="112"/>
  <c r="D23" i="145"/>
  <c r="N12" i="108"/>
  <c r="D13" i="109"/>
  <c r="T22" i="103"/>
  <c r="P22" i="103"/>
  <c r="Q22" i="103" s="1"/>
  <c r="W23" i="68"/>
  <c r="V31" i="134"/>
  <c r="D22" i="111"/>
  <c r="D21" i="109"/>
  <c r="AC24" i="144"/>
  <c r="X11" i="10"/>
  <c r="D21" i="142"/>
  <c r="D11" i="111"/>
  <c r="D26" i="45"/>
  <c r="I29" i="106"/>
  <c r="J29" i="52"/>
  <c r="N10" i="94"/>
  <c r="I10" i="94" s="1"/>
  <c r="AC19" i="79"/>
  <c r="AC21" i="79" s="1"/>
  <c r="M13" i="95"/>
  <c r="N12" i="97"/>
  <c r="D17" i="145"/>
  <c r="J13" i="155"/>
  <c r="F13" i="155"/>
  <c r="G13" i="155" s="1"/>
  <c r="D30" i="96"/>
  <c r="T29" i="54"/>
  <c r="H15" i="139"/>
  <c r="D30" i="94"/>
  <c r="H30" i="96"/>
  <c r="W20" i="34"/>
  <c r="I16" i="92"/>
  <c r="D22" i="143"/>
  <c r="N16" i="96"/>
  <c r="D29" i="145"/>
  <c r="D25" i="112"/>
  <c r="D26" i="144"/>
  <c r="N24" i="108"/>
  <c r="K22" i="107"/>
  <c r="F22" i="107"/>
  <c r="P23" i="110"/>
  <c r="D23" i="110"/>
  <c r="F26" i="134"/>
  <c r="R24" i="10"/>
  <c r="X31" i="145"/>
  <c r="J29" i="55"/>
  <c r="Q16" i="92"/>
  <c r="M16" i="92"/>
  <c r="D25" i="109"/>
  <c r="D20" i="112"/>
  <c r="G15" i="98"/>
  <c r="G21" i="98" s="1"/>
  <c r="P26" i="109"/>
  <c r="P24" i="111"/>
  <c r="D24" i="111"/>
  <c r="P15" i="109"/>
  <c r="D15" i="109"/>
  <c r="D15" i="143"/>
  <c r="D14" i="110"/>
  <c r="D11" i="109"/>
  <c r="P14" i="112"/>
  <c r="D14" i="112"/>
  <c r="I10" i="96"/>
  <c r="Q30" i="49"/>
  <c r="AN24" i="104"/>
  <c r="AN25" i="104"/>
  <c r="E29" i="102"/>
  <c r="M23" i="96"/>
  <c r="H25" i="148"/>
  <c r="M18" i="97"/>
  <c r="I12" i="96"/>
  <c r="O12" i="96" s="1"/>
  <c r="K23" i="152"/>
  <c r="H26" i="148"/>
  <c r="M25" i="94"/>
  <c r="I19" i="96"/>
  <c r="H29" i="52"/>
  <c r="M15" i="95"/>
  <c r="K25" i="108"/>
  <c r="K27" i="141"/>
  <c r="E15" i="57"/>
  <c r="K22" i="96"/>
  <c r="G15" i="95"/>
  <c r="AD19" i="68"/>
  <c r="G12" i="96"/>
  <c r="F19" i="145"/>
  <c r="AN27" i="104"/>
  <c r="AN21" i="104"/>
  <c r="AN13" i="104"/>
  <c r="AN30" i="104"/>
  <c r="H12" i="143"/>
  <c r="I21" i="141"/>
  <c r="O21" i="141" s="1"/>
  <c r="K17" i="108"/>
  <c r="E12" i="55"/>
  <c r="K12" i="147"/>
  <c r="Y17" i="152"/>
  <c r="F18" i="147"/>
  <c r="I19" i="141"/>
  <c r="O19" i="141" s="1"/>
  <c r="M14" i="96"/>
  <c r="G26" i="141"/>
  <c r="AN20" i="104"/>
  <c r="G25" i="96"/>
  <c r="H12" i="147"/>
  <c r="K12" i="96"/>
  <c r="AA12" i="98"/>
  <c r="M22" i="96"/>
  <c r="E16" i="56"/>
  <c r="K23" i="148"/>
  <c r="K27" i="146"/>
  <c r="I18" i="97"/>
  <c r="K20" i="108"/>
  <c r="I20" i="108"/>
  <c r="G20" i="108"/>
  <c r="M20" i="108"/>
  <c r="I12" i="94"/>
  <c r="G23" i="94"/>
  <c r="O23" i="94" s="1"/>
  <c r="AH11" i="104"/>
  <c r="AJ15" i="104" s="1"/>
  <c r="K20" i="144"/>
  <c r="E11" i="56"/>
  <c r="I16" i="107"/>
  <c r="F20" i="144"/>
  <c r="G25" i="141"/>
  <c r="O25" i="141" s="1"/>
  <c r="G15" i="96"/>
  <c r="E26" i="57"/>
  <c r="M22" i="95"/>
  <c r="AD12" i="68"/>
  <c r="Z19" i="152"/>
  <c r="F13" i="146"/>
  <c r="H20" i="144"/>
  <c r="AD14" i="68"/>
  <c r="K26" i="141"/>
  <c r="I16" i="68"/>
  <c r="F28" i="142"/>
  <c r="W15" i="34"/>
  <c r="G18" i="96"/>
  <c r="E13" i="56"/>
  <c r="E21" i="57"/>
  <c r="I13" i="96"/>
  <c r="E12" i="56"/>
  <c r="K20" i="142"/>
  <c r="M23" i="94"/>
  <c r="F25" i="145"/>
  <c r="E18" i="56"/>
  <c r="M13" i="96"/>
  <c r="K18" i="144"/>
  <c r="F14" i="145"/>
  <c r="H23" i="143"/>
  <c r="H15" i="146"/>
  <c r="T31" i="146"/>
  <c r="K16" i="141"/>
  <c r="M21" i="97"/>
  <c r="W14" i="34"/>
  <c r="W18" i="34"/>
  <c r="I25" i="106"/>
  <c r="H22" i="146"/>
  <c r="K22" i="146"/>
  <c r="F22" i="146"/>
  <c r="E29" i="50"/>
  <c r="N29" i="141"/>
  <c r="U30" i="49"/>
  <c r="K14" i="94"/>
  <c r="G22" i="95"/>
  <c r="K13" i="146"/>
  <c r="K25" i="95"/>
  <c r="H25" i="145"/>
  <c r="K27" i="148"/>
  <c r="AB12" i="152"/>
  <c r="AB14" i="152"/>
  <c r="AB13" i="152"/>
  <c r="Q23" i="152"/>
  <c r="K11" i="141"/>
  <c r="I18" i="96"/>
  <c r="H24" i="147"/>
  <c r="I25" i="107"/>
  <c r="K21" i="144"/>
  <c r="G15" i="141"/>
  <c r="M18" i="96"/>
  <c r="AT11" i="103"/>
  <c r="AT15" i="103"/>
  <c r="AT14" i="103"/>
  <c r="AT26" i="103"/>
  <c r="AT28" i="103"/>
  <c r="AT22" i="103"/>
  <c r="AT20" i="103"/>
  <c r="AT27" i="103"/>
  <c r="AT23" i="103"/>
  <c r="AT12" i="103"/>
  <c r="AT19" i="103"/>
  <c r="AT24" i="103"/>
  <c r="AT17" i="103"/>
  <c r="AT18" i="103"/>
  <c r="AT16" i="103"/>
  <c r="I15" i="141"/>
  <c r="F14" i="142"/>
  <c r="K31" i="139"/>
  <c r="R31" i="139"/>
  <c r="Y31" i="139"/>
  <c r="AB12" i="98"/>
  <c r="K25" i="144"/>
  <c r="K13" i="144"/>
  <c r="E31" i="84"/>
  <c r="I31" i="84"/>
  <c r="G31" i="84"/>
  <c r="AB17" i="98"/>
  <c r="E18" i="50"/>
  <c r="K12" i="143"/>
  <c r="K25" i="142"/>
  <c r="F25" i="142"/>
  <c r="H25" i="142"/>
  <c r="O31" i="144"/>
  <c r="Q16" i="95"/>
  <c r="G16" i="95"/>
  <c r="K16" i="95"/>
  <c r="M16" i="95"/>
  <c r="I16" i="95"/>
  <c r="Q25" i="94"/>
  <c r="G25" i="94"/>
  <c r="I25" i="94"/>
  <c r="H12" i="145"/>
  <c r="E22" i="54"/>
  <c r="F27" i="112"/>
  <c r="J27" i="112"/>
  <c r="H27" i="112"/>
  <c r="D27" i="112"/>
  <c r="L27" i="112"/>
  <c r="N27" i="112"/>
  <c r="F20" i="142"/>
  <c r="H22" i="142"/>
  <c r="K14" i="96"/>
  <c r="I23" i="96"/>
  <c r="K21" i="98"/>
  <c r="E27" i="56"/>
  <c r="Y16" i="98"/>
  <c r="O30" i="48"/>
  <c r="K30" i="48"/>
  <c r="O30" i="49"/>
  <c r="G18" i="95"/>
  <c r="AA17" i="98"/>
  <c r="AA16" i="98"/>
  <c r="K23" i="141"/>
  <c r="G23" i="141"/>
  <c r="I23" i="141"/>
  <c r="H13" i="142"/>
  <c r="K13" i="142"/>
  <c r="F13" i="142"/>
  <c r="I11" i="141"/>
  <c r="K18" i="96"/>
  <c r="Y18" i="98"/>
  <c r="F27" i="111"/>
  <c r="H27" i="111"/>
  <c r="N27" i="111"/>
  <c r="J27" i="111"/>
  <c r="D27" i="111"/>
  <c r="P27" i="111"/>
  <c r="L27" i="111"/>
  <c r="I20" i="97"/>
  <c r="Q20" i="97"/>
  <c r="M20" i="97"/>
  <c r="G20" i="97"/>
  <c r="K20" i="97"/>
  <c r="AT13" i="103"/>
  <c r="F21" i="144"/>
  <c r="M18" i="95"/>
  <c r="I12" i="95"/>
  <c r="K12" i="95"/>
  <c r="Q12" i="95"/>
  <c r="G12" i="95"/>
  <c r="M12" i="95"/>
  <c r="I22" i="96"/>
  <c r="Q22" i="96"/>
  <c r="E14" i="56"/>
  <c r="Q10" i="97"/>
  <c r="K10" i="97"/>
  <c r="G10" i="97"/>
  <c r="K18" i="143"/>
  <c r="E15" i="50"/>
  <c r="M23" i="108"/>
  <c r="K23" i="108"/>
  <c r="I23" i="108"/>
  <c r="G23" i="108"/>
  <c r="F18" i="144"/>
  <c r="X14" i="98"/>
  <c r="F31" i="134"/>
  <c r="R31" i="134"/>
  <c r="H31" i="134"/>
  <c r="Y31" i="134"/>
  <c r="K31" i="134"/>
  <c r="I13" i="97"/>
  <c r="I18" i="95"/>
  <c r="N30" i="97"/>
  <c r="I30" i="97" s="1"/>
  <c r="E15" i="56"/>
  <c r="K10" i="96"/>
  <c r="H24" i="144"/>
  <c r="K24" i="144"/>
  <c r="F24" i="144"/>
  <c r="L27" i="109"/>
  <c r="F27" i="109"/>
  <c r="H27" i="109"/>
  <c r="J27" i="109"/>
  <c r="D27" i="109"/>
  <c r="N27" i="109"/>
  <c r="F13" i="145"/>
  <c r="K16" i="143"/>
  <c r="M12" i="94"/>
  <c r="Q12" i="94"/>
  <c r="K12" i="94"/>
  <c r="I14" i="94"/>
  <c r="K12" i="145"/>
  <c r="V31" i="144"/>
  <c r="H20" i="147"/>
  <c r="K14" i="141"/>
  <c r="G14" i="141"/>
  <c r="M13" i="97"/>
  <c r="Z17" i="152"/>
  <c r="K15" i="96"/>
  <c r="I27" i="108"/>
  <c r="M27" i="108"/>
  <c r="G27" i="108"/>
  <c r="K27" i="108"/>
  <c r="I25" i="95"/>
  <c r="F13" i="144"/>
  <c r="H27" i="148"/>
  <c r="H17" i="146"/>
  <c r="H20" i="143"/>
  <c r="I10" i="141"/>
  <c r="I22" i="95"/>
  <c r="K11" i="95"/>
  <c r="M11" i="95"/>
  <c r="G11" i="95"/>
  <c r="Q11" i="95"/>
  <c r="I11" i="95"/>
  <c r="X16" i="98"/>
  <c r="O21" i="98"/>
  <c r="S30" i="49"/>
  <c r="F19" i="144"/>
  <c r="T31" i="148"/>
  <c r="M25" i="108"/>
  <c r="I25" i="108"/>
  <c r="W16" i="98"/>
  <c r="W18" i="98"/>
  <c r="W17" i="98"/>
  <c r="K19" i="94"/>
  <c r="Q19" i="94"/>
  <c r="M19" i="94"/>
  <c r="G19" i="94"/>
  <c r="I23" i="107"/>
  <c r="E22" i="57"/>
  <c r="M29" i="57"/>
  <c r="E24" i="57"/>
  <c r="E23" i="57"/>
  <c r="E28" i="57"/>
  <c r="E13" i="57"/>
  <c r="E19" i="57"/>
  <c r="E18" i="57"/>
  <c r="E20" i="57"/>
  <c r="R29" i="57"/>
  <c r="E12" i="57"/>
  <c r="E25" i="57"/>
  <c r="E29" i="57"/>
  <c r="E16" i="57"/>
  <c r="E11" i="57"/>
  <c r="E17" i="57"/>
  <c r="E14" i="57"/>
  <c r="W25" i="34"/>
  <c r="I10" i="97"/>
  <c r="H24" i="146"/>
  <c r="H29" i="57"/>
  <c r="F20" i="143"/>
  <c r="F16" i="148"/>
  <c r="H16" i="148"/>
  <c r="K16" i="148"/>
  <c r="O30" i="47"/>
  <c r="H22" i="145"/>
  <c r="F22" i="145"/>
  <c r="I11" i="97"/>
  <c r="T31" i="147"/>
  <c r="V31" i="147"/>
  <c r="G19" i="96"/>
  <c r="Q19" i="96"/>
  <c r="N30" i="95"/>
  <c r="I21" i="97"/>
  <c r="F14" i="148"/>
  <c r="H14" i="148"/>
  <c r="K14" i="148"/>
  <c r="E24" i="56"/>
  <c r="O17" i="141"/>
  <c r="O24" i="96"/>
  <c r="O21" i="94"/>
  <c r="Y30" i="49"/>
  <c r="P27" i="109"/>
  <c r="K23" i="142"/>
  <c r="F23" i="142"/>
  <c r="H23" i="142"/>
  <c r="G21" i="96"/>
  <c r="I21" i="96"/>
  <c r="K21" i="96"/>
  <c r="M21" i="96"/>
  <c r="Q21" i="96"/>
  <c r="G25" i="95"/>
  <c r="Q25" i="95"/>
  <c r="H19" i="144"/>
  <c r="M14" i="94"/>
  <c r="M31" i="143"/>
  <c r="U15" i="125"/>
  <c r="L15" i="125"/>
  <c r="AA15" i="125"/>
  <c r="Q17" i="97"/>
  <c r="K17" i="97"/>
  <c r="G17" i="97"/>
  <c r="I17" i="97"/>
  <c r="F25" i="144"/>
  <c r="M25" i="96"/>
  <c r="O15" i="108"/>
  <c r="M29" i="50"/>
  <c r="Q27" i="97"/>
  <c r="K27" i="97"/>
  <c r="M27" i="97"/>
  <c r="I27" i="97"/>
  <c r="G27" i="97"/>
  <c r="I21" i="98"/>
  <c r="AB16" i="98"/>
  <c r="I14" i="96"/>
  <c r="Q13" i="105"/>
  <c r="M30" i="49"/>
  <c r="V31" i="148"/>
  <c r="K22" i="95"/>
  <c r="E29" i="56"/>
  <c r="E23" i="56"/>
  <c r="E19" i="56"/>
  <c r="E22" i="56"/>
  <c r="E21" i="56"/>
  <c r="R29" i="56"/>
  <c r="E25" i="56"/>
  <c r="K18" i="95"/>
  <c r="AA31" i="142"/>
  <c r="AT30" i="104"/>
  <c r="K22" i="144"/>
  <c r="F15" i="146"/>
  <c r="H14" i="142"/>
  <c r="F22" i="144"/>
  <c r="AT30" i="105"/>
  <c r="G13" i="96"/>
  <c r="G27" i="141"/>
  <c r="I15" i="97"/>
  <c r="Q15" i="97"/>
  <c r="H27" i="145"/>
  <c r="K27" i="145"/>
  <c r="F27" i="145"/>
  <c r="AD16" i="79"/>
  <c r="M17" i="97"/>
  <c r="G10" i="141"/>
  <c r="O10" i="141" s="1"/>
  <c r="X12" i="98"/>
  <c r="AB17" i="152"/>
  <c r="F22" i="142"/>
  <c r="E17" i="56"/>
  <c r="K19" i="143"/>
  <c r="F19" i="143"/>
  <c r="H19" i="143"/>
  <c r="AB14" i="98"/>
  <c r="AB13" i="98"/>
  <c r="H24" i="145"/>
  <c r="K20" i="143"/>
  <c r="K15" i="95"/>
  <c r="Q15" i="95"/>
  <c r="I25" i="96"/>
  <c r="H13" i="145"/>
  <c r="K18" i="141"/>
  <c r="O20" i="141"/>
  <c r="M24" i="94"/>
  <c r="Q24" i="94"/>
  <c r="I24" i="94"/>
  <c r="K24" i="94"/>
  <c r="G24" i="94"/>
  <c r="K24" i="147"/>
  <c r="E27" i="50"/>
  <c r="AC31" i="148"/>
  <c r="G18" i="141"/>
  <c r="M13" i="94"/>
  <c r="I13" i="94"/>
  <c r="G13" i="94"/>
  <c r="K13" i="94"/>
  <c r="Q13" i="94"/>
  <c r="W10" i="34"/>
  <c r="H28" i="142"/>
  <c r="Q21" i="97"/>
  <c r="K21" i="97"/>
  <c r="AT15" i="104"/>
  <c r="AT18" i="104"/>
  <c r="AT14" i="104"/>
  <c r="AT22" i="104"/>
  <c r="AT17" i="104"/>
  <c r="AT23" i="104"/>
  <c r="AT16" i="104"/>
  <c r="AT25" i="104"/>
  <c r="AT13" i="104"/>
  <c r="AT12" i="104"/>
  <c r="AT28" i="104"/>
  <c r="AT21" i="104"/>
  <c r="AT24" i="104"/>
  <c r="AT27" i="104"/>
  <c r="AT19" i="104"/>
  <c r="AT11" i="104"/>
  <c r="AT20" i="104"/>
  <c r="AT26" i="104"/>
  <c r="E11" i="50"/>
  <c r="G14" i="94"/>
  <c r="E21" i="50"/>
  <c r="AT21" i="103"/>
  <c r="AT11" i="105"/>
  <c r="AT22" i="105"/>
  <c r="AT15" i="105"/>
  <c r="AT23" i="105"/>
  <c r="AT18" i="105"/>
  <c r="AT14" i="105"/>
  <c r="AT21" i="105"/>
  <c r="AT28" i="105"/>
  <c r="AT25" i="105"/>
  <c r="AT12" i="105"/>
  <c r="AT27" i="105"/>
  <c r="AT24" i="105"/>
  <c r="AT19" i="105"/>
  <c r="AT20" i="105"/>
  <c r="AT17" i="105"/>
  <c r="AT13" i="105"/>
  <c r="AT16" i="105"/>
  <c r="AT26" i="105"/>
  <c r="K20" i="147"/>
  <c r="G14" i="96"/>
  <c r="J27" i="110"/>
  <c r="L27" i="110"/>
  <c r="H27" i="110"/>
  <c r="D27" i="110"/>
  <c r="N27" i="110"/>
  <c r="F27" i="110"/>
  <c r="K22" i="142"/>
  <c r="F20" i="147"/>
  <c r="AC31" i="144"/>
  <c r="R15" i="79"/>
  <c r="O15" i="79"/>
  <c r="F15" i="79"/>
  <c r="X15" i="79"/>
  <c r="AA15" i="79"/>
  <c r="U15" i="79"/>
  <c r="I15" i="79"/>
  <c r="L15" i="79"/>
  <c r="M29" i="56"/>
  <c r="K13" i="96"/>
  <c r="K14" i="142"/>
  <c r="M10" i="96"/>
  <c r="Q10" i="96"/>
  <c r="K25" i="96"/>
  <c r="M31" i="146"/>
  <c r="D31" i="146"/>
  <c r="O31" i="146"/>
  <c r="G23" i="96"/>
  <c r="O23" i="96" s="1"/>
  <c r="E28" i="56"/>
  <c r="H29" i="56"/>
  <c r="E26" i="56"/>
  <c r="AN19" i="105"/>
  <c r="AN12" i="105"/>
  <c r="AN20" i="105"/>
  <c r="AN28" i="105"/>
  <c r="AN21" i="105"/>
  <c r="AN16" i="105"/>
  <c r="AN23" i="105"/>
  <c r="AN15" i="105"/>
  <c r="AN18" i="105"/>
  <c r="AN13" i="105"/>
  <c r="E14" i="50"/>
  <c r="Q19" i="95"/>
  <c r="G19" i="95"/>
  <c r="K19" i="95"/>
  <c r="M19" i="95"/>
  <c r="I19" i="95"/>
  <c r="G13" i="97"/>
  <c r="O13" i="97" s="1"/>
  <c r="Q13" i="97"/>
  <c r="M26" i="97"/>
  <c r="Q26" i="97"/>
  <c r="G26" i="97"/>
  <c r="K26" i="97"/>
  <c r="AT25" i="103"/>
  <c r="M15" i="97"/>
  <c r="E17" i="55"/>
  <c r="H25" i="147"/>
  <c r="F25" i="147"/>
  <c r="K25" i="147"/>
  <c r="I15" i="96"/>
  <c r="O15" i="96" s="1"/>
  <c r="M11" i="97"/>
  <c r="E13" i="50"/>
  <c r="AN26" i="105"/>
  <c r="F31" i="139"/>
  <c r="O16" i="97"/>
  <c r="O10" i="108"/>
  <c r="O29" i="141"/>
  <c r="G29" i="141"/>
  <c r="I29" i="141"/>
  <c r="O19" i="97"/>
  <c r="O12" i="141"/>
  <c r="O23" i="97"/>
  <c r="E23" i="50" l="1"/>
  <c r="E22" i="50"/>
  <c r="E17" i="50"/>
  <c r="E19" i="50"/>
  <c r="E16" i="50"/>
  <c r="E24" i="50"/>
  <c r="E26" i="50"/>
  <c r="E12" i="50"/>
  <c r="H29" i="50"/>
  <c r="R29" i="50"/>
  <c r="E25" i="50"/>
  <c r="E20" i="50"/>
  <c r="AN27" i="105"/>
  <c r="AN25" i="105"/>
  <c r="H19" i="148"/>
  <c r="D31" i="147"/>
  <c r="I26" i="96"/>
  <c r="K26" i="96"/>
  <c r="G26" i="96"/>
  <c r="O22" i="96"/>
  <c r="M26" i="96"/>
  <c r="I20" i="96"/>
  <c r="G20" i="96"/>
  <c r="O20" i="96" s="1"/>
  <c r="Q20" i="96"/>
  <c r="K20" i="96"/>
  <c r="M20" i="96"/>
  <c r="Y30" i="47"/>
  <c r="I13" i="95"/>
  <c r="K30" i="47"/>
  <c r="Q26" i="95"/>
  <c r="I26" i="95"/>
  <c r="M26" i="95"/>
  <c r="G26" i="95"/>
  <c r="O26" i="95" s="1"/>
  <c r="F23" i="68"/>
  <c r="O23" i="68"/>
  <c r="L23" i="68"/>
  <c r="AA23" i="68"/>
  <c r="AA18" i="152"/>
  <c r="AA20" i="92"/>
  <c r="AA19" i="152"/>
  <c r="Z12" i="152"/>
  <c r="AA13" i="152"/>
  <c r="AA12" i="152"/>
  <c r="O23" i="152"/>
  <c r="M23" i="152"/>
  <c r="Z13" i="152"/>
  <c r="AA14" i="152"/>
  <c r="F18" i="145"/>
  <c r="T31" i="145"/>
  <c r="AA31" i="144"/>
  <c r="R31" i="142"/>
  <c r="H31" i="142"/>
  <c r="K31" i="142"/>
  <c r="N29" i="108"/>
  <c r="G29" i="108" s="1"/>
  <c r="G17" i="108"/>
  <c r="O17" i="108" s="1"/>
  <c r="O16" i="141"/>
  <c r="AH25" i="104"/>
  <c r="AH17" i="103"/>
  <c r="Q30" i="141"/>
  <c r="G30" i="141"/>
  <c r="AH17" i="105"/>
  <c r="AD14" i="79"/>
  <c r="M17" i="94"/>
  <c r="K29" i="148"/>
  <c r="AD15" i="68"/>
  <c r="W18" i="152"/>
  <c r="W19" i="152"/>
  <c r="G23" i="152"/>
  <c r="W17" i="152"/>
  <c r="Y20" i="92"/>
  <c r="Y17" i="92"/>
  <c r="Y19" i="92"/>
  <c r="Y18" i="92"/>
  <c r="K23" i="92"/>
  <c r="K26" i="143"/>
  <c r="F26" i="143"/>
  <c r="H26" i="143"/>
  <c r="F13" i="143"/>
  <c r="K13" i="143"/>
  <c r="H13" i="143"/>
  <c r="Y31" i="142"/>
  <c r="D31" i="148"/>
  <c r="F31" i="148" s="1"/>
  <c r="AH23" i="103"/>
  <c r="X15" i="125"/>
  <c r="AH28" i="103"/>
  <c r="AH22" i="103"/>
  <c r="M29" i="55"/>
  <c r="AH22" i="104"/>
  <c r="AH11" i="103"/>
  <c r="E31" i="43"/>
  <c r="F28" i="143"/>
  <c r="K28" i="143"/>
  <c r="H28" i="143"/>
  <c r="Q30" i="47"/>
  <c r="W30" i="47" s="1"/>
  <c r="I30" i="47"/>
  <c r="M30" i="47"/>
  <c r="G30" i="47"/>
  <c r="S30" i="47"/>
  <c r="Z16" i="98"/>
  <c r="M21" i="98"/>
  <c r="Z17" i="98"/>
  <c r="I19" i="108"/>
  <c r="K19" i="108"/>
  <c r="M19" i="108"/>
  <c r="G19" i="108"/>
  <c r="Q25" i="97"/>
  <c r="M25" i="97"/>
  <c r="I25" i="97"/>
  <c r="F31" i="142"/>
  <c r="E22" i="55"/>
  <c r="E19" i="55"/>
  <c r="O15" i="97"/>
  <c r="O15" i="125"/>
  <c r="AH30" i="103"/>
  <c r="AH19" i="103"/>
  <c r="AH18" i="104"/>
  <c r="AD20" i="68"/>
  <c r="AH19" i="104"/>
  <c r="I24" i="107"/>
  <c r="L24" i="107"/>
  <c r="G30" i="49"/>
  <c r="I30" i="49"/>
  <c r="K30" i="49"/>
  <c r="M24" i="95"/>
  <c r="Q24" i="95"/>
  <c r="G24" i="95"/>
  <c r="I24" i="95"/>
  <c r="K24" i="95"/>
  <c r="I24" i="97"/>
  <c r="K24" i="97"/>
  <c r="Q24" i="97"/>
  <c r="G24" i="97"/>
  <c r="O24" i="94"/>
  <c r="G25" i="97"/>
  <c r="O27" i="141"/>
  <c r="AH16" i="103"/>
  <c r="I15" i="125"/>
  <c r="AH12" i="103"/>
  <c r="AJ28" i="103" s="1"/>
  <c r="E13" i="55"/>
  <c r="AH13" i="103"/>
  <c r="AJ25" i="103" s="1"/>
  <c r="AL25" i="103" s="1"/>
  <c r="E15" i="55"/>
  <c r="AH17" i="104"/>
  <c r="AH26" i="103"/>
  <c r="O23" i="95"/>
  <c r="G17" i="94"/>
  <c r="AH27" i="103"/>
  <c r="K20" i="145"/>
  <c r="F20" i="145"/>
  <c r="H20" i="145"/>
  <c r="H29" i="55"/>
  <c r="AH18" i="103"/>
  <c r="R15" i="125"/>
  <c r="E27" i="55"/>
  <c r="E29" i="55"/>
  <c r="AH30" i="104"/>
  <c r="AH14" i="104"/>
  <c r="AH28" i="104"/>
  <c r="E18" i="55"/>
  <c r="H29" i="148"/>
  <c r="E29" i="10"/>
  <c r="R31" i="137"/>
  <c r="Y31" i="137"/>
  <c r="K31" i="137"/>
  <c r="F18" i="142"/>
  <c r="H18" i="142"/>
  <c r="K18" i="142"/>
  <c r="U30" i="34"/>
  <c r="K30" i="34"/>
  <c r="S30" i="34"/>
  <c r="Q30" i="34"/>
  <c r="O30" i="34"/>
  <c r="Y30" i="34"/>
  <c r="I30" i="34"/>
  <c r="G30" i="34"/>
  <c r="M30" i="34"/>
  <c r="E23" i="55"/>
  <c r="AH20" i="103"/>
  <c r="O18" i="96"/>
  <c r="K23" i="143"/>
  <c r="E14" i="55"/>
  <c r="O26" i="141"/>
  <c r="K25" i="97"/>
  <c r="M31" i="148"/>
  <c r="F12" i="147"/>
  <c r="F28" i="144"/>
  <c r="K28" i="144"/>
  <c r="H28" i="144"/>
  <c r="P30" i="105"/>
  <c r="Q30" i="105" s="1"/>
  <c r="AH21" i="103"/>
  <c r="E11" i="55"/>
  <c r="AH21" i="104"/>
  <c r="D31" i="36"/>
  <c r="AN30" i="103"/>
  <c r="M11" i="108"/>
  <c r="G11" i="108"/>
  <c r="K11" i="108"/>
  <c r="I11" i="108"/>
  <c r="Q20" i="94"/>
  <c r="G20" i="94"/>
  <c r="K20" i="94"/>
  <c r="I20" i="94"/>
  <c r="M20" i="94"/>
  <c r="AC31" i="147"/>
  <c r="AA31" i="147"/>
  <c r="AN16" i="104"/>
  <c r="AN28" i="104"/>
  <c r="AN22" i="104"/>
  <c r="AN14" i="104"/>
  <c r="AN17" i="104"/>
  <c r="AN19" i="104"/>
  <c r="AN12" i="104"/>
  <c r="AN23" i="104"/>
  <c r="AN18" i="104"/>
  <c r="AN11" i="104"/>
  <c r="AN15" i="104"/>
  <c r="K32" i="107"/>
  <c r="I32" i="107" s="1"/>
  <c r="F17" i="143"/>
  <c r="K17" i="143"/>
  <c r="H17" i="143"/>
  <c r="AA16" i="68"/>
  <c r="H15" i="143"/>
  <c r="F15" i="143"/>
  <c r="K15" i="143"/>
  <c r="R19" i="79"/>
  <c r="L19" i="79"/>
  <c r="AA19" i="79"/>
  <c r="O19" i="79"/>
  <c r="U19" i="79"/>
  <c r="I19" i="79"/>
  <c r="F19" i="79"/>
  <c r="X19" i="79"/>
  <c r="H21" i="142"/>
  <c r="K21" i="142"/>
  <c r="F21" i="142"/>
  <c r="F28" i="147"/>
  <c r="K28" i="147"/>
  <c r="H28" i="147"/>
  <c r="I23" i="152"/>
  <c r="X13" i="152"/>
  <c r="X12" i="152"/>
  <c r="X14" i="152"/>
  <c r="I30" i="107"/>
  <c r="L30" i="107"/>
  <c r="G24" i="141"/>
  <c r="I24" i="141"/>
  <c r="K24" i="141"/>
  <c r="I26" i="107"/>
  <c r="L26" i="107"/>
  <c r="F22" i="148"/>
  <c r="K22" i="148"/>
  <c r="H22" i="148"/>
  <c r="G18" i="94"/>
  <c r="Q18" i="94"/>
  <c r="I18" i="94"/>
  <c r="M18" i="94"/>
  <c r="K18" i="94"/>
  <c r="G13" i="108"/>
  <c r="K13" i="108"/>
  <c r="M13" i="108"/>
  <c r="I13" i="108"/>
  <c r="I21" i="108"/>
  <c r="G21" i="108"/>
  <c r="K21" i="108"/>
  <c r="M21" i="108"/>
  <c r="F25" i="143"/>
  <c r="K25" i="143"/>
  <c r="H25" i="143"/>
  <c r="N30" i="96"/>
  <c r="F28" i="148"/>
  <c r="K28" i="148"/>
  <c r="H28" i="148"/>
  <c r="V19" i="152"/>
  <c r="V17" i="152"/>
  <c r="V18" i="152"/>
  <c r="K16" i="108"/>
  <c r="M16" i="108"/>
  <c r="I16" i="108"/>
  <c r="G16" i="108"/>
  <c r="AA18" i="92"/>
  <c r="O23" i="92"/>
  <c r="F17" i="148"/>
  <c r="K17" i="148"/>
  <c r="H17" i="148"/>
  <c r="I15" i="107"/>
  <c r="G17" i="95"/>
  <c r="Q17" i="95"/>
  <c r="I17" i="95"/>
  <c r="K17" i="95"/>
  <c r="M17" i="95"/>
  <c r="F21" i="146"/>
  <c r="H21" i="146"/>
  <c r="K21" i="146"/>
  <c r="G18" i="108"/>
  <c r="I18" i="108"/>
  <c r="M18" i="108"/>
  <c r="K18" i="108"/>
  <c r="AH16" i="104"/>
  <c r="AH30" i="105"/>
  <c r="N13" i="102"/>
  <c r="N14" i="102"/>
  <c r="N25" i="102"/>
  <c r="D31" i="145"/>
  <c r="H29" i="145"/>
  <c r="K29" i="145"/>
  <c r="F29" i="145"/>
  <c r="F19" i="146"/>
  <c r="K19" i="146"/>
  <c r="H19" i="146"/>
  <c r="X23" i="68"/>
  <c r="O19" i="96"/>
  <c r="L16" i="68"/>
  <c r="AD16" i="68" s="1"/>
  <c r="AH23" i="104"/>
  <c r="AH27" i="104"/>
  <c r="L22" i="107"/>
  <c r="I22" i="107"/>
  <c r="H22" i="143"/>
  <c r="K22" i="143"/>
  <c r="F22" i="143"/>
  <c r="H17" i="145"/>
  <c r="K17" i="145"/>
  <c r="F17" i="145"/>
  <c r="K26" i="108"/>
  <c r="G26" i="108"/>
  <c r="M26" i="108"/>
  <c r="I26" i="108"/>
  <c r="AH18" i="105"/>
  <c r="I13" i="141"/>
  <c r="G13" i="141"/>
  <c r="O13" i="141" s="1"/>
  <c r="K13" i="141"/>
  <c r="G12" i="155"/>
  <c r="F31" i="155"/>
  <c r="G31" i="155" s="1"/>
  <c r="AH27" i="105"/>
  <c r="G26" i="94"/>
  <c r="M26" i="94"/>
  <c r="Q26" i="94"/>
  <c r="I26" i="94"/>
  <c r="K26" i="94"/>
  <c r="F15" i="148"/>
  <c r="H15" i="148"/>
  <c r="K15" i="148"/>
  <c r="F15" i="145"/>
  <c r="H15" i="145"/>
  <c r="K15" i="145"/>
  <c r="F26" i="142"/>
  <c r="H26" i="142"/>
  <c r="K26" i="142"/>
  <c r="X21" i="68"/>
  <c r="L21" i="68"/>
  <c r="O21" i="68"/>
  <c r="F21" i="68"/>
  <c r="I21" i="68"/>
  <c r="R21" i="68"/>
  <c r="AA21" i="68"/>
  <c r="U21" i="68"/>
  <c r="AH14" i="105"/>
  <c r="K24" i="143"/>
  <c r="F24" i="143"/>
  <c r="H24" i="143"/>
  <c r="V14" i="152"/>
  <c r="E23" i="152"/>
  <c r="V12" i="152"/>
  <c r="H29" i="146"/>
  <c r="F29" i="146"/>
  <c r="K16" i="94"/>
  <c r="Q16" i="94"/>
  <c r="G16" i="94"/>
  <c r="I16" i="94"/>
  <c r="M16" i="94"/>
  <c r="K14" i="147"/>
  <c r="H14" i="147"/>
  <c r="F14" i="147"/>
  <c r="F29" i="148"/>
  <c r="G21" i="95"/>
  <c r="I21" i="95"/>
  <c r="Q21" i="95"/>
  <c r="K21" i="95"/>
  <c r="I22" i="106"/>
  <c r="C31" i="106"/>
  <c r="AH12" i="105"/>
  <c r="N26" i="102"/>
  <c r="N11" i="102"/>
  <c r="Q11" i="96"/>
  <c r="G11" i="96"/>
  <c r="K11" i="96"/>
  <c r="I11" i="96"/>
  <c r="M11" i="96"/>
  <c r="K16" i="147"/>
  <c r="H16" i="147"/>
  <c r="F16" i="147"/>
  <c r="F17" i="142"/>
  <c r="H17" i="142"/>
  <c r="K17" i="142"/>
  <c r="R23" i="68"/>
  <c r="O10" i="96"/>
  <c r="O25" i="94"/>
  <c r="R16" i="68"/>
  <c r="AH24" i="104"/>
  <c r="Z14" i="92"/>
  <c r="Z12" i="92"/>
  <c r="Z15" i="92"/>
  <c r="M23" i="92"/>
  <c r="Z13" i="92"/>
  <c r="G24" i="108"/>
  <c r="I24" i="108"/>
  <c r="K24" i="108"/>
  <c r="M24" i="108"/>
  <c r="X13" i="92"/>
  <c r="X14" i="92"/>
  <c r="I23" i="92"/>
  <c r="X12" i="92"/>
  <c r="X15" i="92"/>
  <c r="M10" i="94"/>
  <c r="Q10" i="94"/>
  <c r="G10" i="94"/>
  <c r="H28" i="145"/>
  <c r="F28" i="145"/>
  <c r="K28" i="145"/>
  <c r="F18" i="148"/>
  <c r="K18" i="148"/>
  <c r="H18" i="148"/>
  <c r="K22" i="94"/>
  <c r="M22" i="94"/>
  <c r="G22" i="94"/>
  <c r="Q22" i="94"/>
  <c r="I22" i="94"/>
  <c r="L19" i="107"/>
  <c r="I19" i="107"/>
  <c r="Q27" i="94"/>
  <c r="I27" i="94"/>
  <c r="M27" i="94"/>
  <c r="K27" i="94"/>
  <c r="G27" i="94"/>
  <c r="K20" i="146"/>
  <c r="F20" i="146"/>
  <c r="K24" i="142"/>
  <c r="F24" i="142"/>
  <c r="H24" i="142"/>
  <c r="H12" i="148"/>
  <c r="K12" i="148"/>
  <c r="F12" i="148"/>
  <c r="K15" i="142"/>
  <c r="F15" i="142"/>
  <c r="H15" i="142"/>
  <c r="H19" i="142"/>
  <c r="K19" i="142"/>
  <c r="F19" i="142"/>
  <c r="I31" i="107"/>
  <c r="L31" i="107"/>
  <c r="F26" i="146"/>
  <c r="H26" i="146"/>
  <c r="K26" i="146"/>
  <c r="K16" i="146"/>
  <c r="H16" i="146"/>
  <c r="F16" i="146"/>
  <c r="M29" i="51"/>
  <c r="E18" i="51"/>
  <c r="E19" i="51"/>
  <c r="E27" i="51"/>
  <c r="R29" i="51"/>
  <c r="E11" i="51"/>
  <c r="E25" i="51"/>
  <c r="E17" i="51"/>
  <c r="E26" i="51"/>
  <c r="E14" i="51"/>
  <c r="E22" i="51"/>
  <c r="H29" i="51"/>
  <c r="E15" i="51"/>
  <c r="E13" i="51"/>
  <c r="E20" i="51"/>
  <c r="E23" i="51"/>
  <c r="E29" i="51"/>
  <c r="E24" i="51"/>
  <c r="E21" i="51"/>
  <c r="E12" i="51"/>
  <c r="E16" i="51"/>
  <c r="E28" i="51"/>
  <c r="P30" i="45"/>
  <c r="D13" i="45"/>
  <c r="D20" i="45"/>
  <c r="D21" i="45"/>
  <c r="D23" i="45"/>
  <c r="D28" i="45"/>
  <c r="D15" i="45"/>
  <c r="D17" i="45"/>
  <c r="D14" i="45"/>
  <c r="D12" i="45"/>
  <c r="D29" i="45"/>
  <c r="D22" i="45"/>
  <c r="D30" i="45"/>
  <c r="H30" i="45"/>
  <c r="D25" i="45"/>
  <c r="L30" i="45"/>
  <c r="D19" i="45"/>
  <c r="D18" i="45"/>
  <c r="D24" i="45"/>
  <c r="D27" i="45"/>
  <c r="D16" i="45"/>
  <c r="H12" i="146"/>
  <c r="F12" i="146"/>
  <c r="K12" i="146"/>
  <c r="N30" i="94"/>
  <c r="AD13" i="125"/>
  <c r="K19" i="148"/>
  <c r="AA31" i="143"/>
  <c r="AC31" i="143"/>
  <c r="H20" i="146"/>
  <c r="K10" i="94"/>
  <c r="U30" i="48"/>
  <c r="Q30" i="48"/>
  <c r="G30" i="48"/>
  <c r="I30" i="48"/>
  <c r="S30" i="48"/>
  <c r="Y30" i="48"/>
  <c r="M30" i="48"/>
  <c r="Q14" i="97"/>
  <c r="K14" i="97"/>
  <c r="M14" i="97"/>
  <c r="G14" i="97"/>
  <c r="N10" i="102"/>
  <c r="N22" i="102"/>
  <c r="O25" i="108"/>
  <c r="O16" i="68"/>
  <c r="AH20" i="104"/>
  <c r="AH15" i="103"/>
  <c r="K26" i="144"/>
  <c r="F26" i="144"/>
  <c r="H26" i="144"/>
  <c r="I12" i="108"/>
  <c r="G12" i="108"/>
  <c r="M12" i="108"/>
  <c r="K12" i="108"/>
  <c r="Z19" i="92"/>
  <c r="Z17" i="92"/>
  <c r="Z18" i="92"/>
  <c r="Z20" i="92"/>
  <c r="L14" i="107"/>
  <c r="I14" i="107"/>
  <c r="AH15" i="105"/>
  <c r="K27" i="144"/>
  <c r="H27" i="144"/>
  <c r="F27" i="144"/>
  <c r="F15" i="147"/>
  <c r="H15" i="147"/>
  <c r="K15" i="147"/>
  <c r="G23" i="92"/>
  <c r="W15" i="92"/>
  <c r="W13" i="92"/>
  <c r="W14" i="92"/>
  <c r="W12" i="92"/>
  <c r="K18" i="146"/>
  <c r="H18" i="146"/>
  <c r="F18" i="146"/>
  <c r="M24" i="36"/>
  <c r="M17" i="36"/>
  <c r="M31" i="36"/>
  <c r="M11" i="36"/>
  <c r="M20" i="36"/>
  <c r="M21" i="36"/>
  <c r="M28" i="36"/>
  <c r="M26" i="36"/>
  <c r="M15" i="36"/>
  <c r="M14" i="36"/>
  <c r="M27" i="36"/>
  <c r="M16" i="36"/>
  <c r="M23" i="36"/>
  <c r="M19" i="36"/>
  <c r="M22" i="36"/>
  <c r="M13" i="36"/>
  <c r="M18" i="36"/>
  <c r="M25" i="36"/>
  <c r="M12" i="36"/>
  <c r="W21" i="34"/>
  <c r="K29" i="143"/>
  <c r="H29" i="143"/>
  <c r="F29" i="143"/>
  <c r="H25" i="146"/>
  <c r="F25" i="146"/>
  <c r="K25" i="146"/>
  <c r="AD17" i="79"/>
  <c r="V20" i="92"/>
  <c r="V19" i="92"/>
  <c r="V17" i="92"/>
  <c r="E23" i="92"/>
  <c r="V18" i="92"/>
  <c r="F17" i="144"/>
  <c r="K17" i="144"/>
  <c r="H17" i="144"/>
  <c r="K13" i="147"/>
  <c r="F13" i="147"/>
  <c r="H13" i="147"/>
  <c r="AA31" i="146"/>
  <c r="O15" i="95"/>
  <c r="AH25" i="103"/>
  <c r="F16" i="68"/>
  <c r="AH24" i="103"/>
  <c r="P30" i="103"/>
  <c r="Q30" i="103" s="1"/>
  <c r="AH13" i="104"/>
  <c r="AH12" i="104"/>
  <c r="Q23" i="92"/>
  <c r="AB13" i="92"/>
  <c r="AB14" i="92"/>
  <c r="AB12" i="92"/>
  <c r="AB15" i="92"/>
  <c r="H23" i="145"/>
  <c r="F23" i="145"/>
  <c r="K23" i="145"/>
  <c r="N29" i="102"/>
  <c r="N20" i="102"/>
  <c r="N19" i="102"/>
  <c r="N15" i="102"/>
  <c r="N18" i="102"/>
  <c r="N27" i="102"/>
  <c r="N17" i="102"/>
  <c r="H15" i="144"/>
  <c r="K15" i="144"/>
  <c r="F15" i="144"/>
  <c r="K22" i="97"/>
  <c r="G22" i="97"/>
  <c r="Q22" i="97"/>
  <c r="I22" i="97"/>
  <c r="M22" i="97"/>
  <c r="AC17" i="98"/>
  <c r="AC16" i="98"/>
  <c r="AC18" i="98"/>
  <c r="I23" i="106"/>
  <c r="K22" i="108"/>
  <c r="I22" i="108"/>
  <c r="G22" i="108"/>
  <c r="M22" i="108"/>
  <c r="I29" i="10"/>
  <c r="O29" i="10"/>
  <c r="X29" i="10"/>
  <c r="R29" i="10"/>
  <c r="L29" i="10"/>
  <c r="U29" i="10"/>
  <c r="L29" i="107"/>
  <c r="I29" i="107"/>
  <c r="W17" i="34"/>
  <c r="I17" i="96"/>
  <c r="Q17" i="96"/>
  <c r="M17" i="96"/>
  <c r="G17" i="96"/>
  <c r="AC13" i="92"/>
  <c r="AC12" i="92"/>
  <c r="S23" i="92"/>
  <c r="AC14" i="92"/>
  <c r="AC15" i="92"/>
  <c r="Q20" i="95"/>
  <c r="I20" i="95"/>
  <c r="G20" i="95"/>
  <c r="M20" i="95"/>
  <c r="K20" i="95"/>
  <c r="AD18" i="79"/>
  <c r="H27" i="142"/>
  <c r="K27" i="142"/>
  <c r="F27" i="142"/>
  <c r="K21" i="147"/>
  <c r="H21" i="147"/>
  <c r="F21" i="147"/>
  <c r="AH23" i="105"/>
  <c r="V31" i="142"/>
  <c r="T31" i="142"/>
  <c r="W27" i="34"/>
  <c r="K14" i="146"/>
  <c r="H14" i="146"/>
  <c r="F14" i="146"/>
  <c r="H29" i="53"/>
  <c r="E15" i="53"/>
  <c r="E17" i="53"/>
  <c r="E18" i="53"/>
  <c r="R29" i="53"/>
  <c r="E20" i="53"/>
  <c r="E22" i="53"/>
  <c r="E26" i="53"/>
  <c r="M29" i="53"/>
  <c r="E23" i="53"/>
  <c r="E28" i="53"/>
  <c r="E11" i="53"/>
  <c r="E29" i="53"/>
  <c r="E12" i="53"/>
  <c r="E27" i="53"/>
  <c r="E21" i="53"/>
  <c r="E25" i="53"/>
  <c r="E24" i="53"/>
  <c r="E19" i="53"/>
  <c r="E16" i="53"/>
  <c r="E13" i="53"/>
  <c r="Q11" i="97"/>
  <c r="K11" i="97"/>
  <c r="N21" i="102"/>
  <c r="AC13" i="98"/>
  <c r="AC12" i="98"/>
  <c r="AC14" i="98"/>
  <c r="S21" i="98"/>
  <c r="I14" i="95"/>
  <c r="K14" i="95"/>
  <c r="M14" i="95"/>
  <c r="Q14" i="95"/>
  <c r="G14" i="95"/>
  <c r="N31" i="43"/>
  <c r="N26" i="43"/>
  <c r="N28" i="43"/>
  <c r="N11" i="43"/>
  <c r="N16" i="43"/>
  <c r="N23" i="43"/>
  <c r="N18" i="43"/>
  <c r="N15" i="43"/>
  <c r="N25" i="43"/>
  <c r="N22" i="43"/>
  <c r="N14" i="43"/>
  <c r="N20" i="43"/>
  <c r="N13" i="43"/>
  <c r="N17" i="43"/>
  <c r="N19" i="43"/>
  <c r="N12" i="43"/>
  <c r="N21" i="43"/>
  <c r="N27" i="43"/>
  <c r="N24" i="43"/>
  <c r="M31" i="142"/>
  <c r="O31" i="142"/>
  <c r="E26" i="55"/>
  <c r="E16" i="55"/>
  <c r="E24" i="55"/>
  <c r="E20" i="55"/>
  <c r="R29" i="55"/>
  <c r="E21" i="55"/>
  <c r="E28" i="55"/>
  <c r="AN30" i="105"/>
  <c r="F28" i="146"/>
  <c r="K28" i="146"/>
  <c r="N16" i="102"/>
  <c r="F29" i="144"/>
  <c r="H29" i="144"/>
  <c r="K29" i="144"/>
  <c r="X19" i="152"/>
  <c r="X17" i="152"/>
  <c r="X18" i="152"/>
  <c r="F29" i="147"/>
  <c r="H29" i="147"/>
  <c r="K29" i="147"/>
  <c r="AD12" i="79"/>
  <c r="X20" i="92"/>
  <c r="X18" i="92"/>
  <c r="X17" i="92"/>
  <c r="X19" i="92"/>
  <c r="L21" i="107"/>
  <c r="I21" i="107"/>
  <c r="AB17" i="92"/>
  <c r="AB20" i="92"/>
  <c r="AB19" i="92"/>
  <c r="AB18" i="92"/>
  <c r="K12" i="144"/>
  <c r="F12" i="144"/>
  <c r="H12" i="144"/>
  <c r="M27" i="96"/>
  <c r="Q27" i="96"/>
  <c r="K27" i="96"/>
  <c r="I27" i="96"/>
  <c r="G27" i="96"/>
  <c r="K17" i="147"/>
  <c r="H17" i="147"/>
  <c r="F17" i="147"/>
  <c r="K24" i="148"/>
  <c r="H24" i="148"/>
  <c r="F24" i="148"/>
  <c r="AH15" i="104"/>
  <c r="U16" i="68"/>
  <c r="I12" i="97"/>
  <c r="M12" i="97"/>
  <c r="K12" i="97"/>
  <c r="G12" i="97"/>
  <c r="Q12" i="97"/>
  <c r="H23" i="147"/>
  <c r="F23" i="147"/>
  <c r="K23" i="147"/>
  <c r="K22" i="147"/>
  <c r="F22" i="147"/>
  <c r="H22" i="147"/>
  <c r="I17" i="107"/>
  <c r="L17" i="107"/>
  <c r="W20" i="92"/>
  <c r="W18" i="92"/>
  <c r="W17" i="92"/>
  <c r="W19" i="92"/>
  <c r="I17" i="94"/>
  <c r="Q17" i="94"/>
  <c r="K21" i="148"/>
  <c r="F21" i="148"/>
  <c r="H21" i="148"/>
  <c r="I20" i="107"/>
  <c r="L20" i="107"/>
  <c r="K13" i="95"/>
  <c r="V12" i="98"/>
  <c r="V14" i="98"/>
  <c r="V13" i="98"/>
  <c r="H14" i="143"/>
  <c r="F14" i="143"/>
  <c r="K14" i="143"/>
  <c r="AH26" i="104"/>
  <c r="AN11" i="105"/>
  <c r="AN17" i="105"/>
  <c r="AN24" i="105"/>
  <c r="AN14" i="105"/>
  <c r="AP22" i="105" s="1"/>
  <c r="W19" i="34"/>
  <c r="H18" i="144"/>
  <c r="N23" i="102"/>
  <c r="X16" i="68"/>
  <c r="P30" i="104"/>
  <c r="Q30" i="104" s="1"/>
  <c r="AB27" i="104" s="1"/>
  <c r="W14" i="98"/>
  <c r="W12" i="98"/>
  <c r="W13" i="98"/>
  <c r="AC31" i="145"/>
  <c r="AA31" i="145"/>
  <c r="K16" i="96"/>
  <c r="G16" i="96"/>
  <c r="Q16" i="96"/>
  <c r="M16" i="96"/>
  <c r="I16" i="96"/>
  <c r="Q11" i="94"/>
  <c r="M11" i="94"/>
  <c r="G11" i="94"/>
  <c r="I11" i="94"/>
  <c r="K11" i="94"/>
  <c r="I27" i="95"/>
  <c r="G27" i="95"/>
  <c r="M27" i="95"/>
  <c r="K27" i="95"/>
  <c r="Q27" i="95"/>
  <c r="K19" i="147"/>
  <c r="F19" i="147"/>
  <c r="H19" i="147"/>
  <c r="K14" i="144"/>
  <c r="H14" i="144"/>
  <c r="F14" i="144"/>
  <c r="K16" i="142"/>
  <c r="H16" i="142"/>
  <c r="F16" i="142"/>
  <c r="F16" i="144"/>
  <c r="H16" i="144"/>
  <c r="K16" i="144"/>
  <c r="AD13" i="79"/>
  <c r="F12" i="142"/>
  <c r="H12" i="142"/>
  <c r="K12" i="142"/>
  <c r="K14" i="108"/>
  <c r="I14" i="108"/>
  <c r="G14" i="108"/>
  <c r="M14" i="108"/>
  <c r="AH26" i="105"/>
  <c r="AH21" i="105"/>
  <c r="AH24" i="105"/>
  <c r="AH28" i="105"/>
  <c r="AH13" i="105"/>
  <c r="AH11" i="105"/>
  <c r="AH22" i="105"/>
  <c r="AH20" i="105"/>
  <c r="AH19" i="105"/>
  <c r="AH25" i="105"/>
  <c r="AH16" i="105"/>
  <c r="H18" i="145"/>
  <c r="AC17" i="152"/>
  <c r="S23" i="152"/>
  <c r="AC19" i="152"/>
  <c r="AC18" i="152"/>
  <c r="M10" i="95"/>
  <c r="K10" i="95"/>
  <c r="G10" i="95"/>
  <c r="Q10" i="95"/>
  <c r="I10" i="95"/>
  <c r="E21" i="54"/>
  <c r="E25" i="54"/>
  <c r="E27" i="54"/>
  <c r="H29" i="54"/>
  <c r="E20" i="54"/>
  <c r="E29" i="54"/>
  <c r="E26" i="54"/>
  <c r="M29" i="54"/>
  <c r="E24" i="54"/>
  <c r="R29" i="54"/>
  <c r="E15" i="54"/>
  <c r="E13" i="54"/>
  <c r="E17" i="54"/>
  <c r="E16" i="54"/>
  <c r="E11" i="54"/>
  <c r="E18" i="54"/>
  <c r="E23" i="54"/>
  <c r="E12" i="54"/>
  <c r="E28" i="54"/>
  <c r="E19" i="54"/>
  <c r="G13" i="95"/>
  <c r="F21" i="143"/>
  <c r="H21" i="143"/>
  <c r="K21" i="143"/>
  <c r="E17" i="52"/>
  <c r="E20" i="52"/>
  <c r="E26" i="52"/>
  <c r="E28" i="52"/>
  <c r="E13" i="52"/>
  <c r="E29" i="52"/>
  <c r="E18" i="52"/>
  <c r="E27" i="52"/>
  <c r="E16" i="52"/>
  <c r="E11" i="52"/>
  <c r="E23" i="52"/>
  <c r="E14" i="52"/>
  <c r="E12" i="52"/>
  <c r="E15" i="52"/>
  <c r="R29" i="52"/>
  <c r="E25" i="52"/>
  <c r="E22" i="52"/>
  <c r="M29" i="52"/>
  <c r="E19" i="52"/>
  <c r="E21" i="52"/>
  <c r="W16" i="34"/>
  <c r="K23" i="144"/>
  <c r="F23" i="144"/>
  <c r="H23" i="144"/>
  <c r="AH14" i="103"/>
  <c r="D31" i="143"/>
  <c r="T31" i="143"/>
  <c r="V31" i="143"/>
  <c r="AN16" i="103"/>
  <c r="AN22" i="103"/>
  <c r="AN13" i="103"/>
  <c r="AN23" i="103"/>
  <c r="AN25" i="103"/>
  <c r="AN17" i="103"/>
  <c r="AN12" i="103"/>
  <c r="AN19" i="103"/>
  <c r="AN27" i="103"/>
  <c r="AN15" i="103"/>
  <c r="AN11" i="103"/>
  <c r="AN18" i="103"/>
  <c r="AN28" i="103"/>
  <c r="AN26" i="103"/>
  <c r="AN14" i="103"/>
  <c r="AN20" i="103"/>
  <c r="AN24" i="103"/>
  <c r="AN21" i="103"/>
  <c r="Q18" i="97"/>
  <c r="K18" i="97"/>
  <c r="O18" i="97" s="1"/>
  <c r="N24" i="102"/>
  <c r="O13" i="94"/>
  <c r="O12" i="94"/>
  <c r="O11" i="97"/>
  <c r="O26" i="96"/>
  <c r="O14" i="94"/>
  <c r="O21" i="96"/>
  <c r="O21" i="97"/>
  <c r="M30" i="141"/>
  <c r="K30" i="108"/>
  <c r="Y31" i="148"/>
  <c r="O27" i="97"/>
  <c r="K30" i="141"/>
  <c r="AJ15" i="103"/>
  <c r="O25" i="96"/>
  <c r="I30" i="141"/>
  <c r="O19" i="94"/>
  <c r="O15" i="141"/>
  <c r="O19" i="95"/>
  <c r="F31" i="144"/>
  <c r="O11" i="141"/>
  <c r="K31" i="148"/>
  <c r="O20" i="108"/>
  <c r="O26" i="97"/>
  <c r="AD15" i="79"/>
  <c r="AB30" i="105"/>
  <c r="O11" i="95"/>
  <c r="R31" i="144"/>
  <c r="AV25" i="103"/>
  <c r="AV27" i="103"/>
  <c r="AV24" i="103"/>
  <c r="AV28" i="103"/>
  <c r="AV23" i="103"/>
  <c r="AV17" i="103"/>
  <c r="AV13" i="103"/>
  <c r="AV11" i="103"/>
  <c r="AV26" i="103"/>
  <c r="AV15" i="103"/>
  <c r="AV16" i="103"/>
  <c r="AV21" i="103"/>
  <c r="AV12" i="103"/>
  <c r="AV22" i="103"/>
  <c r="AV18" i="103"/>
  <c r="AV20" i="103"/>
  <c r="AV29" i="103"/>
  <c r="AV19" i="103"/>
  <c r="O14" i="96"/>
  <c r="AB14" i="105"/>
  <c r="AB25" i="105"/>
  <c r="AB15" i="105"/>
  <c r="AB20" i="105"/>
  <c r="AB18" i="105"/>
  <c r="AB12" i="105"/>
  <c r="AB28" i="105"/>
  <c r="AB21" i="105"/>
  <c r="AB17" i="105"/>
  <c r="AB27" i="105"/>
  <c r="AB23" i="105"/>
  <c r="AB13" i="105"/>
  <c r="AB26" i="105"/>
  <c r="AB24" i="105"/>
  <c r="AB16" i="105"/>
  <c r="AB19" i="105"/>
  <c r="AB11" i="105"/>
  <c r="O17" i="97"/>
  <c r="K29" i="108"/>
  <c r="O29" i="108"/>
  <c r="I29" i="108"/>
  <c r="M29" i="108"/>
  <c r="H31" i="148"/>
  <c r="O23" i="141"/>
  <c r="G30" i="108"/>
  <c r="O22" i="95"/>
  <c r="O21" i="79"/>
  <c r="X21" i="79"/>
  <c r="AA21" i="79"/>
  <c r="F21" i="79"/>
  <c r="I21" i="79"/>
  <c r="U21" i="79"/>
  <c r="L21" i="79"/>
  <c r="AV23" i="104"/>
  <c r="AV27" i="104"/>
  <c r="AV11" i="104"/>
  <c r="AV13" i="104"/>
  <c r="AV25" i="104"/>
  <c r="AV17" i="104"/>
  <c r="AV20" i="104"/>
  <c r="AV19" i="104"/>
  <c r="AV29" i="104"/>
  <c r="AV24" i="104"/>
  <c r="AV14" i="104"/>
  <c r="AV26" i="104"/>
  <c r="AV16" i="104"/>
  <c r="AV28" i="104"/>
  <c r="AV21" i="104"/>
  <c r="AV12" i="104"/>
  <c r="AV22" i="104"/>
  <c r="AV18" i="104"/>
  <c r="AV15" i="104"/>
  <c r="M30" i="97"/>
  <c r="K31" i="144"/>
  <c r="Y31" i="146"/>
  <c r="R31" i="146"/>
  <c r="K31" i="146"/>
  <c r="H31" i="146"/>
  <c r="F31" i="146"/>
  <c r="Y31" i="144"/>
  <c r="AV18" i="105"/>
  <c r="AV28" i="105"/>
  <c r="AV22" i="105"/>
  <c r="AV29" i="105"/>
  <c r="AV12" i="105"/>
  <c r="AV14" i="105"/>
  <c r="AV16" i="105"/>
  <c r="AV25" i="105"/>
  <c r="AV20" i="105"/>
  <c r="AV23" i="105"/>
  <c r="AV21" i="105"/>
  <c r="AV27" i="105"/>
  <c r="AV26" i="105"/>
  <c r="AV17" i="105"/>
  <c r="AV11" i="105"/>
  <c r="AV13" i="105"/>
  <c r="AV24" i="105"/>
  <c r="AV19" i="105"/>
  <c r="AV15" i="105"/>
  <c r="O18" i="141"/>
  <c r="R21" i="79"/>
  <c r="O23" i="108"/>
  <c r="AV14" i="103"/>
  <c r="M30" i="108"/>
  <c r="Q30" i="108"/>
  <c r="AP26" i="105"/>
  <c r="O13" i="96"/>
  <c r="O25" i="95"/>
  <c r="O27" i="108"/>
  <c r="O14" i="141"/>
  <c r="O10" i="97"/>
  <c r="O18" i="95"/>
  <c r="Q30" i="95"/>
  <c r="M30" i="95"/>
  <c r="I30" i="95"/>
  <c r="K30" i="95"/>
  <c r="G30" i="95"/>
  <c r="R31" i="148"/>
  <c r="Q30" i="97"/>
  <c r="K30" i="97"/>
  <c r="O16" i="95"/>
  <c r="AB22" i="105"/>
  <c r="AD15" i="125"/>
  <c r="O12" i="95"/>
  <c r="O20" i="97"/>
  <c r="G30" i="97"/>
  <c r="AL15" i="103"/>
  <c r="AK15" i="103"/>
  <c r="AL15" i="104"/>
  <c r="AK15" i="104"/>
  <c r="AK28" i="103"/>
  <c r="AL28" i="103"/>
  <c r="L32" i="107" l="1"/>
  <c r="F31" i="147"/>
  <c r="R31" i="147"/>
  <c r="H31" i="147"/>
  <c r="K31" i="147"/>
  <c r="Y31" i="147"/>
  <c r="W30" i="48"/>
  <c r="O27" i="96"/>
  <c r="O20" i="94"/>
  <c r="O17" i="94"/>
  <c r="AD23" i="68"/>
  <c r="AP14" i="104"/>
  <c r="AQ14" i="104" s="1"/>
  <c r="AJ14" i="103"/>
  <c r="AK14" i="103" s="1"/>
  <c r="AJ23" i="103"/>
  <c r="AP29" i="104"/>
  <c r="AR29" i="104" s="1"/>
  <c r="AJ27" i="103"/>
  <c r="AL23" i="103"/>
  <c r="AK23" i="103"/>
  <c r="AJ22" i="103"/>
  <c r="AJ13" i="103"/>
  <c r="AP12" i="104"/>
  <c r="AP24" i="104"/>
  <c r="O24" i="108"/>
  <c r="O25" i="97"/>
  <c r="O24" i="95"/>
  <c r="AJ21" i="103"/>
  <c r="AP28" i="104"/>
  <c r="AP18" i="104"/>
  <c r="AP25" i="104"/>
  <c r="AP16" i="104"/>
  <c r="AP21" i="104"/>
  <c r="AP17" i="104"/>
  <c r="AP11" i="104"/>
  <c r="AP27" i="104"/>
  <c r="AP22" i="104"/>
  <c r="AP26" i="104"/>
  <c r="AP13" i="104"/>
  <c r="AP15" i="104"/>
  <c r="O24" i="97"/>
  <c r="AP28" i="105"/>
  <c r="AJ26" i="103"/>
  <c r="O10" i="95"/>
  <c r="AP19" i="104"/>
  <c r="O21" i="95"/>
  <c r="AJ24" i="103"/>
  <c r="AP12" i="105"/>
  <c r="AQ12" i="105" s="1"/>
  <c r="O11" i="108"/>
  <c r="W30" i="49"/>
  <c r="AK25" i="103"/>
  <c r="O11" i="94"/>
  <c r="W30" i="34"/>
  <c r="O19" i="108"/>
  <c r="AR14" i="104"/>
  <c r="AJ29" i="103"/>
  <c r="AK29" i="103" s="1"/>
  <c r="O30" i="141"/>
  <c r="AP23" i="104"/>
  <c r="AP20" i="104"/>
  <c r="O12" i="97"/>
  <c r="P16" i="43"/>
  <c r="P25" i="43"/>
  <c r="P24" i="43"/>
  <c r="P15" i="43"/>
  <c r="P20" i="43"/>
  <c r="P14" i="43"/>
  <c r="P22" i="43"/>
  <c r="P28" i="43"/>
  <c r="P11" i="43"/>
  <c r="P26" i="43"/>
  <c r="P18" i="43"/>
  <c r="P19" i="43"/>
  <c r="P12" i="43"/>
  <c r="P13" i="43"/>
  <c r="P27" i="43"/>
  <c r="P29" i="43"/>
  <c r="P23" i="43"/>
  <c r="P17" i="43"/>
  <c r="P21" i="43"/>
  <c r="AP14" i="105"/>
  <c r="AQ14" i="105" s="1"/>
  <c r="AJ20" i="103"/>
  <c r="AJ16" i="103"/>
  <c r="AJ18" i="103"/>
  <c r="O13" i="95"/>
  <c r="O16" i="96"/>
  <c r="O28" i="70"/>
  <c r="P28" i="70"/>
  <c r="P16" i="70"/>
  <c r="O16" i="70"/>
  <c r="O22" i="97"/>
  <c r="AJ22" i="104"/>
  <c r="AJ29" i="104"/>
  <c r="AJ14" i="104"/>
  <c r="AJ24" i="104"/>
  <c r="AJ13" i="104"/>
  <c r="AJ11" i="104"/>
  <c r="AJ19" i="104"/>
  <c r="AJ23" i="104"/>
  <c r="AJ12" i="104"/>
  <c r="AJ21" i="104"/>
  <c r="AJ27" i="104"/>
  <c r="AJ25" i="104"/>
  <c r="AJ20" i="104"/>
  <c r="AJ28" i="104"/>
  <c r="AJ16" i="104"/>
  <c r="AJ26" i="104"/>
  <c r="AJ18" i="104"/>
  <c r="AJ17" i="104"/>
  <c r="O27" i="94"/>
  <c r="AP15" i="105"/>
  <c r="AQ15" i="105" s="1"/>
  <c r="AP29" i="105"/>
  <c r="P17" i="70"/>
  <c r="O17" i="70"/>
  <c r="P29" i="70"/>
  <c r="O29" i="70"/>
  <c r="O22" i="94"/>
  <c r="O16" i="94"/>
  <c r="I30" i="96"/>
  <c r="Q30" i="96"/>
  <c r="M30" i="96"/>
  <c r="G30" i="96"/>
  <c r="K30" i="96"/>
  <c r="O21" i="108"/>
  <c r="K31" i="145"/>
  <c r="H31" i="145"/>
  <c r="Y31" i="145"/>
  <c r="R31" i="145"/>
  <c r="O19" i="70"/>
  <c r="P19" i="70"/>
  <c r="AB23" i="103"/>
  <c r="AB11" i="103"/>
  <c r="AB17" i="103"/>
  <c r="AB20" i="103"/>
  <c r="AB28" i="103"/>
  <c r="AB25" i="103"/>
  <c r="AB22" i="103"/>
  <c r="AB27" i="103"/>
  <c r="AB18" i="103"/>
  <c r="AB14" i="103"/>
  <c r="AB24" i="103"/>
  <c r="AB21" i="103"/>
  <c r="AB13" i="103"/>
  <c r="AB19" i="103"/>
  <c r="AB16" i="103"/>
  <c r="AB12" i="103"/>
  <c r="AB15" i="103"/>
  <c r="AB30" i="103"/>
  <c r="AB26" i="103"/>
  <c r="AP25" i="105"/>
  <c r="AR25" i="105" s="1"/>
  <c r="AP21" i="105"/>
  <c r="O31" i="70"/>
  <c r="P31" i="70"/>
  <c r="O27" i="70"/>
  <c r="P27" i="70"/>
  <c r="O14" i="95"/>
  <c r="P28" i="102"/>
  <c r="P14" i="102"/>
  <c r="P10" i="102"/>
  <c r="P25" i="102"/>
  <c r="P17" i="102"/>
  <c r="P27" i="102"/>
  <c r="P12" i="102"/>
  <c r="P23" i="102"/>
  <c r="P16" i="102"/>
  <c r="P21" i="102"/>
  <c r="P19" i="102"/>
  <c r="P26" i="102"/>
  <c r="P13" i="102"/>
  <c r="P15" i="102"/>
  <c r="P22" i="102"/>
  <c r="P11" i="102"/>
  <c r="P24" i="102"/>
  <c r="P20" i="102"/>
  <c r="P18" i="102"/>
  <c r="AB17" i="104"/>
  <c r="F31" i="106"/>
  <c r="G31" i="106" s="1"/>
  <c r="O26" i="108"/>
  <c r="O18" i="108"/>
  <c r="O18" i="94"/>
  <c r="F31" i="145"/>
  <c r="AP11" i="105"/>
  <c r="AP16" i="105"/>
  <c r="O20" i="70"/>
  <c r="P20" i="70"/>
  <c r="E31" i="106"/>
  <c r="I31" i="106"/>
  <c r="AP24" i="105"/>
  <c r="AQ24" i="105" s="1"/>
  <c r="AP20" i="105"/>
  <c r="O14" i="108"/>
  <c r="O32" i="70"/>
  <c r="P32" i="70"/>
  <c r="P14" i="70"/>
  <c r="O14" i="70"/>
  <c r="O13" i="70"/>
  <c r="P13" i="70"/>
  <c r="O20" i="95"/>
  <c r="O17" i="96"/>
  <c r="O22" i="108"/>
  <c r="O12" i="108"/>
  <c r="O14" i="97"/>
  <c r="AB14" i="104"/>
  <c r="O11" i="96"/>
  <c r="AB21" i="104"/>
  <c r="AP19" i="103"/>
  <c r="AP27" i="103"/>
  <c r="AP21" i="103"/>
  <c r="AP11" i="103"/>
  <c r="AP20" i="103"/>
  <c r="AP13" i="103"/>
  <c r="AP17" i="103"/>
  <c r="AP24" i="103"/>
  <c r="AP23" i="103"/>
  <c r="AP26" i="103"/>
  <c r="AP29" i="103"/>
  <c r="AP15" i="103"/>
  <c r="AP28" i="103"/>
  <c r="AP22" i="103"/>
  <c r="AP16" i="103"/>
  <c r="AP12" i="103"/>
  <c r="AP14" i="103"/>
  <c r="AP25" i="103"/>
  <c r="AP18" i="103"/>
  <c r="AL29" i="103"/>
  <c r="AP13" i="105"/>
  <c r="AR13" i="105" s="1"/>
  <c r="AP23" i="105"/>
  <c r="AJ11" i="103"/>
  <c r="AJ17" i="103"/>
  <c r="AJ22" i="105"/>
  <c r="AJ20" i="105"/>
  <c r="AJ26" i="105"/>
  <c r="AJ25" i="105"/>
  <c r="AJ23" i="105"/>
  <c r="AJ29" i="105"/>
  <c r="AJ14" i="105"/>
  <c r="AJ27" i="105"/>
  <c r="AJ24" i="105"/>
  <c r="AJ12" i="105"/>
  <c r="AJ28" i="105"/>
  <c r="AJ21" i="105"/>
  <c r="AJ11" i="105"/>
  <c r="AJ13" i="105"/>
  <c r="AJ17" i="105"/>
  <c r="AJ16" i="105"/>
  <c r="AJ19" i="105"/>
  <c r="AJ18" i="105"/>
  <c r="AJ15" i="105"/>
  <c r="O25" i="70"/>
  <c r="P25" i="70"/>
  <c r="P30" i="70"/>
  <c r="O30" i="70"/>
  <c r="P21" i="70"/>
  <c r="O21" i="70"/>
  <c r="AJ12" i="103"/>
  <c r="O25" i="36"/>
  <c r="O26" i="36"/>
  <c r="O12" i="36"/>
  <c r="O16" i="36"/>
  <c r="O18" i="36"/>
  <c r="O17" i="36"/>
  <c r="O19" i="36"/>
  <c r="O22" i="36"/>
  <c r="O11" i="36"/>
  <c r="O24" i="36"/>
  <c r="O13" i="36"/>
  <c r="O21" i="36"/>
  <c r="O20" i="36"/>
  <c r="O15" i="36"/>
  <c r="O28" i="36"/>
  <c r="O29" i="36"/>
  <c r="O14" i="36"/>
  <c r="O23" i="36"/>
  <c r="O27" i="36"/>
  <c r="AD21" i="68"/>
  <c r="AB18" i="104"/>
  <c r="O17" i="95"/>
  <c r="O24" i="141"/>
  <c r="AP17" i="105"/>
  <c r="O27" i="95"/>
  <c r="P18" i="70"/>
  <c r="O18" i="70"/>
  <c r="O22" i="70"/>
  <c r="P22" i="70"/>
  <c r="P26" i="70"/>
  <c r="O26" i="70"/>
  <c r="AB22" i="104"/>
  <c r="AJ19" i="103"/>
  <c r="O10" i="94"/>
  <c r="O26" i="94"/>
  <c r="O16" i="108"/>
  <c r="O13" i="108"/>
  <c r="AP19" i="105"/>
  <c r="AR19" i="105" s="1"/>
  <c r="AP18" i="105"/>
  <c r="AP27" i="105"/>
  <c r="Y31" i="143"/>
  <c r="K31" i="143"/>
  <c r="F31" i="143"/>
  <c r="H31" i="143"/>
  <c r="R31" i="143"/>
  <c r="AB26" i="104"/>
  <c r="AB12" i="104"/>
  <c r="AB16" i="104"/>
  <c r="AB23" i="104"/>
  <c r="AB30" i="104"/>
  <c r="AB13" i="104"/>
  <c r="AB19" i="104"/>
  <c r="AB28" i="104"/>
  <c r="AB15" i="104"/>
  <c r="AB11" i="104"/>
  <c r="AB20" i="104"/>
  <c r="AB25" i="104"/>
  <c r="P23" i="70"/>
  <c r="O23" i="70"/>
  <c r="O24" i="70"/>
  <c r="P24" i="70"/>
  <c r="O15" i="70"/>
  <c r="P15" i="70"/>
  <c r="AB24" i="104"/>
  <c r="M30" i="94"/>
  <c r="K30" i="94"/>
  <c r="G30" i="94"/>
  <c r="Q30" i="94"/>
  <c r="I30" i="94"/>
  <c r="AD19" i="79"/>
  <c r="O30" i="95"/>
  <c r="O30" i="97"/>
  <c r="O30" i="108"/>
  <c r="AL14" i="103"/>
  <c r="AQ25" i="105"/>
  <c r="AX13" i="105"/>
  <c r="AW13" i="105"/>
  <c r="AX25" i="105"/>
  <c r="AW25" i="105"/>
  <c r="AW21" i="104"/>
  <c r="AX21" i="104"/>
  <c r="AW20" i="104"/>
  <c r="AX20" i="104"/>
  <c r="AW12" i="103"/>
  <c r="AX12" i="103"/>
  <c r="AX23" i="103"/>
  <c r="AW23" i="103"/>
  <c r="AR24" i="105"/>
  <c r="AX11" i="105"/>
  <c r="AW11" i="105"/>
  <c r="AX16" i="105"/>
  <c r="AW16" i="105"/>
  <c r="AX28" i="104"/>
  <c r="AW28" i="104"/>
  <c r="AW17" i="104"/>
  <c r="AX17" i="104"/>
  <c r="AX21" i="103"/>
  <c r="AW21" i="103"/>
  <c r="AX28" i="103"/>
  <c r="AW28" i="103"/>
  <c r="AW17" i="105"/>
  <c r="AX17" i="105"/>
  <c r="AW14" i="105"/>
  <c r="AX14" i="105"/>
  <c r="AX16" i="104"/>
  <c r="AW16" i="104"/>
  <c r="AW25" i="104"/>
  <c r="AX25" i="104"/>
  <c r="AD21" i="79"/>
  <c r="AD12" i="105"/>
  <c r="AD28" i="105"/>
  <c r="AD29" i="105"/>
  <c r="AD18" i="105"/>
  <c r="AD22" i="105"/>
  <c r="AD27" i="105"/>
  <c r="AD14" i="105"/>
  <c r="AD17" i="105"/>
  <c r="AD15" i="105"/>
  <c r="AD13" i="105"/>
  <c r="AD16" i="105"/>
  <c r="AD25" i="105"/>
  <c r="AD26" i="105"/>
  <c r="AD11" i="105"/>
  <c r="AD23" i="105"/>
  <c r="AD20" i="105"/>
  <c r="AD21" i="105"/>
  <c r="AD19" i="105"/>
  <c r="AD24" i="105"/>
  <c r="AX16" i="103"/>
  <c r="AW16" i="103"/>
  <c r="AX24" i="103"/>
  <c r="AW24" i="103"/>
  <c r="AX14" i="103"/>
  <c r="AW14" i="103"/>
  <c r="AQ17" i="105"/>
  <c r="AR17" i="105"/>
  <c r="AX26" i="105"/>
  <c r="AW26" i="105"/>
  <c r="AW12" i="105"/>
  <c r="AX12" i="105"/>
  <c r="AX26" i="104"/>
  <c r="AW26" i="104"/>
  <c r="AX13" i="104"/>
  <c r="AW13" i="104"/>
  <c r="AW19" i="103"/>
  <c r="AX19" i="103"/>
  <c r="AX15" i="103"/>
  <c r="AW15" i="103"/>
  <c r="AW27" i="103"/>
  <c r="AX27" i="103"/>
  <c r="AQ26" i="105"/>
  <c r="AR26" i="105"/>
  <c r="AX27" i="105"/>
  <c r="AW27" i="105"/>
  <c r="AX29" i="105"/>
  <c r="AW29" i="105"/>
  <c r="AW15" i="104"/>
  <c r="AX15" i="104"/>
  <c r="AX14" i="104"/>
  <c r="AW14" i="104"/>
  <c r="AX11" i="104"/>
  <c r="AW11" i="104"/>
  <c r="AW29" i="103"/>
  <c r="AX29" i="103"/>
  <c r="AX26" i="103"/>
  <c r="AW26" i="103"/>
  <c r="AX25" i="103"/>
  <c r="AW25" i="103"/>
  <c r="AW15" i="105"/>
  <c r="AX15" i="105"/>
  <c r="AX21" i="105"/>
  <c r="AW21" i="105"/>
  <c r="AX22" i="105"/>
  <c r="AW22" i="105"/>
  <c r="AX18" i="104"/>
  <c r="AW18" i="104"/>
  <c r="AW24" i="104"/>
  <c r="AX24" i="104"/>
  <c r="AW27" i="104"/>
  <c r="AX27" i="104"/>
  <c r="AW20" i="103"/>
  <c r="AX20" i="103"/>
  <c r="AX11" i="103"/>
  <c r="AW11" i="103"/>
  <c r="AX18" i="103"/>
  <c r="AW18" i="103"/>
  <c r="AX13" i="103"/>
  <c r="AW13" i="103"/>
  <c r="AW19" i="105"/>
  <c r="AX19" i="105"/>
  <c r="AX23" i="105"/>
  <c r="AW23" i="105"/>
  <c r="AX28" i="105"/>
  <c r="AW28" i="105"/>
  <c r="AW22" i="104"/>
  <c r="AX22" i="104"/>
  <c r="AX29" i="104"/>
  <c r="AW29" i="104"/>
  <c r="AX23" i="104"/>
  <c r="AW23" i="104"/>
  <c r="AR22" i="105"/>
  <c r="AQ22" i="105"/>
  <c r="AX24" i="105"/>
  <c r="AW24" i="105"/>
  <c r="AX20" i="105"/>
  <c r="AW20" i="105"/>
  <c r="AW18" i="105"/>
  <c r="AX18" i="105"/>
  <c r="AX12" i="104"/>
  <c r="AW12" i="104"/>
  <c r="AW19" i="104"/>
  <c r="AX19" i="104"/>
  <c r="AW22" i="103"/>
  <c r="AX22" i="103"/>
  <c r="AW17" i="103"/>
  <c r="AX17" i="103"/>
  <c r="AR12" i="105" l="1"/>
  <c r="AQ29" i="104"/>
  <c r="AR14" i="105"/>
  <c r="AK27" i="103"/>
  <c r="AL27" i="103"/>
  <c r="AR15" i="104"/>
  <c r="AQ15" i="104"/>
  <c r="AQ16" i="104"/>
  <c r="AR16" i="104"/>
  <c r="AR24" i="104"/>
  <c r="AQ24" i="104"/>
  <c r="AQ13" i="105"/>
  <c r="AL24" i="103"/>
  <c r="AK24" i="103"/>
  <c r="AQ13" i="104"/>
  <c r="AR13" i="104"/>
  <c r="AQ25" i="104"/>
  <c r="AR25" i="104"/>
  <c r="AQ12" i="104"/>
  <c r="AR12" i="104"/>
  <c r="AR26" i="104"/>
  <c r="AQ26" i="104"/>
  <c r="AR18" i="104"/>
  <c r="AQ18" i="104"/>
  <c r="AK13" i="103"/>
  <c r="AL13" i="103"/>
  <c r="AR19" i="104"/>
  <c r="AQ19" i="104"/>
  <c r="AQ22" i="104"/>
  <c r="AR22" i="104"/>
  <c r="AQ28" i="104"/>
  <c r="AR28" i="104"/>
  <c r="AL22" i="103"/>
  <c r="AK22" i="103"/>
  <c r="AQ27" i="104"/>
  <c r="AR27" i="104"/>
  <c r="AK21" i="103"/>
  <c r="AL21" i="103"/>
  <c r="AR20" i="104"/>
  <c r="AQ20" i="104"/>
  <c r="AL26" i="103"/>
  <c r="AK26" i="103"/>
  <c r="AQ11" i="104"/>
  <c r="AR11" i="104"/>
  <c r="O30" i="94"/>
  <c r="O30" i="96"/>
  <c r="AQ23" i="104"/>
  <c r="AR23" i="104"/>
  <c r="AR28" i="105"/>
  <c r="AQ28" i="105"/>
  <c r="AR17" i="104"/>
  <c r="AQ17" i="104"/>
  <c r="AQ21" i="104"/>
  <c r="AR21" i="104"/>
  <c r="AQ19" i="105"/>
  <c r="AD11" i="104"/>
  <c r="AD26" i="104"/>
  <c r="AD29" i="104"/>
  <c r="AD12" i="104"/>
  <c r="AD21" i="104"/>
  <c r="AD23" i="104"/>
  <c r="AD22" i="104"/>
  <c r="AD16" i="104"/>
  <c r="AD27" i="104"/>
  <c r="AD13" i="104"/>
  <c r="AD28" i="104"/>
  <c r="AD20" i="104"/>
  <c r="AD15" i="104"/>
  <c r="AD24" i="104"/>
  <c r="AD19" i="104"/>
  <c r="AD25" i="104"/>
  <c r="AD17" i="104"/>
  <c r="AD18" i="104"/>
  <c r="AD14" i="104"/>
  <c r="AR18" i="105"/>
  <c r="AQ18" i="105"/>
  <c r="Q27" i="36"/>
  <c r="P27" i="36"/>
  <c r="Q13" i="36"/>
  <c r="P13" i="36"/>
  <c r="Q12" i="36"/>
  <c r="P12" i="36"/>
  <c r="AK16" i="105"/>
  <c r="AL16" i="105"/>
  <c r="AK27" i="105"/>
  <c r="AL27" i="105"/>
  <c r="AK17" i="103"/>
  <c r="AL17" i="103"/>
  <c r="AQ12" i="103"/>
  <c r="AR12" i="103"/>
  <c r="AR24" i="103"/>
  <c r="AQ24" i="103"/>
  <c r="AQ16" i="105"/>
  <c r="AR16" i="105"/>
  <c r="R26" i="102"/>
  <c r="Q26" i="102"/>
  <c r="Q25" i="102"/>
  <c r="R25" i="102"/>
  <c r="AR29" i="105"/>
  <c r="AQ29" i="105"/>
  <c r="AL20" i="104"/>
  <c r="AK20" i="104"/>
  <c r="AL13" i="104"/>
  <c r="AK13" i="104"/>
  <c r="R29" i="43"/>
  <c r="Q29" i="43"/>
  <c r="Q28" i="43"/>
  <c r="R28" i="43"/>
  <c r="AQ16" i="103"/>
  <c r="AR16" i="103"/>
  <c r="AR11" i="105"/>
  <c r="AQ11" i="105"/>
  <c r="Q10" i="102"/>
  <c r="R10" i="102"/>
  <c r="AQ21" i="105"/>
  <c r="AR21" i="105"/>
  <c r="AL25" i="104"/>
  <c r="AK25" i="104"/>
  <c r="AK24" i="104"/>
  <c r="AL24" i="104"/>
  <c r="AL18" i="103"/>
  <c r="AK18" i="103"/>
  <c r="Q27" i="43"/>
  <c r="R27" i="43"/>
  <c r="R22" i="43"/>
  <c r="Q22" i="43"/>
  <c r="AR15" i="105"/>
  <c r="AK19" i="103"/>
  <c r="AL19" i="103"/>
  <c r="P14" i="36"/>
  <c r="Q14" i="36"/>
  <c r="P11" i="36"/>
  <c r="Q11" i="36"/>
  <c r="Q25" i="36"/>
  <c r="P25" i="36"/>
  <c r="AK13" i="105"/>
  <c r="AL13" i="105"/>
  <c r="AL29" i="105"/>
  <c r="AK29" i="105"/>
  <c r="AR23" i="105"/>
  <c r="AQ23" i="105"/>
  <c r="AQ22" i="103"/>
  <c r="AR22" i="103"/>
  <c r="AQ13" i="103"/>
  <c r="AR13" i="103"/>
  <c r="AQ20" i="105"/>
  <c r="AR20" i="105"/>
  <c r="R20" i="102"/>
  <c r="Q20" i="102"/>
  <c r="R21" i="102"/>
  <c r="Q21" i="102"/>
  <c r="Q14" i="102"/>
  <c r="R14" i="102"/>
  <c r="AK27" i="104"/>
  <c r="AL27" i="104"/>
  <c r="AL14" i="104"/>
  <c r="AK14" i="104"/>
  <c r="AK16" i="103"/>
  <c r="AL16" i="103"/>
  <c r="R13" i="43"/>
  <c r="Q13" i="43"/>
  <c r="R14" i="43"/>
  <c r="Q14" i="43"/>
  <c r="AK17" i="105"/>
  <c r="AL17" i="105"/>
  <c r="AR17" i="103"/>
  <c r="AQ17" i="103"/>
  <c r="P29" i="36"/>
  <c r="Q29" i="36"/>
  <c r="Q22" i="36"/>
  <c r="P22" i="36"/>
  <c r="AL11" i="105"/>
  <c r="AK11" i="105"/>
  <c r="AK23" i="105"/>
  <c r="AL23" i="105"/>
  <c r="AQ28" i="103"/>
  <c r="AR28" i="103"/>
  <c r="AR20" i="103"/>
  <c r="AQ20" i="103"/>
  <c r="Q24" i="102"/>
  <c r="R24" i="102"/>
  <c r="R16" i="102"/>
  <c r="Q16" i="102"/>
  <c r="Q28" i="102"/>
  <c r="R28" i="102"/>
  <c r="AL17" i="104"/>
  <c r="AK17" i="104"/>
  <c r="AL21" i="104"/>
  <c r="AK21" i="104"/>
  <c r="AK29" i="104"/>
  <c r="AL29" i="104"/>
  <c r="AK20" i="103"/>
  <c r="AL20" i="103"/>
  <c r="R12" i="43"/>
  <c r="Q12" i="43"/>
  <c r="R20" i="43"/>
  <c r="Q20" i="43"/>
  <c r="P26" i="36"/>
  <c r="Q26" i="36"/>
  <c r="AK11" i="103"/>
  <c r="AL11" i="103"/>
  <c r="R18" i="102"/>
  <c r="Q18" i="102"/>
  <c r="Q28" i="36"/>
  <c r="P28" i="36"/>
  <c r="P19" i="36"/>
  <c r="Q19" i="36"/>
  <c r="AL21" i="105"/>
  <c r="AK21" i="105"/>
  <c r="AL25" i="105"/>
  <c r="AK25" i="105"/>
  <c r="AR15" i="103"/>
  <c r="AQ15" i="103"/>
  <c r="AQ11" i="103"/>
  <c r="AR11" i="103"/>
  <c r="R11" i="102"/>
  <c r="Q11" i="102"/>
  <c r="R23" i="102"/>
  <c r="Q23" i="102"/>
  <c r="AD19" i="103"/>
  <c r="AD29" i="103"/>
  <c r="AD18" i="103"/>
  <c r="AD12" i="103"/>
  <c r="AD27" i="103"/>
  <c r="AD20" i="103"/>
  <c r="AD11" i="103"/>
  <c r="AD21" i="103"/>
  <c r="AD16" i="103"/>
  <c r="AD28" i="103"/>
  <c r="AD23" i="103"/>
  <c r="AD13" i="103"/>
  <c r="AD24" i="103"/>
  <c r="AD22" i="103"/>
  <c r="AD25" i="103"/>
  <c r="AD26" i="103"/>
  <c r="AD15" i="103"/>
  <c r="AD17" i="103"/>
  <c r="AD14" i="103"/>
  <c r="AK18" i="104"/>
  <c r="AL18" i="104"/>
  <c r="AL12" i="104"/>
  <c r="AK12" i="104"/>
  <c r="AK22" i="104"/>
  <c r="AL22" i="104"/>
  <c r="Q19" i="43"/>
  <c r="R19" i="43"/>
  <c r="Q15" i="43"/>
  <c r="R15" i="43"/>
  <c r="Q23" i="36"/>
  <c r="P23" i="36"/>
  <c r="AL14" i="105"/>
  <c r="AK14" i="105"/>
  <c r="Q19" i="102"/>
  <c r="R19" i="102"/>
  <c r="Q15" i="36"/>
  <c r="P15" i="36"/>
  <c r="Q17" i="36"/>
  <c r="P17" i="36"/>
  <c r="AK12" i="103"/>
  <c r="AL12" i="103"/>
  <c r="AL15" i="105"/>
  <c r="AK15" i="105"/>
  <c r="AK28" i="105"/>
  <c r="AL28" i="105"/>
  <c r="AK26" i="105"/>
  <c r="AL26" i="105"/>
  <c r="AQ18" i="103"/>
  <c r="AR18" i="103"/>
  <c r="AR29" i="103"/>
  <c r="AQ29" i="103"/>
  <c r="AQ21" i="103"/>
  <c r="AR21" i="103"/>
  <c r="Q22" i="102"/>
  <c r="R22" i="102"/>
  <c r="R12" i="102"/>
  <c r="Q12" i="102"/>
  <c r="AK26" i="104"/>
  <c r="AL26" i="104"/>
  <c r="AK23" i="104"/>
  <c r="AL23" i="104"/>
  <c r="Q21" i="43"/>
  <c r="R21" i="43"/>
  <c r="Q18" i="43"/>
  <c r="R18" i="43"/>
  <c r="R24" i="43"/>
  <c r="Q24" i="43"/>
  <c r="Q24" i="36"/>
  <c r="P24" i="36"/>
  <c r="P20" i="36"/>
  <c r="Q20" i="36"/>
  <c r="Q18" i="36"/>
  <c r="P18" i="36"/>
  <c r="AL18" i="105"/>
  <c r="AK18" i="105"/>
  <c r="AK12" i="105"/>
  <c r="AL12" i="105"/>
  <c r="AK20" i="105"/>
  <c r="AL20" i="105"/>
  <c r="AR25" i="103"/>
  <c r="AQ25" i="103"/>
  <c r="AR26" i="103"/>
  <c r="AQ26" i="103"/>
  <c r="AQ27" i="103"/>
  <c r="AR27" i="103"/>
  <c r="Q15" i="102"/>
  <c r="R15" i="102"/>
  <c r="Q27" i="102"/>
  <c r="R27" i="102"/>
  <c r="AK16" i="104"/>
  <c r="AL16" i="104"/>
  <c r="AL19" i="104"/>
  <c r="AK19" i="104"/>
  <c r="R17" i="43"/>
  <c r="Q17" i="43"/>
  <c r="R26" i="43"/>
  <c r="Q26" i="43"/>
  <c r="R25" i="43"/>
  <c r="Q25" i="43"/>
  <c r="AQ27" i="105"/>
  <c r="AR27" i="105"/>
  <c r="Q21" i="36"/>
  <c r="P21" i="36"/>
  <c r="P16" i="36"/>
  <c r="Q16" i="36"/>
  <c r="AL19" i="105"/>
  <c r="AK19" i="105"/>
  <c r="AK24" i="105"/>
  <c r="AL24" i="105"/>
  <c r="AL22" i="105"/>
  <c r="AK22" i="105"/>
  <c r="AR14" i="103"/>
  <c r="AQ14" i="103"/>
  <c r="AR23" i="103"/>
  <c r="AQ23" i="103"/>
  <c r="AR19" i="103"/>
  <c r="AQ19" i="103"/>
  <c r="Q13" i="102"/>
  <c r="R13" i="102"/>
  <c r="Q17" i="102"/>
  <c r="R17" i="102"/>
  <c r="AL28" i="104"/>
  <c r="AK28" i="104"/>
  <c r="AL11" i="104"/>
  <c r="AK11" i="104"/>
  <c r="R23" i="43"/>
  <c r="Q23" i="43"/>
  <c r="Q11" i="43"/>
  <c r="R11" i="43"/>
  <c r="R16" i="43"/>
  <c r="Q16" i="43"/>
  <c r="AF24" i="105"/>
  <c r="AE24" i="105"/>
  <c r="AE16" i="105"/>
  <c r="AF16" i="105"/>
  <c r="AF29" i="105"/>
  <c r="AE29" i="105"/>
  <c r="AF19" i="105"/>
  <c r="AE19" i="105"/>
  <c r="AE13" i="105"/>
  <c r="AF13" i="105"/>
  <c r="AE28" i="105"/>
  <c r="AF28" i="105"/>
  <c r="AF21" i="105"/>
  <c r="AE21" i="105"/>
  <c r="AF15" i="105"/>
  <c r="AE15" i="105"/>
  <c r="AE12" i="105"/>
  <c r="AF12" i="105"/>
  <c r="AF20" i="105"/>
  <c r="AE20" i="105"/>
  <c r="AF17" i="105"/>
  <c r="AE17" i="105"/>
  <c r="AF14" i="105"/>
  <c r="AE14" i="105"/>
  <c r="AE23" i="105"/>
  <c r="AF23" i="105"/>
  <c r="AE11" i="105"/>
  <c r="AF11" i="105"/>
  <c r="AE27" i="105"/>
  <c r="AF27" i="105"/>
  <c r="AF26" i="105"/>
  <c r="AE26" i="105"/>
  <c r="AF22" i="105"/>
  <c r="AE22" i="105"/>
  <c r="AE25" i="105"/>
  <c r="AF25" i="105"/>
  <c r="AF18" i="105"/>
  <c r="AE18" i="105"/>
  <c r="AE14" i="103" l="1"/>
  <c r="AF14" i="103"/>
  <c r="AE23" i="103"/>
  <c r="AF23" i="103"/>
  <c r="AE18" i="103"/>
  <c r="AF18" i="103"/>
  <c r="AE19" i="104"/>
  <c r="AF19" i="104"/>
  <c r="AE22" i="104"/>
  <c r="AF22" i="104"/>
  <c r="AE17" i="103"/>
  <c r="AF17" i="103"/>
  <c r="AF28" i="103"/>
  <c r="AE28" i="103"/>
  <c r="AF29" i="103"/>
  <c r="AE29" i="103"/>
  <c r="AF24" i="104"/>
  <c r="AE24" i="104"/>
  <c r="AE23" i="104"/>
  <c r="AF23" i="104"/>
  <c r="AE15" i="103"/>
  <c r="AF15" i="103"/>
  <c r="AE16" i="103"/>
  <c r="AF16" i="103"/>
  <c r="AE19" i="103"/>
  <c r="AF19" i="103"/>
  <c r="AF15" i="104"/>
  <c r="AE15" i="104"/>
  <c r="AF21" i="104"/>
  <c r="AE21" i="104"/>
  <c r="AF26" i="103"/>
  <c r="AE26" i="103"/>
  <c r="AE21" i="103"/>
  <c r="AF21" i="103"/>
  <c r="AF20" i="104"/>
  <c r="AE20" i="104"/>
  <c r="AF12" i="104"/>
  <c r="AE12" i="104"/>
  <c r="AF25" i="103"/>
  <c r="AE25" i="103"/>
  <c r="AF11" i="103"/>
  <c r="AE11" i="103"/>
  <c r="AE14" i="104"/>
  <c r="AF14" i="104"/>
  <c r="AE28" i="104"/>
  <c r="AF28" i="104"/>
  <c r="AF29" i="104"/>
  <c r="AE29" i="104"/>
  <c r="AF22" i="103"/>
  <c r="AE22" i="103"/>
  <c r="AE20" i="103"/>
  <c r="AF20" i="103"/>
  <c r="AE18" i="104"/>
  <c r="AF18" i="104"/>
  <c r="AF13" i="104"/>
  <c r="AE13" i="104"/>
  <c r="AE26" i="104"/>
  <c r="AF26" i="104"/>
  <c r="AF24" i="103"/>
  <c r="AE24" i="103"/>
  <c r="AF27" i="103"/>
  <c r="AE27" i="103"/>
  <c r="AF17" i="104"/>
  <c r="AE17" i="104"/>
  <c r="AF27" i="104"/>
  <c r="AE27" i="104"/>
  <c r="AE11" i="104"/>
  <c r="AF11" i="104"/>
  <c r="AE13" i="103"/>
  <c r="AF13" i="103"/>
  <c r="AE12" i="103"/>
  <c r="AF12" i="103"/>
  <c r="AE25" i="104"/>
  <c r="AF25" i="104"/>
  <c r="AE16" i="104"/>
  <c r="AF16" i="104"/>
  <c r="X27" i="163" l="1"/>
  <c r="Y27" i="163" l="1"/>
  <c r="AA27" i="161" l="1"/>
  <c r="AA27" i="160"/>
</calcChain>
</file>

<file path=xl/sharedStrings.xml><?xml version="1.0" encoding="utf-8"?>
<sst xmlns="http://schemas.openxmlformats.org/spreadsheetml/2006/main" count="4989" uniqueCount="501">
  <si>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</si>
  <si>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</si>
  <si>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</si>
  <si>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</si>
  <si>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</si>
  <si>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</si>
  <si>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</si>
  <si>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</si>
  <si>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</si>
  <si>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</si>
  <si>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</si>
  <si>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</si>
  <si>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</si>
  <si>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</si>
  <si>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</si>
  <si>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</si>
  <si>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</si>
  <si>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</si>
  <si>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</si>
  <si>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</si>
  <si>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</si>
  <si>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</si>
  <si>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</si>
  <si>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</si>
  <si>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</si>
  <si>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</si>
  <si>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</si>
  <si>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</si>
  <si>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</si>
  <si>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</si>
  <si>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</si>
  <si>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</si>
  <si>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</si>
  <si>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</si>
  <si>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</si>
  <si>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</si>
  <si>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</si>
  <si>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</si>
  <si>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</si>
  <si>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</si>
  <si>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</si>
  <si>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</si>
  <si>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</si>
  <si>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</si>
  <si>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</si>
  <si>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</si>
  <si>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</si>
  <si>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</si>
  <si>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</si>
  <si>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</si>
  <si>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</si>
  <si>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</si>
  <si>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</si>
  <si>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</si>
  <si>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</si>
  <si>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</si>
  <si>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</si>
  <si>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</si>
  <si>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</si>
  <si>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</si>
  <si>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</si>
  <si>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</si>
  <si>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</si>
  <si>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</si>
  <si>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</si>
  <si>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</si>
  <si>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</si>
  <si>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</si>
  <si>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</si>
  <si>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</si>
  <si>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</si>
  <si>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</si>
  <si>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</si>
  <si>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</si>
  <si>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</si>
  <si>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</si>
  <si>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</si>
  <si>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</si>
  <si>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</si>
  <si>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</si>
  <si>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</si>
  <si>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</si>
  <si>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</si>
  <si>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</si>
  <si>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</si>
  <si>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</si>
  <si>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</si>
  <si>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</si>
  <si>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</si>
  <si>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</si>
  <si>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</si>
  <si>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</si>
  <si>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</si>
  <si>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</si>
  <si>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</si>
  <si>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</si>
  <si>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</si>
  <si>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</si>
  <si>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</si>
  <si>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</si>
  <si>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</si>
  <si>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</si>
  <si>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</si>
  <si>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</si>
  <si>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</si>
  <si>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</si>
  <si>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</si>
  <si>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</si>
  <si>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</si>
  <si>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</si>
  <si>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</si>
  <si>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</si>
  <si>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</si>
  <si>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</si>
  <si>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</si>
  <si>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</si>
  <si>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</si>
  <si>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</si>
  <si>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</si>
  <si>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</si>
  <si>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</si>
  <si>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</si>
  <si>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</si>
  <si>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</si>
  <si>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</si>
  <si>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</si>
  <si>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</si>
  <si>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</si>
  <si>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</si>
  <si>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</si>
  <si>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</si>
  <si>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</si>
  <si>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</si>
  <si>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</si>
  <si>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</si>
  <si>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</si>
  <si>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</si>
  <si>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</si>
  <si>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</si>
  <si>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</si>
  <si>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</si>
  <si>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</si>
  <si>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</si>
  <si>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</si>
  <si>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</si>
  <si>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</si>
  <si>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</si>
  <si>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</si>
  <si>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</si>
  <si>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</si>
  <si>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</si>
  <si>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</si>
  <si>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</si>
  <si>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</si>
  <si>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</si>
  <si>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</si>
  <si>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</si>
  <si>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</si>
  <si>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</si>
  <si>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</si>
  <si>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</si>
  <si>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</si>
  <si>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</si>
  <si>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</si>
  <si>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</si>
  <si>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</si>
  <si>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</si>
  <si>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</si>
  <si>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</si>
  <si>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</si>
  <si>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</si>
  <si>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</si>
  <si>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</si>
  <si>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</si>
  <si>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</si>
  <si>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</si>
  <si>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</si>
  <si>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</si>
  <si>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</si>
  <si>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</si>
  <si>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</si>
  <si>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</si>
  <si>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</si>
  <si>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</si>
  <si>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</si>
  <si>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</si>
  <si>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</si>
  <si>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</si>
  <si>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</si>
  <si>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</si>
  <si>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</si>
  <si>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</si>
  <si>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</si>
  <si>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</si>
  <si>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</si>
  <si>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</si>
  <si>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</si>
  <si>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</si>
  <si>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</si>
  <si>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</si>
  <si>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</si>
  <si>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</si>
  <si>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</si>
  <si>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</si>
  <si>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</si>
  <si>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</si>
  <si>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</si>
  <si>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</si>
  <si>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</si>
  <si>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</si>
  <si>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</si>
  <si>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</si>
  <si>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</si>
  <si>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</si>
  <si>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</si>
  <si>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</si>
  <si>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</si>
  <si>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</si>
  <si>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</si>
  <si>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</si>
  <si>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</si>
  <si>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</si>
  <si>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</si>
  <si>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</si>
  <si>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</si>
  <si>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</si>
  <si>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</si>
  <si>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</si>
  <si>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</si>
  <si>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</si>
  <si>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</si>
  <si>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</si>
  <si>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</si>
  <si>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</si>
  <si>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</si>
  <si>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</si>
  <si>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</si>
  <si>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</si>
  <si>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</si>
  <si>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</si>
  <si>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</si>
  <si>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</si>
  <si>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</si>
  <si>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</si>
  <si>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</si>
  <si>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</si>
  <si>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</si>
  <si>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</si>
  <si>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</si>
  <si>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</si>
  <si>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</si>
  <si>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</si>
  <si>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</si>
  <si>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</si>
  <si>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</si>
  <si>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</si>
  <si>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</si>
  <si>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</si>
  <si>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</si>
  <si>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</si>
  <si>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</si>
  <si>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</si>
  <si>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</si>
  <si>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</si>
  <si>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</si>
  <si>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</si>
  <si>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</si>
  <si>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</si>
  <si>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</si>
  <si>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</si>
  <si>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</si>
  <si>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</si>
  <si>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</si>
  <si>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</si>
  <si>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</si>
  <si>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</si>
  <si>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</si>
  <si>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</si>
  <si>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</si>
  <si>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</si>
  <si>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</si>
  <si>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</si>
  <si>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</si>
  <si>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</si>
  <si>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</si>
  <si>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</si>
  <si>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</si>
  <si>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</si>
  <si>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</si>
  <si>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</si>
  <si>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</si>
  <si>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</si>
  <si>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</si>
  <si>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</si>
  <si>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</si>
  <si>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</si>
  <si>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</si>
  <si>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</si>
  <si>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</si>
  <si>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</si>
  <si>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</si>
  <si>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</si>
  <si>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</si>
  <si>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</si>
  <si>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</si>
  <si>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</si>
  <si>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</si>
  <si>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</si>
  <si>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</si>
  <si>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</si>
  <si>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</si>
  <si>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</si>
  <si>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</si>
  <si>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</si>
  <si>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</si>
  <si>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</si>
  <si>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</si>
  <si>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</si>
  <si>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</si>
  <si>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</si>
  <si>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</si>
  <si>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</si>
  <si>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</si>
  <si>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</si>
  <si>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</si>
  <si>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</si>
  <si>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</si>
  <si>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</si>
  <si>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</si>
  <si>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</si>
  <si>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</si>
  <si>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</si>
  <si>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</si>
  <si>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</si>
  <si>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</si>
  <si>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</si>
  <si>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</si>
  <si>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</si>
  <si>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</si>
  <si>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</si>
  <si>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</si>
  <si>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</si>
  <si>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</si>
  <si>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</si>
  <si>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</si>
  <si>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</si>
  <si>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</si>
  <si>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</si>
  <si>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</si>
  <si>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</si>
  <si>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</si>
  <si>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</si>
  <si>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</si>
  <si>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</si>
  <si>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</si>
  <si>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</si>
  <si>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</si>
  <si>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</si>
  <si>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</si>
  <si>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</si>
  <si>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</si>
  <si>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</si>
  <si>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</si>
  <si>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</si>
  <si>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</si>
  <si>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</si>
  <si>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</si>
  <si>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</si>
  <si>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</si>
  <si>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</si>
  <si>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</si>
  <si>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</si>
  <si>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</si>
  <si>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</si>
  <si>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</si>
  <si>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</si>
  <si>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</si>
  <si>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</si>
  <si>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</si>
  <si>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</si>
  <si>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</si>
  <si>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</si>
  <si>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</si>
  <si>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</si>
  <si>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</si>
  <si>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</si>
  <si>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</si>
  <si>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</si>
  <si>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</si>
  <si>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</si>
  <si>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</si>
  <si>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</si>
  <si>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</si>
  <si>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</si>
  <si>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</si>
  <si>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</si>
  <si>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</si>
  <si>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</si>
  <si>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</si>
  <si>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</si>
  <si>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</si>
  <si>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</si>
  <si>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</si>
  <si>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</si>
  <si>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</si>
  <si>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</si>
  <si>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</si>
  <si>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</si>
  <si>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</si>
  <si>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</si>
  <si>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</si>
  <si>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</si>
  <si>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</si>
  <si>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</si>
  <si>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</si>
  <si>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</si>
  <si>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</si>
  <si>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</si>
  <si>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</si>
  <si>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</si>
  <si>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</si>
  <si>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</si>
  <si>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</si>
  <si>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</si>
  <si>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</si>
  <si>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</si>
  <si>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</si>
  <si>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</si>
  <si>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</si>
  <si>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</si>
  <si>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</si>
  <si>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</si>
  <si>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</si>
  <si>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</si>
  <si>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</si>
  <si>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</si>
  <si>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</si>
  <si>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</si>
  <si>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</si>
  <si>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</si>
  <si>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</si>
  <si>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</si>
  <si>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</si>
  <si>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</si>
  <si>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</si>
  <si>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</si>
  <si>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</si>
  <si>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</si>
  <si>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</si>
  <si>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</si>
  <si>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</si>
  <si>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</si>
  <si>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</si>
  <si>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</si>
  <si>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</si>
  <si>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</si>
  <si>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</si>
  <si>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</si>
  <si>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</si>
  <si>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</si>
  <si>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</si>
  <si>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</si>
  <si>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</si>
  <si>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</si>
  <si>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</si>
  <si>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</si>
  <si>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</si>
  <si>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</si>
  <si>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</si>
  <si>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</si>
  <si>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</si>
  <si>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</si>
  <si>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</si>
  <si>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</si>
  <si>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</si>
  <si>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</si>
  <si>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</si>
  <si>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</si>
  <si>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</si>
  <si>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</si>
  <si>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</si>
  <si>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</si>
  <si>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</si>
  <si>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</si>
  <si>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</si>
  <si>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</si>
  <si>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</si>
  <si>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</si>
  <si>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12.1. PERSONAS CON RESOLUCIÓN DE PIA Y PRESTACION EFECTIVA. TODOS LOS GRADOS</t>
  </si>
  <si>
    <t>PRESTACIONES EFECTIVAS</t>
  </si>
  <si>
    <t>PERSONAS CON RESOLU-CIÓN DE PIA EFECTIVA</t>
  </si>
  <si>
    <t>RATIO DE PRESTACIO-NES EFECTIVAS POR PERSONA CON RESOLUCION DE PIA EFECTIVA</t>
  </si>
  <si>
    <t>12.1.1 PERSONAS CON RESOLUCIÓN DE PIA Y PRESTACION EFECTIVA. GRADO I</t>
  </si>
  <si>
    <t>12.1.2 PERSONAS CON RESOLUCIÓN DE PIA Y PRESTACION EFECTIVA. GRADO II</t>
  </si>
  <si>
    <t>12.1.3 PERSONAS CON RESOLUCIÓN DE PIA Y PRESTACION EFECTIVA. GRADO III</t>
  </si>
  <si>
    <t>12., 12.1., 12.1.1-12.1.3.PERSONAS CON RESOLUCIÓN DE PIA Y PRESTACIÓN EFECTIVA O NO EFECTIVA POR GRADO</t>
  </si>
  <si>
    <t>* Castilla y León, la Comunidad de Madrid, el Principado de Asturias, Canarias y el País Vasco tienen un procedimiento de gestión en el que la mayoría de Resoluciones de Grado y Resoluciones de Prestación se realizan de manera conjunta</t>
  </si>
  <si>
    <t xml:space="preserve">(1) Cifras INE de población referidas al 01/01/2025. Publicado Censo de Población Anual el 02/12/2025 </t>
  </si>
  <si>
    <t>(1) Cifras INE de población referidas al 01/01/2025.</t>
  </si>
  <si>
    <t>Situación a 31 de enero de 2026</t>
  </si>
  <si>
    <t>Tiempo de resolución calculado sobre las Resoluciones realizadas entre el 1 de febrero de 2025 y el 31 de enero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</si>
</sst>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_-* #,##0.00\ _€_-;\-* #,##0.00\ _€_-;_-* &quot;-&quot;??\ _€_-;_-@_-"/>
    <numFmt numFmtId="167" formatCode="#,##0.00_ ;\-#,##0.00\ "/>
    <numFmt numFmtId="168" formatCode="#,##0.0"/>
    <numFmt numFmtId="169" formatCode="0.0%"/>
    <numFmt numFmtId="170" formatCode="0.0"/>
  </numFmts>
  <fonts count="239" x14ac:knownFonts="1">
    <font>
      <sz val="10"/>
      <name val="Arial"/>
      <family val="2"/>
    </font>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
      <sz val="10"/>
      <color rgb="FF000000"/>
      <name val="Arial"/>
      <family val="2"/>
    </font>
    <font>
      <sz val="11"/>
      <color rgb="FF9C6500"/>
      <name val="Calibri"/>
      <family val="2"/>
      <scheme val="minor"/>
    </font>
    <font>
      <sz val="10"/>
      <name val="Arial"/>
      <family val="2"/>
    </font>
    <font>
      <b/>
      <i/>
      <sz val="11"/>
      <color theme="1"/>
      <name val="Calibri"/>
      <family val="2"/>
      <scheme val="minor"/>
    </font>
    <font>
      <sz val="10"/>
      <color rgb="FF000000"/>
      <name val="Arial"/>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57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3">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
      <left style="thin">
        <color theme="4" tint="-0.499984740745262"/>
      </left>
      <right style="thin">
        <color rgb="FF7030A0"/>
      </right>
      <top style="thin">
        <color rgb="FF7030A0"/>
      </top>
      <bottom/>
      <diagonal/>
    </border>
    <border>
      <left/>
      <right style="thin">
        <color theme="0"/>
      </right>
      <top style="thin">
        <color theme="4" tint="-0.499984740745262"/>
      </top>
      <bottom/>
      <diagonal/>
    </border>
    <border>
      <left/>
      <right style="thin">
        <color theme="0"/>
      </right>
      <top/>
      <bottom style="thin">
        <color rgb="FF7030A0"/>
      </bottom>
      <diagonal/>
    </border>
    <border>
      <left style="thin">
        <color theme="0"/>
      </left>
      <right style="thin">
        <color theme="0"/>
      </right>
      <top style="thin">
        <color theme="0"/>
      </top>
      <bottom/>
      <diagonal/>
    </border>
  </borders>
  <cellStyleXfs count="295">
    <xf numFmtId="0" fontId="0" fillId="0" borderId="0" applyBorder="0"/>
    <xf numFmtId="166" fontId="17" fillId="0" borderId="0" applyFont="0" applyFill="0" applyBorder="0" applyAlignment="0" applyProtection="0"/>
    <xf numFmtId="0" fontId="56" fillId="0" borderId="0"/>
    <xf numFmtId="0" fontId="17" fillId="0" borderId="0"/>
    <xf numFmtId="0" fontId="17" fillId="0" borderId="0"/>
    <xf numFmtId="0" fontId="17" fillId="0" borderId="0"/>
    <xf numFmtId="0" fontId="17" fillId="0" borderId="0" applyBorder="0"/>
    <xf numFmtId="0" fontId="17" fillId="0" borderId="0" applyBorder="0"/>
    <xf numFmtId="9" fontId="17" fillId="0" borderId="0" applyFont="0" applyFill="0" applyBorder="0" applyAlignment="0" applyProtection="0"/>
    <xf numFmtId="9" fontId="17" fillId="0" borderId="0" applyFont="0" applyFill="0" applyBorder="0" applyAlignment="0" applyProtection="0"/>
    <xf numFmtId="0" fontId="17" fillId="0" borderId="0"/>
    <xf numFmtId="9" fontId="16" fillId="0" borderId="0" applyFont="0" applyFill="0" applyBorder="0" applyAlignment="0" applyProtection="0"/>
    <xf numFmtId="166" fontId="17" fillId="0" borderId="0" applyFont="0" applyFill="0" applyBorder="0" applyAlignment="0" applyProtection="0"/>
    <xf numFmtId="164" fontId="17" fillId="0" borderId="0" applyFont="0" applyFill="0" applyBorder="0" applyAlignment="0" applyProtection="0"/>
    <xf numFmtId="0" fontId="16" fillId="0" borderId="0"/>
    <xf numFmtId="9" fontId="15" fillId="0" borderId="0" applyFont="0" applyFill="0" applyBorder="0" applyAlignment="0" applyProtection="0"/>
    <xf numFmtId="0" fontId="17" fillId="0" borderId="0" applyBorder="0"/>
    <xf numFmtId="0" fontId="15" fillId="0" borderId="0"/>
    <xf numFmtId="0" fontId="96" fillId="0" borderId="0" applyNumberFormat="0" applyFill="0" applyBorder="0" applyAlignment="0" applyProtection="0"/>
    <xf numFmtId="0" fontId="14" fillId="0" borderId="0"/>
    <xf numFmtId="9" fontId="14" fillId="0" borderId="0" applyFont="0" applyFill="0" applyBorder="0" applyAlignment="0" applyProtection="0"/>
    <xf numFmtId="165" fontId="17" fillId="0" borderId="0" applyFont="0" applyFill="0" applyBorder="0" applyAlignment="0" applyProtection="0"/>
    <xf numFmtId="0" fontId="97" fillId="0" borderId="0"/>
    <xf numFmtId="0" fontId="98" fillId="0" borderId="0" applyNumberFormat="0" applyFill="0" applyBorder="0" applyAlignment="0" applyProtection="0"/>
    <xf numFmtId="0" fontId="99" fillId="0" borderId="21" applyNumberFormat="0" applyFill="0" applyAlignment="0" applyProtection="0"/>
    <xf numFmtId="0" fontId="100" fillId="0" borderId="22" applyNumberFormat="0" applyFill="0" applyAlignment="0" applyProtection="0"/>
    <xf numFmtId="0" fontId="101" fillId="0" borderId="23" applyNumberFormat="0" applyFill="0" applyAlignment="0" applyProtection="0"/>
    <xf numFmtId="0" fontId="101" fillId="0" borderId="0" applyNumberFormat="0" applyFill="0" applyBorder="0" applyAlignment="0" applyProtection="0"/>
    <xf numFmtId="0" fontId="102" fillId="7" borderId="0" applyNumberFormat="0" applyBorder="0" applyAlignment="0" applyProtection="0"/>
    <xf numFmtId="0" fontId="103" fillId="8" borderId="0" applyNumberFormat="0" applyBorder="0" applyAlignment="0" applyProtection="0"/>
    <xf numFmtId="0" fontId="104" fillId="9" borderId="0" applyNumberFormat="0" applyBorder="0" applyAlignment="0" applyProtection="0"/>
    <xf numFmtId="0" fontId="105" fillId="10" borderId="24" applyNumberFormat="0" applyAlignment="0" applyProtection="0"/>
    <xf numFmtId="0" fontId="106" fillId="11" borderId="25" applyNumberFormat="0" applyAlignment="0" applyProtection="0"/>
    <xf numFmtId="0" fontId="107" fillId="11" borderId="24" applyNumberFormat="0" applyAlignment="0" applyProtection="0"/>
    <xf numFmtId="0" fontId="108" fillId="0" borderId="26" applyNumberFormat="0" applyFill="0" applyAlignment="0" applyProtection="0"/>
    <xf numFmtId="0" fontId="55" fillId="12" borderId="27" applyNumberFormat="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111" fillId="0" borderId="29" applyNumberFormat="0" applyFill="0" applyAlignment="0" applyProtection="0"/>
    <xf numFmtId="0" fontId="54"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54"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54"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54"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29" borderId="0" applyNumberFormat="0" applyBorder="0" applyAlignment="0" applyProtection="0"/>
    <xf numFmtId="0" fontId="54"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54"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12" fillId="0" borderId="0"/>
    <xf numFmtId="0" fontId="13"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115" fillId="0" borderId="0"/>
    <xf numFmtId="0" fontId="116" fillId="0" borderId="0"/>
    <xf numFmtId="0" fontId="12" fillId="13" borderId="28"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7" borderId="0" applyNumberFormat="0" applyBorder="0" applyAlignment="0" applyProtection="0"/>
    <xf numFmtId="0" fontId="117" fillId="0" borderId="0" applyNumberFormat="0" applyFill="0" applyBorder="0" applyAlignment="0" applyProtection="0"/>
    <xf numFmtId="0" fontId="118" fillId="0" borderId="0" applyNumberFormat="0" applyFill="0" applyBorder="0" applyAlignment="0" applyProtection="0"/>
    <xf numFmtId="0" fontId="119" fillId="0" borderId="0"/>
    <xf numFmtId="0" fontId="17" fillId="0" borderId="0"/>
    <xf numFmtId="0" fontId="9" fillId="13" borderId="28"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17" fillId="0" borderId="0"/>
    <xf numFmtId="0" fontId="8" fillId="13" borderId="28"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17" fillId="0" borderId="0"/>
    <xf numFmtId="0" fontId="8"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17" fillId="0" borderId="0"/>
    <xf numFmtId="0" fontId="7" fillId="13" borderId="28"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219" fillId="0" borderId="0"/>
    <xf numFmtId="0" fontId="17"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0" borderId="0"/>
    <xf numFmtId="164" fontId="17" fillId="0" borderId="0" applyFont="0" applyFill="0" applyBorder="0" applyAlignment="0" applyProtection="0"/>
    <xf numFmtId="9" fontId="6" fillId="0" borderId="0" applyFont="0" applyFill="0" applyBorder="0" applyAlignment="0" applyProtection="0"/>
    <xf numFmtId="0" fontId="220" fillId="9" borderId="0" applyNumberFormat="0" applyBorder="0" applyAlignment="0" applyProtection="0"/>
    <xf numFmtId="0" fontId="17" fillId="0" borderId="0"/>
    <xf numFmtId="0" fontId="54" fillId="17" borderId="0" applyNumberFormat="0" applyBorder="0" applyAlignment="0" applyProtection="0"/>
    <xf numFmtId="0" fontId="54" fillId="21" borderId="0" applyNumberFormat="0" applyBorder="0" applyAlignment="0" applyProtection="0"/>
    <xf numFmtId="0" fontId="54" fillId="25" borderId="0" applyNumberFormat="0" applyBorder="0" applyAlignment="0" applyProtection="0"/>
    <xf numFmtId="0" fontId="54" fillId="29" borderId="0" applyNumberFormat="0" applyBorder="0" applyAlignment="0" applyProtection="0"/>
    <xf numFmtId="0" fontId="54" fillId="33" borderId="0" applyNumberFormat="0" applyBorder="0" applyAlignment="0" applyProtection="0"/>
    <xf numFmtId="0" fontId="54" fillId="37" borderId="0" applyNumberFormat="0" applyBorder="0" applyAlignment="0" applyProtection="0"/>
    <xf numFmtId="0" fontId="17" fillId="0" borderId="0"/>
    <xf numFmtId="0" fontId="17" fillId="0" borderId="0"/>
    <xf numFmtId="0" fontId="113" fillId="0" borderId="0" applyNumberFormat="0" applyFill="0" applyBorder="0" applyAlignment="0" applyProtection="0"/>
    <xf numFmtId="0" fontId="114" fillId="0" borderId="0" applyNumberFormat="0" applyFill="0" applyBorder="0" applyAlignment="0" applyProtection="0"/>
    <xf numFmtId="0" fontId="17" fillId="0" borderId="0" applyBorder="0"/>
    <xf numFmtId="0" fontId="56" fillId="0" borderId="0"/>
    <xf numFmtId="9" fontId="17" fillId="0" borderId="0" applyFont="0" applyFill="0" applyBorder="0" applyAlignment="0" applyProtection="0"/>
    <xf numFmtId="9" fontId="6" fillId="0" borderId="0" applyFont="0" applyFill="0" applyBorder="0" applyAlignment="0" applyProtection="0"/>
    <xf numFmtId="164" fontId="17"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96" fillId="0" borderId="0" applyNumberFormat="0" applyFill="0" applyBorder="0" applyAlignment="0" applyProtection="0"/>
    <xf numFmtId="0" fontId="6" fillId="0" borderId="0"/>
    <xf numFmtId="9" fontId="6" fillId="0" borderId="0" applyFont="0" applyFill="0" applyBorder="0" applyAlignment="0" applyProtection="0"/>
    <xf numFmtId="165" fontId="17" fillId="0" borderId="0" applyFont="0" applyFill="0" applyBorder="0" applyAlignment="0" applyProtection="0"/>
    <xf numFmtId="0" fontId="56" fillId="0" borderId="0"/>
    <xf numFmtId="0" fontId="104" fillId="9"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17" fillId="0" borderId="0"/>
    <xf numFmtId="0" fontId="6" fillId="13" borderId="28" applyNumberFormat="0" applyFont="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56" fillId="0" borderId="0"/>
    <xf numFmtId="0" fontId="221"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7" fillId="0" borderId="0"/>
    <xf numFmtId="0" fontId="4" fillId="13" borderId="28" applyNumberFormat="0" applyFont="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223" fillId="0" borderId="0"/>
    <xf numFmtId="0" fontId="17" fillId="0" borderId="0"/>
    <xf numFmtId="0" fontId="224" fillId="0" borderId="21" applyNumberFormat="0" applyFill="0" applyAlignment="0" applyProtection="0"/>
    <xf numFmtId="0" fontId="225" fillId="0" borderId="22" applyNumberFormat="0" applyFill="0" applyAlignment="0" applyProtection="0"/>
    <xf numFmtId="0" fontId="226" fillId="0" borderId="23" applyNumberFormat="0" applyFill="0" applyAlignment="0" applyProtection="0"/>
    <xf numFmtId="0" fontId="226" fillId="0" borderId="0" applyNumberFormat="0" applyFill="0" applyBorder="0" applyAlignment="0" applyProtection="0"/>
    <xf numFmtId="0" fontId="227" fillId="7" borderId="0" applyNumberFormat="0" applyBorder="0" applyAlignment="0" applyProtection="0"/>
    <xf numFmtId="0" fontId="228" fillId="8" borderId="0" applyNumberFormat="0" applyBorder="0" applyAlignment="0" applyProtection="0"/>
    <xf numFmtId="0" fontId="229" fillId="9" borderId="0" applyNumberFormat="0" applyBorder="0" applyAlignment="0" applyProtection="0"/>
    <xf numFmtId="0" fontId="230" fillId="10" borderId="24" applyNumberFormat="0" applyAlignment="0" applyProtection="0"/>
    <xf numFmtId="0" fontId="231" fillId="11" borderId="25" applyNumberFormat="0" applyAlignment="0" applyProtection="0"/>
    <xf numFmtId="0" fontId="232" fillId="11" borderId="24" applyNumberFormat="0" applyAlignment="0" applyProtection="0"/>
    <xf numFmtId="0" fontId="233" fillId="0" borderId="26" applyNumberFormat="0" applyFill="0" applyAlignment="0" applyProtection="0"/>
    <xf numFmtId="0" fontId="234" fillId="12" borderId="27" applyNumberFormat="0" applyAlignment="0" applyProtection="0"/>
    <xf numFmtId="0" fontId="235" fillId="0" borderId="0" applyNumberFormat="0" applyFill="0" applyBorder="0" applyAlignment="0" applyProtection="0"/>
    <xf numFmtId="0" fontId="1" fillId="13" borderId="28" applyNumberFormat="0" applyFont="0" applyAlignment="0" applyProtection="0"/>
    <xf numFmtId="0" fontId="236" fillId="0" borderId="0" applyNumberFormat="0" applyFill="0" applyBorder="0" applyAlignment="0" applyProtection="0"/>
    <xf numFmtId="0" fontId="237" fillId="0" borderId="29" applyNumberFormat="0" applyFill="0" applyAlignment="0" applyProtection="0"/>
    <xf numFmtId="0" fontId="23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3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3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3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3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38"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80">
    <xf numFmtId="0" fontId="0" fillId="0" borderId="0" xfId="0"/>
    <xf numFmtId="0" fontId="18" fillId="0" borderId="0" xfId="0" applyFont="1" applyAlignment="1">
      <alignment vertical="center" wrapText="1"/>
    </xf>
    <xf numFmtId="0" fontId="0" fillId="0" borderId="0" xfId="0" applyAlignment="1">
      <alignment vertical="center"/>
    </xf>
    <xf numFmtId="0" fontId="19" fillId="0" borderId="0" xfId="0" applyFont="1" applyAlignment="1">
      <alignment vertical="center" wrapText="1"/>
    </xf>
    <xf numFmtId="0" fontId="19"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3" fontId="18" fillId="0" borderId="0" xfId="0" applyNumberFormat="1" applyFont="1" applyAlignment="1">
      <alignment vertical="center" wrapText="1"/>
    </xf>
    <xf numFmtId="0" fontId="22" fillId="0" borderId="0" xfId="0" applyFont="1" applyBorder="1" applyAlignment="1">
      <alignment vertical="center" wrapText="1"/>
    </xf>
    <xf numFmtId="0" fontId="19" fillId="0" borderId="0" xfId="0" applyFont="1" applyBorder="1" applyAlignment="1">
      <alignment vertical="center" wrapText="1"/>
    </xf>
    <xf numFmtId="0" fontId="18"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18" fillId="0" borderId="0" xfId="0" applyNumberFormat="1" applyFont="1" applyAlignment="1">
      <alignment horizontal="left" vertical="center"/>
    </xf>
    <xf numFmtId="0" fontId="18" fillId="0" borderId="0" xfId="0" applyFont="1" applyBorder="1" applyAlignment="1">
      <alignment horizontal="left" vertical="center"/>
    </xf>
    <xf numFmtId="0" fontId="35" fillId="0" borderId="0" xfId="0" applyFont="1"/>
    <xf numFmtId="0" fontId="19" fillId="0" borderId="0" xfId="0" applyFont="1" applyAlignment="1">
      <alignment horizontal="center" vertical="center"/>
    </xf>
    <xf numFmtId="0" fontId="19" fillId="0" borderId="0" xfId="0" applyFont="1" applyBorder="1" applyAlignment="1">
      <alignment horizontal="center" vertical="center"/>
    </xf>
    <xf numFmtId="0" fontId="44" fillId="0" borderId="0" xfId="0" applyFont="1" applyBorder="1" applyAlignment="1">
      <alignment vertical="center" wrapText="1"/>
    </xf>
    <xf numFmtId="0" fontId="18" fillId="0" borderId="0" xfId="0" applyFont="1" applyBorder="1" applyAlignment="1">
      <alignment vertical="center" wrapText="1"/>
    </xf>
    <xf numFmtId="0" fontId="57" fillId="0" borderId="0" xfId="0" applyFont="1" applyAlignment="1">
      <alignment vertical="center"/>
    </xf>
    <xf numFmtId="0" fontId="0" fillId="0" borderId="0" xfId="0" applyBorder="1" applyAlignment="1">
      <alignment vertical="center"/>
    </xf>
    <xf numFmtId="0" fontId="48" fillId="0" borderId="0" xfId="0" applyFont="1" applyAlignment="1">
      <alignment vertical="center" wrapText="1"/>
    </xf>
    <xf numFmtId="0" fontId="59" fillId="0" borderId="0" xfId="0" applyFont="1" applyAlignment="1">
      <alignment vertical="center"/>
    </xf>
    <xf numFmtId="0" fontId="61" fillId="0" borderId="0" xfId="0" applyFont="1"/>
    <xf numFmtId="4" fontId="51" fillId="0" borderId="9" xfId="0" applyNumberFormat="1" applyFont="1" applyBorder="1" applyAlignment="1">
      <alignment horizontal="center" vertical="center"/>
    </xf>
    <xf numFmtId="4" fontId="51" fillId="0" borderId="11" xfId="0" applyNumberFormat="1" applyFont="1" applyBorder="1" applyAlignment="1">
      <alignment horizontal="center" vertical="center"/>
    </xf>
    <xf numFmtId="4" fontId="51" fillId="0" borderId="11"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0" fontId="56" fillId="0" borderId="0" xfId="2" applyAlignment="1">
      <alignment vertical="center"/>
    </xf>
    <xf numFmtId="0" fontId="20" fillId="0" borderId="0" xfId="2" applyFont="1" applyAlignment="1">
      <alignment vertical="center"/>
    </xf>
    <xf numFmtId="0" fontId="36" fillId="0" borderId="0" xfId="2" applyFont="1" applyAlignment="1">
      <alignment horizontal="right" vertical="center"/>
    </xf>
    <xf numFmtId="0" fontId="42" fillId="0" borderId="0" xfId="2" applyFont="1" applyAlignment="1">
      <alignment vertical="center"/>
    </xf>
    <xf numFmtId="0" fontId="18" fillId="0" borderId="0" xfId="2" applyFont="1" applyAlignment="1">
      <alignment horizontal="left" vertical="center"/>
    </xf>
    <xf numFmtId="0" fontId="37" fillId="0" borderId="0" xfId="2" applyFont="1" applyAlignment="1">
      <alignment horizontal="left" vertical="center"/>
    </xf>
    <xf numFmtId="0" fontId="19" fillId="0" borderId="0" xfId="2" applyFont="1" applyAlignment="1">
      <alignment horizontal="left" vertical="center"/>
    </xf>
    <xf numFmtId="0" fontId="34" fillId="0" borderId="0" xfId="2" applyFont="1" applyAlignment="1">
      <alignment horizontal="center" vertical="center" wrapText="1"/>
    </xf>
    <xf numFmtId="0" fontId="24" fillId="0" borderId="0" xfId="2" applyFont="1" applyAlignment="1">
      <alignment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5" fillId="0" borderId="0" xfId="2" applyFont="1" applyAlignment="1">
      <alignment vertical="center" wrapText="1"/>
    </xf>
    <xf numFmtId="0" fontId="28" fillId="0" borderId="0" xfId="2" applyFont="1" applyAlignment="1">
      <alignment horizontal="center" vertical="center" wrapText="1"/>
    </xf>
    <xf numFmtId="0" fontId="30" fillId="0" borderId="5" xfId="2" applyFont="1" applyBorder="1" applyAlignment="1">
      <alignment horizontal="left" vertical="center" wrapText="1"/>
    </xf>
    <xf numFmtId="3" fontId="29" fillId="0" borderId="0" xfId="2" applyNumberFormat="1" applyFont="1" applyAlignment="1">
      <alignment vertical="center" wrapText="1"/>
    </xf>
    <xf numFmtId="3" fontId="29" fillId="0" borderId="10" xfId="2" applyNumberFormat="1" applyFont="1" applyBorder="1" applyAlignment="1" applyProtection="1">
      <alignment horizontal="center" vertical="center"/>
      <protection locked="0"/>
    </xf>
    <xf numFmtId="4" fontId="51" fillId="0" borderId="9" xfId="2" applyNumberFormat="1" applyFont="1" applyBorder="1" applyAlignment="1">
      <alignment horizontal="center" vertical="center"/>
    </xf>
    <xf numFmtId="3" fontId="29" fillId="3" borderId="10" xfId="2" applyNumberFormat="1" applyFont="1" applyFill="1" applyBorder="1" applyAlignment="1" applyProtection="1">
      <alignment horizontal="center" vertical="center"/>
      <protection locked="0"/>
    </xf>
    <xf numFmtId="167" fontId="51" fillId="0" borderId="9" xfId="1" applyNumberFormat="1" applyFont="1" applyBorder="1" applyAlignment="1">
      <alignment horizontal="center" vertical="center"/>
    </xf>
    <xf numFmtId="0" fontId="47" fillId="0" borderId="0" xfId="2" applyFont="1" applyAlignment="1">
      <alignment vertical="center" wrapText="1"/>
    </xf>
    <xf numFmtId="0" fontId="28" fillId="0" borderId="0" xfId="2" applyFont="1" applyAlignment="1">
      <alignment vertical="center" wrapText="1"/>
    </xf>
    <xf numFmtId="0" fontId="30" fillId="0" borderId="4" xfId="2" applyFont="1" applyBorder="1" applyAlignment="1">
      <alignment horizontal="left" vertical="center" wrapText="1"/>
    </xf>
    <xf numFmtId="3" fontId="29" fillId="0" borderId="12" xfId="2" applyNumberFormat="1" applyFont="1" applyBorder="1" applyAlignment="1" applyProtection="1">
      <alignment horizontal="center" vertical="center"/>
      <protection locked="0"/>
    </xf>
    <xf numFmtId="4" fontId="51" fillId="0" borderId="11" xfId="2" applyNumberFormat="1" applyFont="1" applyBorder="1" applyAlignment="1">
      <alignment horizontal="center" vertical="center"/>
    </xf>
    <xf numFmtId="3" fontId="29" fillId="3" borderId="12" xfId="2" applyNumberFormat="1" applyFont="1" applyFill="1" applyBorder="1" applyAlignment="1" applyProtection="1">
      <alignment horizontal="center" vertical="center"/>
      <protection locked="0"/>
    </xf>
    <xf numFmtId="167" fontId="51" fillId="0" borderId="11" xfId="1" applyNumberFormat="1" applyFont="1" applyBorder="1" applyAlignment="1">
      <alignment horizontal="center" vertical="center"/>
    </xf>
    <xf numFmtId="3" fontId="29" fillId="0" borderId="12" xfId="2" applyNumberFormat="1" applyFont="1" applyBorder="1" applyAlignment="1" applyProtection="1">
      <alignment horizontal="center" vertical="center" wrapText="1"/>
      <protection locked="0"/>
    </xf>
    <xf numFmtId="0" fontId="31" fillId="0" borderId="0" xfId="2" applyFont="1" applyAlignment="1">
      <alignment horizontal="center" vertical="center" wrapText="1"/>
    </xf>
    <xf numFmtId="0" fontId="31" fillId="0" borderId="0" xfId="2" applyFont="1" applyAlignment="1">
      <alignment vertical="center" wrapText="1"/>
    </xf>
    <xf numFmtId="3" fontId="29" fillId="3" borderId="12" xfId="2" applyNumberFormat="1" applyFont="1" applyFill="1" applyBorder="1" applyAlignment="1" applyProtection="1">
      <alignment horizontal="center" vertical="center" wrapText="1"/>
      <protection locked="0"/>
    </xf>
    <xf numFmtId="4" fontId="51" fillId="0" borderId="11" xfId="2" applyNumberFormat="1" applyFont="1" applyBorder="1" applyAlignment="1">
      <alignment horizontal="center" vertical="center" wrapText="1"/>
    </xf>
    <xf numFmtId="167" fontId="51" fillId="0" borderId="11" xfId="1" applyNumberFormat="1" applyFont="1" applyBorder="1" applyAlignment="1">
      <alignment horizontal="center" vertical="center" wrapText="1"/>
    </xf>
    <xf numFmtId="0" fontId="30" fillId="0" borderId="3" xfId="2" applyFont="1" applyBorder="1" applyAlignment="1">
      <alignment horizontal="left" vertical="center" wrapText="1"/>
    </xf>
    <xf numFmtId="3" fontId="29" fillId="0" borderId="7" xfId="2" applyNumberFormat="1" applyFont="1" applyBorder="1" applyAlignment="1" applyProtection="1">
      <alignment horizontal="center" vertical="center" wrapText="1"/>
      <protection locked="0"/>
    </xf>
    <xf numFmtId="4" fontId="51" fillId="0" borderId="6" xfId="2" applyNumberFormat="1" applyFont="1" applyBorder="1" applyAlignment="1">
      <alignment horizontal="center" vertical="center" wrapText="1"/>
    </xf>
    <xf numFmtId="3" fontId="29" fillId="3" borderId="7" xfId="2" applyNumberFormat="1" applyFont="1" applyFill="1" applyBorder="1" applyAlignment="1" applyProtection="1">
      <alignment horizontal="center" vertical="center" wrapText="1"/>
      <protection locked="0"/>
    </xf>
    <xf numFmtId="167" fontId="51" fillId="0" borderId="6" xfId="1" applyNumberFormat="1" applyFont="1" applyBorder="1" applyAlignment="1">
      <alignment horizontal="center" vertical="center" wrapText="1"/>
    </xf>
    <xf numFmtId="0" fontId="53" fillId="0" borderId="0" xfId="2" applyFont="1" applyAlignment="1">
      <alignment horizontal="center" vertical="center" wrapText="1"/>
    </xf>
    <xf numFmtId="167" fontId="53" fillId="0" borderId="0" xfId="1" applyNumberFormat="1" applyFont="1" applyBorder="1" applyAlignment="1">
      <alignment horizontal="center" vertical="center" wrapText="1"/>
    </xf>
    <xf numFmtId="0" fontId="19" fillId="0" borderId="0" xfId="2" applyFont="1" applyAlignment="1">
      <alignment vertical="center" wrapText="1"/>
    </xf>
    <xf numFmtId="0" fontId="24" fillId="0" borderId="2" xfId="2" applyFont="1" applyBorder="1" applyAlignment="1">
      <alignment horizontal="left" vertical="center" wrapText="1"/>
    </xf>
    <xf numFmtId="3" fontId="24" fillId="0" borderId="1" xfId="2" applyNumberFormat="1" applyFont="1" applyBorder="1" applyAlignment="1">
      <alignment horizontal="center" vertical="center" wrapText="1"/>
    </xf>
    <xf numFmtId="4" fontId="52" fillId="0" borderId="8" xfId="2" applyNumberFormat="1" applyFont="1" applyBorder="1" applyAlignment="1">
      <alignment horizontal="center" vertical="center" wrapText="1"/>
    </xf>
    <xf numFmtId="167" fontId="52" fillId="0" borderId="8" xfId="1" applyNumberFormat="1" applyFont="1" applyBorder="1" applyAlignment="1">
      <alignment horizontal="center" vertical="center" wrapText="1"/>
    </xf>
    <xf numFmtId="0" fontId="22" fillId="0" borderId="0" xfId="2" applyFont="1" applyAlignment="1">
      <alignment vertical="center" wrapText="1"/>
    </xf>
    <xf numFmtId="0" fontId="59"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18" fillId="0" borderId="0" xfId="2" applyFont="1" applyAlignment="1">
      <alignment vertical="center" wrapText="1"/>
    </xf>
    <xf numFmtId="0" fontId="38" fillId="0" borderId="0" xfId="2" applyFont="1" applyAlignment="1">
      <alignment vertical="center" wrapText="1"/>
    </xf>
    <xf numFmtId="10" fontId="18" fillId="0" borderId="0" xfId="2" applyNumberFormat="1" applyFont="1" applyAlignment="1">
      <alignment vertical="center" wrapText="1"/>
    </xf>
    <xf numFmtId="0" fontId="41" fillId="0" borderId="6" xfId="2" applyFont="1" applyBorder="1" applyAlignment="1">
      <alignment horizontal="center" vertical="center" wrapText="1"/>
    </xf>
    <xf numFmtId="0" fontId="49" fillId="0" borderId="0" xfId="2" applyFont="1"/>
    <xf numFmtId="0" fontId="49" fillId="0" borderId="0" xfId="2" applyFont="1" applyAlignment="1">
      <alignment horizontal="left" vertical="center" wrapText="1"/>
    </xf>
    <xf numFmtId="0" fontId="49" fillId="0" borderId="0" xfId="2" applyFont="1" applyAlignment="1">
      <alignment vertical="center" wrapText="1"/>
    </xf>
    <xf numFmtId="0" fontId="0" fillId="4" borderId="0" xfId="0" applyFill="1" applyBorder="1"/>
    <xf numFmtId="0" fontId="62" fillId="0" borderId="0" xfId="0" applyFont="1"/>
    <xf numFmtId="0" fontId="65" fillId="0" borderId="0" xfId="0" applyFont="1" applyAlignment="1">
      <alignment horizontal="left" vertical="center"/>
    </xf>
    <xf numFmtId="0" fontId="64" fillId="0" borderId="0" xfId="0" applyFont="1"/>
    <xf numFmtId="0" fontId="63" fillId="0" borderId="0" xfId="0" applyFont="1" applyAlignment="1">
      <alignment vertical="center"/>
    </xf>
    <xf numFmtId="0" fontId="62" fillId="4" borderId="0" xfId="0" applyFont="1" applyFill="1" applyBorder="1"/>
    <xf numFmtId="0" fontId="54" fillId="4" borderId="0" xfId="0" applyFont="1" applyFill="1" applyBorder="1"/>
    <xf numFmtId="3" fontId="62" fillId="4" borderId="0" xfId="0" applyNumberFormat="1" applyFont="1" applyFill="1" applyBorder="1"/>
    <xf numFmtId="10" fontId="62" fillId="4" borderId="0" xfId="0" applyNumberFormat="1" applyFont="1" applyFill="1" applyBorder="1"/>
    <xf numFmtId="0" fontId="55"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23" fillId="0" borderId="0" xfId="0" applyFont="1" applyBorder="1" applyAlignment="1">
      <alignment horizontal="left" vertical="center" wrapText="1"/>
    </xf>
    <xf numFmtId="3" fontId="29" fillId="0" borderId="10"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protection locked="0"/>
    </xf>
    <xf numFmtId="3" fontId="29" fillId="0" borderId="12" xfId="0" applyNumberFormat="1" applyFont="1" applyBorder="1" applyAlignment="1" applyProtection="1">
      <alignment horizontal="center" vertical="center" wrapText="1"/>
      <protection locked="0"/>
    </xf>
    <xf numFmtId="3" fontId="29" fillId="0" borderId="7" xfId="0" applyNumberFormat="1" applyFont="1" applyBorder="1" applyAlignment="1" applyProtection="1">
      <alignment horizontal="center" vertical="center" wrapText="1"/>
      <protection locked="0"/>
    </xf>
    <xf numFmtId="0" fontId="44" fillId="0" borderId="0" xfId="0" applyFont="1" applyAlignment="1">
      <alignment horizontal="left" vertical="center"/>
    </xf>
    <xf numFmtId="0" fontId="70" fillId="4" borderId="0" xfId="0" applyFont="1" applyFill="1" applyBorder="1"/>
    <xf numFmtId="3" fontId="0" fillId="4" borderId="0" xfId="0" applyNumberFormat="1" applyFill="1" applyBorder="1"/>
    <xf numFmtId="10" fontId="0" fillId="4" borderId="0" xfId="0" applyNumberFormat="1" applyFill="1" applyBorder="1"/>
    <xf numFmtId="0" fontId="66" fillId="0" borderId="0" xfId="2" applyFont="1" applyAlignment="1">
      <alignment horizontal="center" vertical="center" wrapText="1"/>
    </xf>
    <xf numFmtId="0" fontId="46" fillId="0" borderId="0" xfId="2" applyFont="1" applyAlignment="1">
      <alignment vertical="center" wrapText="1"/>
    </xf>
    <xf numFmtId="3" fontId="46" fillId="0" borderId="0" xfId="2" applyNumberFormat="1" applyFont="1" applyAlignment="1">
      <alignment vertical="center" wrapText="1"/>
    </xf>
    <xf numFmtId="0" fontId="71" fillId="0" borderId="0" xfId="2" applyFont="1" applyAlignment="1">
      <alignment horizontal="center" vertical="center" wrapText="1"/>
    </xf>
    <xf numFmtId="0" fontId="49" fillId="0" borderId="0" xfId="2" applyFont="1" applyAlignment="1">
      <alignment horizontal="center" vertical="center" wrapText="1"/>
    </xf>
    <xf numFmtId="0" fontId="45" fillId="0" borderId="0" xfId="2" applyFont="1" applyAlignment="1">
      <alignment vertical="center" wrapText="1"/>
    </xf>
    <xf numFmtId="2" fontId="49" fillId="0" borderId="0" xfId="1" applyNumberFormat="1" applyFont="1" applyBorder="1" applyAlignment="1">
      <alignment horizontal="center" vertical="center"/>
    </xf>
    <xf numFmtId="2" fontId="49" fillId="0" borderId="0" xfId="1" applyNumberFormat="1" applyFont="1" applyBorder="1" applyAlignment="1">
      <alignment horizontal="center" vertical="center" wrapText="1"/>
    </xf>
    <xf numFmtId="2" fontId="49" fillId="0" borderId="0" xfId="2" applyNumberFormat="1" applyFont="1" applyAlignment="1">
      <alignment vertical="center" wrapText="1"/>
    </xf>
    <xf numFmtId="0" fontId="44" fillId="0" borderId="0" xfId="2" applyFont="1" applyAlignment="1">
      <alignment vertical="center" wrapText="1"/>
    </xf>
    <xf numFmtId="0" fontId="54" fillId="4" borderId="0" xfId="16" applyFont="1" applyFill="1" applyBorder="1"/>
    <xf numFmtId="0" fontId="70" fillId="0" borderId="0" xfId="16" applyFont="1" applyBorder="1"/>
    <xf numFmtId="0" fontId="54" fillId="0" borderId="0" xfId="16" applyFont="1" applyBorder="1"/>
    <xf numFmtId="169" fontId="54" fillId="4" borderId="0" xfId="0" applyNumberFormat="1" applyFont="1" applyFill="1" applyBorder="1"/>
    <xf numFmtId="0" fontId="24" fillId="0" borderId="4" xfId="2" applyFont="1" applyBorder="1" applyAlignment="1">
      <alignment vertical="center" wrapText="1"/>
    </xf>
    <xf numFmtId="3" fontId="52" fillId="0" borderId="8" xfId="2" applyNumberFormat="1" applyFont="1" applyBorder="1" applyAlignment="1">
      <alignment horizontal="center" vertical="center" wrapText="1"/>
    </xf>
    <xf numFmtId="0" fontId="44" fillId="0" borderId="0" xfId="0" applyFont="1" applyBorder="1" applyAlignment="1">
      <alignment horizontal="left" vertical="center"/>
    </xf>
    <xf numFmtId="0" fontId="58" fillId="0" borderId="0" xfId="0" applyFont="1" applyBorder="1" applyAlignment="1">
      <alignment horizontal="left" vertical="center"/>
    </xf>
    <xf numFmtId="0" fontId="73" fillId="0" borderId="0" xfId="0" applyFont="1" applyBorder="1" applyAlignment="1">
      <alignment vertical="center" wrapText="1"/>
    </xf>
    <xf numFmtId="0" fontId="76" fillId="0" borderId="0" xfId="0" applyFont="1" applyBorder="1" applyAlignment="1">
      <alignment horizontal="center" vertical="center" wrapText="1"/>
    </xf>
    <xf numFmtId="0" fontId="69"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0" fontId="72" fillId="0" borderId="0" xfId="0" applyFont="1" applyBorder="1" applyAlignment="1">
      <alignment vertical="center" wrapText="1"/>
    </xf>
    <xf numFmtId="10" fontId="72" fillId="0" borderId="0" xfId="7" applyNumberFormat="1" applyFont="1" applyBorder="1" applyAlignment="1">
      <alignment vertical="center" wrapText="1"/>
    </xf>
    <xf numFmtId="3" fontId="72" fillId="0" borderId="0" xfId="7" applyNumberFormat="1" applyFont="1" applyBorder="1" applyAlignment="1" applyProtection="1">
      <alignment horizontal="center" vertical="center"/>
      <protection locked="0"/>
    </xf>
    <xf numFmtId="10" fontId="72" fillId="0" borderId="0" xfId="6" applyNumberFormat="1" applyFont="1" applyBorder="1" applyAlignment="1">
      <alignment vertical="center" wrapText="1"/>
    </xf>
    <xf numFmtId="9" fontId="72" fillId="0" borderId="0" xfId="8" applyFont="1" applyBorder="1" applyAlignment="1">
      <alignment vertical="center" wrapText="1"/>
    </xf>
    <xf numFmtId="10" fontId="80" fillId="0" borderId="0" xfId="7" applyNumberFormat="1" applyFont="1" applyBorder="1" applyAlignment="1">
      <alignment vertical="center" wrapText="1"/>
    </xf>
    <xf numFmtId="0" fontId="73" fillId="0" borderId="0" xfId="0" applyFont="1" applyBorder="1" applyAlignment="1">
      <alignment horizontal="left" vertical="center" wrapText="1"/>
    </xf>
    <xf numFmtId="3" fontId="80" fillId="0" borderId="0" xfId="0" applyNumberFormat="1" applyFont="1" applyBorder="1" applyAlignment="1">
      <alignment horizontal="center" vertical="center" wrapText="1"/>
    </xf>
    <xf numFmtId="0" fontId="62" fillId="0" borderId="0" xfId="0" applyFont="1" applyBorder="1" applyAlignment="1">
      <alignment vertical="center" wrapText="1"/>
    </xf>
    <xf numFmtId="2" fontId="78" fillId="0" borderId="0" xfId="0" applyNumberFormat="1" applyFont="1" applyBorder="1" applyAlignment="1">
      <alignment vertical="center" wrapText="1"/>
    </xf>
    <xf numFmtId="2" fontId="78" fillId="0" borderId="0" xfId="0" applyNumberFormat="1" applyFont="1" applyBorder="1" applyAlignment="1">
      <alignment horizontal="left" vertical="center" wrapText="1"/>
    </xf>
    <xf numFmtId="0" fontId="58" fillId="0" borderId="0" xfId="0" applyFont="1" applyBorder="1" applyAlignment="1">
      <alignment vertical="center" wrapText="1"/>
    </xf>
    <xf numFmtId="2" fontId="45" fillId="0" borderId="0" xfId="0" applyNumberFormat="1" applyFont="1" applyAlignment="1">
      <alignment horizontal="left" vertical="center" wrapText="1"/>
    </xf>
    <xf numFmtId="2" fontId="60" fillId="0" borderId="0" xfId="0" applyNumberFormat="1" applyFont="1" applyBorder="1" applyAlignment="1">
      <alignment vertical="center" wrapText="1"/>
    </xf>
    <xf numFmtId="0" fontId="81" fillId="0" borderId="0" xfId="0" applyFont="1" applyBorder="1" applyAlignment="1">
      <alignment horizontal="center" vertical="center"/>
    </xf>
    <xf numFmtId="0" fontId="80" fillId="0" borderId="0" xfId="0" applyFont="1" applyBorder="1" applyAlignment="1">
      <alignment vertical="center" wrapText="1"/>
    </xf>
    <xf numFmtId="0" fontId="82" fillId="0" borderId="0" xfId="0" applyFont="1" applyBorder="1" applyAlignment="1">
      <alignment horizontal="center" vertical="center" wrapText="1"/>
    </xf>
    <xf numFmtId="0" fontId="76" fillId="0" borderId="0" xfId="0" applyFont="1" applyBorder="1" applyAlignment="1">
      <alignment vertical="center" wrapText="1"/>
    </xf>
    <xf numFmtId="0" fontId="83" fillId="0" borderId="0" xfId="0" applyFont="1" applyBorder="1" applyAlignment="1">
      <alignment horizontal="center" vertical="center" wrapText="1"/>
    </xf>
    <xf numFmtId="0" fontId="84" fillId="0" borderId="0" xfId="0" applyFont="1" applyBorder="1" applyAlignment="1">
      <alignment vertical="center" wrapText="1"/>
    </xf>
    <xf numFmtId="0" fontId="78" fillId="0" borderId="0" xfId="0" applyFont="1" applyBorder="1" applyAlignment="1">
      <alignment vertical="center" wrapText="1"/>
    </xf>
    <xf numFmtId="0" fontId="85" fillId="0" borderId="0" xfId="0" applyFont="1" applyBorder="1" applyAlignment="1">
      <alignment horizontal="center" vertical="center" wrapText="1"/>
    </xf>
    <xf numFmtId="0" fontId="86" fillId="0" borderId="0" xfId="0" applyFont="1" applyBorder="1" applyAlignment="1">
      <alignment vertical="center" wrapText="1"/>
    </xf>
    <xf numFmtId="3" fontId="72" fillId="0" borderId="0" xfId="0" applyNumberFormat="1" applyFont="1" applyBorder="1" applyAlignment="1">
      <alignment horizontal="center" vertical="center" wrapText="1"/>
    </xf>
    <xf numFmtId="3"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xf>
    <xf numFmtId="4" fontId="72" fillId="0" borderId="0" xfId="0" applyNumberFormat="1" applyFont="1" applyBorder="1" applyAlignment="1">
      <alignment horizontal="center" vertical="center"/>
    </xf>
    <xf numFmtId="4" fontId="87" fillId="0" borderId="0" xfId="0" applyNumberFormat="1" applyFont="1" applyBorder="1" applyAlignment="1">
      <alignment horizontal="center" vertical="center" wrapText="1"/>
    </xf>
    <xf numFmtId="0" fontId="88" fillId="0" borderId="0" xfId="0" applyFont="1" applyBorder="1" applyAlignment="1">
      <alignment horizontal="left" vertical="center" wrapText="1"/>
    </xf>
    <xf numFmtId="0" fontId="72" fillId="0" borderId="0" xfId="0" applyFont="1" applyBorder="1" applyAlignment="1">
      <alignment horizontal="center" vertical="center" wrapText="1"/>
    </xf>
    <xf numFmtId="4" fontId="72" fillId="0" borderId="0" xfId="0" applyNumberFormat="1" applyFont="1" applyBorder="1" applyAlignment="1">
      <alignment horizontal="center" vertical="center" wrapText="1"/>
    </xf>
    <xf numFmtId="3" fontId="72" fillId="0" borderId="0" xfId="0" applyNumberFormat="1" applyFont="1" applyBorder="1" applyAlignment="1">
      <alignment vertical="center" wrapText="1"/>
    </xf>
    <xf numFmtId="0" fontId="80" fillId="0" borderId="0" xfId="0" applyFont="1" applyBorder="1" applyAlignment="1">
      <alignment horizontal="center" vertical="center" wrapText="1"/>
    </xf>
    <xf numFmtId="0" fontId="83" fillId="0" borderId="0" xfId="0" applyFont="1" applyBorder="1" applyAlignment="1">
      <alignment vertical="center" wrapText="1"/>
    </xf>
    <xf numFmtId="0" fontId="74" fillId="0" borderId="0" xfId="0" applyFont="1" applyBorder="1" applyAlignment="1">
      <alignment vertical="center" wrapText="1"/>
    </xf>
    <xf numFmtId="4" fontId="89" fillId="0" borderId="0" xfId="0" applyNumberFormat="1" applyFont="1" applyBorder="1" applyAlignment="1">
      <alignment horizontal="center" vertical="center" wrapText="1"/>
    </xf>
    <xf numFmtId="4" fontId="80" fillId="0" borderId="0" xfId="0" applyNumberFormat="1" applyFont="1" applyBorder="1" applyAlignment="1">
      <alignment horizontal="center" vertical="center" wrapText="1"/>
    </xf>
    <xf numFmtId="2" fontId="79" fillId="0" borderId="0" xfId="0" applyNumberFormat="1" applyFont="1" applyBorder="1" applyAlignment="1">
      <alignment vertical="center" wrapText="1"/>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Border="1" applyAlignment="1">
      <alignment horizontal="center" vertical="center"/>
    </xf>
    <xf numFmtId="0" fontId="24" fillId="0" borderId="13" xfId="2" applyFont="1" applyBorder="1" applyAlignment="1">
      <alignment vertical="center" wrapText="1"/>
    </xf>
    <xf numFmtId="168" fontId="51" fillId="0" borderId="9" xfId="2" applyNumberFormat="1" applyFont="1" applyBorder="1" applyAlignment="1">
      <alignment horizontal="center" vertical="center"/>
    </xf>
    <xf numFmtId="168" fontId="51" fillId="0" borderId="11" xfId="2" applyNumberFormat="1" applyFont="1" applyBorder="1" applyAlignment="1">
      <alignment horizontal="center" vertical="center"/>
    </xf>
    <xf numFmtId="168" fontId="51" fillId="0" borderId="11" xfId="2" applyNumberFormat="1" applyFont="1" applyBorder="1" applyAlignment="1">
      <alignment horizontal="center" vertical="center" wrapText="1"/>
    </xf>
    <xf numFmtId="168" fontId="51" fillId="0" borderId="6" xfId="2" applyNumberFormat="1" applyFont="1" applyBorder="1" applyAlignment="1">
      <alignment horizontal="center" vertical="center" wrapText="1"/>
    </xf>
    <xf numFmtId="168" fontId="53" fillId="0" borderId="0" xfId="2" applyNumberFormat="1" applyFont="1" applyAlignment="1">
      <alignment horizontal="center" vertical="center" wrapText="1"/>
    </xf>
    <xf numFmtId="4" fontId="53" fillId="0" borderId="0" xfId="2" applyNumberFormat="1" applyFont="1" applyAlignment="1">
      <alignment horizontal="center" vertical="center" wrapText="1"/>
    </xf>
    <xf numFmtId="9" fontId="17" fillId="0" borderId="0" xfId="8" applyFont="1" applyBorder="1" applyAlignment="1">
      <alignment horizontal="center" vertical="center"/>
    </xf>
    <xf numFmtId="0" fontId="75" fillId="0" borderId="0" xfId="0" applyFont="1" applyBorder="1" applyAlignment="1">
      <alignment vertical="center" wrapText="1"/>
    </xf>
    <xf numFmtId="0" fontId="50" fillId="0" borderId="0" xfId="0" applyFont="1" applyBorder="1" applyAlignment="1">
      <alignment vertical="center" wrapText="1"/>
    </xf>
    <xf numFmtId="0" fontId="20" fillId="0" borderId="0" xfId="0" applyFont="1" applyBorder="1" applyAlignment="1">
      <alignment vertical="center" wrapText="1"/>
    </xf>
    <xf numFmtId="0" fontId="90" fillId="0" borderId="0" xfId="0" applyFont="1" applyBorder="1" applyAlignment="1">
      <alignment horizontal="center" vertical="center"/>
    </xf>
    <xf numFmtId="0" fontId="62" fillId="0" borderId="0" xfId="2" applyFont="1" applyAlignment="1">
      <alignment vertical="center"/>
    </xf>
    <xf numFmtId="0" fontId="94" fillId="0" borderId="0" xfId="0" applyFont="1" applyBorder="1" applyAlignment="1">
      <alignment vertical="center" wrapText="1"/>
    </xf>
    <xf numFmtId="2" fontId="45" fillId="0" borderId="0" xfId="0" applyNumberFormat="1" applyFont="1" applyBorder="1" applyAlignment="1">
      <alignment vertical="center" wrapText="1"/>
    </xf>
    <xf numFmtId="2" fontId="45" fillId="0" borderId="0" xfId="0" applyNumberFormat="1" applyFont="1" applyBorder="1" applyAlignment="1">
      <alignment horizontal="left" vertical="center" wrapText="1"/>
    </xf>
    <xf numFmtId="2" fontId="94" fillId="0" borderId="0" xfId="0" applyNumberFormat="1" applyFont="1" applyAlignment="1">
      <alignment horizontal="left" vertical="center" wrapText="1"/>
    </xf>
    <xf numFmtId="0" fontId="94" fillId="0" borderId="0" xfId="0" applyFont="1" applyAlignment="1">
      <alignment horizontal="left" vertical="center" wrapText="1"/>
    </xf>
    <xf numFmtId="3" fontId="94" fillId="0" borderId="0" xfId="0" applyNumberFormat="1" applyFont="1" applyAlignment="1">
      <alignment horizontal="left" vertical="center" wrapText="1"/>
    </xf>
    <xf numFmtId="0" fontId="70" fillId="0" borderId="0" xfId="16" applyFont="1" applyBorder="1" applyAlignment="1">
      <alignment horizontal="center"/>
    </xf>
    <xf numFmtId="0" fontId="70" fillId="4" borderId="0" xfId="16" applyFont="1" applyFill="1" applyBorder="1"/>
    <xf numFmtId="0" fontId="95" fillId="0" borderId="0" xfId="16" applyFont="1" applyBorder="1" applyAlignment="1">
      <alignment horizontal="center"/>
    </xf>
    <xf numFmtId="0" fontId="95" fillId="4" borderId="0" xfId="16" applyFont="1" applyFill="1" applyBorder="1"/>
    <xf numFmtId="0" fontId="70" fillId="4" borderId="0" xfId="16" applyFont="1" applyFill="1" applyBorder="1" applyAlignment="1">
      <alignment horizontal="center"/>
    </xf>
    <xf numFmtId="3" fontId="70" fillId="0" borderId="0" xfId="17" applyNumberFormat="1" applyFont="1"/>
    <xf numFmtId="9" fontId="70" fillId="0" borderId="0" xfId="15" applyFont="1" applyFill="1" applyBorder="1"/>
    <xf numFmtId="0" fontId="70" fillId="0" borderId="0" xfId="16" applyFont="1" applyBorder="1" applyAlignment="1">
      <alignment vertical="center"/>
    </xf>
    <xf numFmtId="0" fontId="74" fillId="0" borderId="2" xfId="0" applyFont="1" applyBorder="1" applyAlignment="1">
      <alignment horizontal="left" vertical="center" wrapText="1"/>
    </xf>
    <xf numFmtId="0" fontId="120" fillId="0" borderId="0" xfId="0" applyFont="1" applyAlignment="1">
      <alignment vertical="center"/>
    </xf>
    <xf numFmtId="0" fontId="121" fillId="0" borderId="0" xfId="0" applyFont="1"/>
    <xf numFmtId="0" fontId="121" fillId="0" borderId="0" xfId="0" applyFont="1" applyAlignment="1">
      <alignment horizontal="left"/>
    </xf>
    <xf numFmtId="0" fontId="121" fillId="0" borderId="0" xfId="0" applyFont="1" applyAlignment="1">
      <alignment vertical="center" wrapText="1"/>
    </xf>
    <xf numFmtId="0" fontId="122" fillId="0" borderId="0" xfId="0" applyFont="1" applyAlignment="1">
      <alignment horizontal="justify" vertical="center" wrapText="1"/>
    </xf>
    <xf numFmtId="0" fontId="124" fillId="0" borderId="0" xfId="18" applyFont="1" applyAlignment="1">
      <alignment horizontal="left" vertical="center" wrapText="1"/>
    </xf>
    <xf numFmtId="0" fontId="124" fillId="0" borderId="0" xfId="0" applyFont="1" applyAlignment="1">
      <alignment vertical="center"/>
    </xf>
    <xf numFmtId="0" fontId="91" fillId="0" borderId="0" xfId="0" applyFont="1" applyAlignment="1">
      <alignment vertical="center"/>
    </xf>
    <xf numFmtId="0" fontId="91" fillId="0" borderId="0" xfId="0" applyFont="1" applyAlignment="1">
      <alignment horizontal="left" vertical="center"/>
    </xf>
    <xf numFmtId="0" fontId="125" fillId="0" borderId="0" xfId="0" applyFont="1" applyAlignment="1">
      <alignment vertical="center"/>
    </xf>
    <xf numFmtId="0" fontId="11" fillId="4" borderId="0" xfId="19" applyFont="1" applyFill="1"/>
    <xf numFmtId="0" fontId="11" fillId="0" borderId="0" xfId="19" applyFont="1"/>
    <xf numFmtId="14" fontId="11" fillId="0" borderId="0" xfId="19" applyNumberFormat="1" applyFont="1"/>
    <xf numFmtId="0" fontId="11" fillId="4" borderId="88" xfId="19" applyFont="1" applyFill="1" applyBorder="1"/>
    <xf numFmtId="0" fontId="11" fillId="4" borderId="101" xfId="19" applyFont="1" applyFill="1" applyBorder="1"/>
    <xf numFmtId="3" fontId="11" fillId="0" borderId="0" xfId="19" applyNumberFormat="1" applyFont="1"/>
    <xf numFmtId="0" fontId="55" fillId="6" borderId="0" xfId="19" applyFont="1" applyFill="1" applyAlignment="1">
      <alignment horizontal="center" vertical="center"/>
    </xf>
    <xf numFmtId="14" fontId="55" fillId="38" borderId="98" xfId="19" applyNumberFormat="1" applyFont="1" applyFill="1" applyBorder="1" applyAlignment="1">
      <alignment horizontal="center" vertical="center"/>
    </xf>
    <xf numFmtId="14" fontId="55" fillId="38" borderId="0" xfId="19" applyNumberFormat="1" applyFont="1" applyFill="1" applyAlignment="1">
      <alignment horizontal="center" vertical="center"/>
    </xf>
    <xf numFmtId="14" fontId="55" fillId="38" borderId="100" xfId="19" applyNumberFormat="1" applyFont="1" applyFill="1" applyBorder="1" applyAlignment="1">
      <alignment horizontal="center" vertical="center"/>
    </xf>
    <xf numFmtId="14" fontId="55" fillId="38" borderId="99" xfId="19" applyNumberFormat="1" applyFont="1" applyFill="1" applyBorder="1" applyAlignment="1">
      <alignment horizontal="center" vertical="center"/>
    </xf>
    <xf numFmtId="14" fontId="55" fillId="38" borderId="39" xfId="19" applyNumberFormat="1" applyFont="1" applyFill="1" applyBorder="1" applyAlignment="1">
      <alignment horizontal="center" vertical="center"/>
    </xf>
    <xf numFmtId="14" fontId="55" fillId="38" borderId="109" xfId="19" applyNumberFormat="1" applyFont="1" applyFill="1" applyBorder="1" applyAlignment="1">
      <alignment horizontal="center" vertical="center"/>
    </xf>
    <xf numFmtId="14" fontId="55" fillId="38" borderId="110" xfId="19" applyNumberFormat="1" applyFont="1" applyFill="1" applyBorder="1" applyAlignment="1">
      <alignment horizontal="center" vertical="center"/>
    </xf>
    <xf numFmtId="14" fontId="55" fillId="38" borderId="111" xfId="19" applyNumberFormat="1" applyFont="1" applyFill="1" applyBorder="1" applyAlignment="1">
      <alignment horizontal="center" vertical="center"/>
    </xf>
    <xf numFmtId="14" fontId="130" fillId="6" borderId="37" xfId="19" applyNumberFormat="1" applyFont="1" applyFill="1" applyBorder="1" applyAlignment="1">
      <alignment horizontal="center" vertical="center"/>
    </xf>
    <xf numFmtId="0" fontId="111" fillId="5" borderId="80" xfId="19" applyFont="1" applyFill="1" applyBorder="1"/>
    <xf numFmtId="3" fontId="111" fillId="5" borderId="102" xfId="19" applyNumberFormat="1" applyFont="1" applyFill="1" applyBorder="1"/>
    <xf numFmtId="3" fontId="111" fillId="5" borderId="33" xfId="19" applyNumberFormat="1" applyFont="1" applyFill="1" applyBorder="1"/>
    <xf numFmtId="3" fontId="111" fillId="5" borderId="84" xfId="19" applyNumberFormat="1" applyFont="1" applyFill="1" applyBorder="1"/>
    <xf numFmtId="0" fontId="11" fillId="0" borderId="33" xfId="19" applyFont="1" applyBorder="1"/>
    <xf numFmtId="169" fontId="111" fillId="4" borderId="32" xfId="20" applyNumberFormat="1" applyFont="1" applyFill="1" applyBorder="1"/>
    <xf numFmtId="3" fontId="111" fillId="4" borderId="35" xfId="19" applyNumberFormat="1" applyFont="1" applyFill="1" applyBorder="1"/>
    <xf numFmtId="169" fontId="111" fillId="0" borderId="32" xfId="19" applyNumberFormat="1" applyFont="1" applyBorder="1"/>
    <xf numFmtId="3" fontId="111" fillId="5" borderId="35" xfId="19" applyNumberFormat="1" applyFont="1" applyFill="1" applyBorder="1"/>
    <xf numFmtId="0" fontId="111" fillId="4" borderId="81" xfId="19" applyFont="1" applyFill="1" applyBorder="1"/>
    <xf numFmtId="3" fontId="111" fillId="4" borderId="96" xfId="19" applyNumberFormat="1" applyFont="1" applyFill="1" applyBorder="1"/>
    <xf numFmtId="3" fontId="111" fillId="4" borderId="37" xfId="19" applyNumberFormat="1" applyFont="1" applyFill="1" applyBorder="1"/>
    <xf numFmtId="3" fontId="111" fillId="4" borderId="85" xfId="19" applyNumberFormat="1" applyFont="1" applyFill="1" applyBorder="1"/>
    <xf numFmtId="0" fontId="11" fillId="0" borderId="112" xfId="19" applyFont="1" applyBorder="1"/>
    <xf numFmtId="169" fontId="111" fillId="4" borderId="36" xfId="20" applyNumberFormat="1" applyFont="1" applyFill="1" applyBorder="1"/>
    <xf numFmtId="3" fontId="111" fillId="4" borderId="38" xfId="19" applyNumberFormat="1" applyFont="1" applyFill="1" applyBorder="1"/>
    <xf numFmtId="169" fontId="111" fillId="0" borderId="36" xfId="19" applyNumberFormat="1" applyFont="1" applyBorder="1"/>
    <xf numFmtId="0" fontId="11" fillId="4" borderId="82" xfId="19" applyFont="1" applyFill="1" applyBorder="1"/>
    <xf numFmtId="3" fontId="11" fillId="4" borderId="101" xfId="19" applyNumberFormat="1" applyFont="1" applyFill="1" applyBorder="1"/>
    <xf numFmtId="3" fontId="11" fillId="4" borderId="0" xfId="19" applyNumberFormat="1" applyFont="1" applyFill="1"/>
    <xf numFmtId="3" fontId="11" fillId="4" borderId="86" xfId="19" applyNumberFormat="1" applyFont="1" applyFill="1" applyBorder="1"/>
    <xf numFmtId="169" fontId="70" fillId="4" borderId="39" xfId="20" applyNumberFormat="1" applyFont="1" applyFill="1" applyBorder="1"/>
    <xf numFmtId="3" fontId="11" fillId="4" borderId="40" xfId="19" applyNumberFormat="1" applyFont="1" applyFill="1" applyBorder="1"/>
    <xf numFmtId="169" fontId="11" fillId="4" borderId="39" xfId="19" applyNumberFormat="1" applyFont="1" applyFill="1" applyBorder="1"/>
    <xf numFmtId="0" fontId="11" fillId="4" borderId="83" xfId="19" applyFont="1" applyFill="1" applyBorder="1"/>
    <xf numFmtId="3" fontId="11" fillId="4" borderId="103" xfId="19" applyNumberFormat="1" applyFont="1" applyFill="1" applyBorder="1"/>
    <xf numFmtId="3" fontId="11" fillId="4" borderId="42" xfId="19" applyNumberFormat="1" applyFont="1" applyFill="1" applyBorder="1"/>
    <xf numFmtId="3" fontId="11" fillId="4" borderId="87" xfId="19" applyNumberFormat="1" applyFont="1" applyFill="1" applyBorder="1"/>
    <xf numFmtId="0" fontId="11" fillId="0" borderId="42" xfId="19" applyFont="1" applyBorder="1"/>
    <xf numFmtId="169" fontId="70" fillId="4" borderId="41" xfId="20" applyNumberFormat="1" applyFont="1" applyFill="1" applyBorder="1"/>
    <xf numFmtId="3" fontId="11" fillId="4" borderId="43" xfId="19" applyNumberFormat="1" applyFont="1" applyFill="1" applyBorder="1"/>
    <xf numFmtId="169" fontId="11" fillId="4" borderId="41" xfId="19" applyNumberFormat="1" applyFont="1" applyFill="1" applyBorder="1"/>
    <xf numFmtId="0" fontId="11" fillId="0" borderId="37" xfId="19" applyFont="1" applyBorder="1"/>
    <xf numFmtId="169" fontId="111" fillId="4" borderId="36" xfId="19" applyNumberFormat="1" applyFont="1" applyFill="1" applyBorder="1"/>
    <xf numFmtId="0" fontId="11" fillId="0" borderId="113" xfId="19" applyFont="1" applyBorder="1"/>
    <xf numFmtId="0" fontId="11" fillId="0" borderId="114" xfId="19" applyFont="1" applyBorder="1"/>
    <xf numFmtId="169" fontId="111" fillId="4" borderId="102" xfId="20" applyNumberFormat="1" applyFont="1" applyFill="1" applyBorder="1"/>
    <xf numFmtId="3" fontId="111" fillId="4" borderId="33" xfId="19" applyNumberFormat="1" applyFont="1" applyFill="1" applyBorder="1"/>
    <xf numFmtId="169" fontId="111" fillId="0" borderId="102" xfId="19" applyNumberFormat="1" applyFont="1" applyBorder="1"/>
    <xf numFmtId="0" fontId="11" fillId="4" borderId="81" xfId="19" applyFont="1" applyFill="1" applyBorder="1" applyAlignment="1">
      <alignment wrapText="1"/>
    </xf>
    <xf numFmtId="3" fontId="11" fillId="4" borderId="96" xfId="19" applyNumberFormat="1" applyFont="1" applyFill="1" applyBorder="1"/>
    <xf numFmtId="3" fontId="11" fillId="4" borderId="37" xfId="19" applyNumberFormat="1" applyFont="1" applyFill="1" applyBorder="1"/>
    <xf numFmtId="3" fontId="11" fillId="4" borderId="85" xfId="19" applyNumberFormat="1" applyFont="1" applyFill="1" applyBorder="1"/>
    <xf numFmtId="169" fontId="70" fillId="4" borderId="36" xfId="20" applyNumberFormat="1" applyFont="1" applyFill="1" applyBorder="1"/>
    <xf numFmtId="3" fontId="11" fillId="4" borderId="38" xfId="19" applyNumberFormat="1" applyFont="1" applyFill="1" applyBorder="1"/>
    <xf numFmtId="169" fontId="11" fillId="4" borderId="36" xfId="19" applyNumberFormat="1" applyFont="1" applyFill="1" applyBorder="1"/>
    <xf numFmtId="169" fontId="11" fillId="4" borderId="37" xfId="19" applyNumberFormat="1" applyFont="1" applyFill="1" applyBorder="1"/>
    <xf numFmtId="169" fontId="11" fillId="4" borderId="0" xfId="19" applyNumberFormat="1" applyFont="1" applyFill="1"/>
    <xf numFmtId="169" fontId="11" fillId="4" borderId="39" xfId="19" applyNumberFormat="1" applyFont="1" applyFill="1" applyBorder="1" applyAlignment="1">
      <alignment horizontal="center"/>
    </xf>
    <xf numFmtId="169" fontId="11" fillId="4" borderId="0" xfId="19" applyNumberFormat="1" applyFont="1" applyFill="1" applyAlignment="1">
      <alignment horizontal="center"/>
    </xf>
    <xf numFmtId="169" fontId="11" fillId="4" borderId="42" xfId="19" applyNumberFormat="1" applyFont="1" applyFill="1" applyBorder="1"/>
    <xf numFmtId="169" fontId="70" fillId="0" borderId="0" xfId="20" applyNumberFormat="1" applyFont="1"/>
    <xf numFmtId="0" fontId="111" fillId="4" borderId="80" xfId="19" applyFont="1" applyFill="1" applyBorder="1"/>
    <xf numFmtId="4" fontId="111" fillId="4" borderId="115" xfId="19" applyNumberFormat="1" applyFont="1" applyFill="1" applyBorder="1"/>
    <xf numFmtId="4" fontId="111" fillId="4" borderId="116" xfId="19" applyNumberFormat="1" applyFont="1" applyFill="1" applyBorder="1"/>
    <xf numFmtId="169" fontId="111" fillId="4" borderId="102" xfId="19" applyNumberFormat="1" applyFont="1" applyFill="1" applyBorder="1" applyAlignment="1">
      <alignment horizontal="right"/>
    </xf>
    <xf numFmtId="4" fontId="111" fillId="4" borderId="33" xfId="19" applyNumberFormat="1" applyFont="1" applyFill="1" applyBorder="1" applyAlignment="1">
      <alignment horizontal="right"/>
    </xf>
    <xf numFmtId="4" fontId="111" fillId="4" borderId="84" xfId="19" applyNumberFormat="1" applyFont="1" applyFill="1" applyBorder="1" applyAlignment="1">
      <alignment horizontal="right"/>
    </xf>
    <xf numFmtId="169" fontId="111" fillId="4" borderId="33" xfId="19" applyNumberFormat="1" applyFont="1" applyFill="1" applyBorder="1" applyAlignment="1">
      <alignment horizontal="right"/>
    </xf>
    <xf numFmtId="169" fontId="111" fillId="4" borderId="34" xfId="19" applyNumberFormat="1" applyFont="1" applyFill="1" applyBorder="1" applyAlignment="1">
      <alignment horizontal="right"/>
    </xf>
    <xf numFmtId="4" fontId="111" fillId="4" borderId="35" xfId="19" applyNumberFormat="1" applyFont="1" applyFill="1" applyBorder="1" applyAlignment="1">
      <alignment horizontal="right"/>
    </xf>
    <xf numFmtId="0" fontId="11" fillId="0" borderId="117" xfId="19" applyFont="1" applyBorder="1"/>
    <xf numFmtId="14" fontId="130" fillId="6" borderId="119" xfId="19" applyNumberFormat="1" applyFont="1" applyFill="1" applyBorder="1" applyAlignment="1">
      <alignment horizontal="center" vertical="center"/>
    </xf>
    <xf numFmtId="0" fontId="111" fillId="4" borderId="81" xfId="19" applyFont="1" applyFill="1" applyBorder="1" applyAlignment="1">
      <alignment wrapText="1"/>
    </xf>
    <xf numFmtId="3" fontId="11" fillId="4" borderId="120" xfId="19" applyNumberFormat="1" applyFont="1" applyFill="1" applyBorder="1"/>
    <xf numFmtId="3" fontId="11" fillId="4" borderId="117" xfId="19" applyNumberFormat="1" applyFont="1" applyFill="1" applyBorder="1"/>
    <xf numFmtId="3" fontId="11" fillId="4" borderId="121" xfId="19" applyNumberFormat="1" applyFont="1" applyFill="1" applyBorder="1"/>
    <xf numFmtId="0" fontId="11" fillId="0" borderId="122" xfId="19" applyFont="1" applyBorder="1"/>
    <xf numFmtId="0" fontId="111" fillId="4" borderId="82" xfId="19" applyFont="1" applyFill="1" applyBorder="1"/>
    <xf numFmtId="0" fontId="11" fillId="0" borderId="82" xfId="19" applyFont="1" applyBorder="1"/>
    <xf numFmtId="0" fontId="111" fillId="4" borderId="83" xfId="19" applyFont="1" applyFill="1" applyBorder="1"/>
    <xf numFmtId="3" fontId="111" fillId="5" borderId="118" xfId="19" applyNumberFormat="1" applyFont="1" applyFill="1" applyBorder="1"/>
    <xf numFmtId="3" fontId="111" fillId="5" borderId="96" xfId="19" applyNumberFormat="1" applyFont="1" applyFill="1" applyBorder="1"/>
    <xf numFmtId="0" fontId="11" fillId="0" borderId="96" xfId="19" applyFont="1" applyBorder="1"/>
    <xf numFmtId="169" fontId="111" fillId="0" borderId="33" xfId="19" applyNumberFormat="1" applyFont="1" applyBorder="1"/>
    <xf numFmtId="0" fontId="132" fillId="0" borderId="0" xfId="2" applyFont="1" applyAlignment="1">
      <alignment vertical="center"/>
    </xf>
    <xf numFmtId="0" fontId="70" fillId="0" borderId="0" xfId="2" applyFont="1" applyAlignment="1">
      <alignment vertical="center"/>
    </xf>
    <xf numFmtId="0" fontId="133" fillId="0" borderId="0" xfId="2" applyFont="1" applyAlignment="1">
      <alignment horizontal="right" vertical="center"/>
    </xf>
    <xf numFmtId="0" fontId="128" fillId="0" borderId="0" xfId="2" applyFont="1" applyAlignment="1">
      <alignment vertical="center"/>
    </xf>
    <xf numFmtId="0" fontId="134" fillId="0" borderId="0" xfId="2" applyFont="1" applyAlignment="1">
      <alignment horizontal="left" vertical="center"/>
    </xf>
    <xf numFmtId="0" fontId="136" fillId="0" borderId="0" xfId="2" applyFont="1" applyAlignment="1">
      <alignment horizontal="left" vertical="center"/>
    </xf>
    <xf numFmtId="0" fontId="138" fillId="0" borderId="0" xfId="2" applyFont="1" applyAlignment="1">
      <alignment horizontal="center" vertical="center" wrapText="1"/>
    </xf>
    <xf numFmtId="0" fontId="130" fillId="0" borderId="0" xfId="2" applyFont="1" applyAlignment="1">
      <alignment vertical="center" wrapText="1"/>
    </xf>
    <xf numFmtId="0" fontId="130" fillId="0" borderId="37" xfId="2" applyFont="1" applyBorder="1" applyAlignment="1">
      <alignment vertical="center" wrapText="1"/>
    </xf>
    <xf numFmtId="0" fontId="95" fillId="0" borderId="0" xfId="2" applyFont="1" applyAlignment="1">
      <alignment horizontal="center" vertical="center" wrapText="1"/>
    </xf>
    <xf numFmtId="0" fontId="95" fillId="0" borderId="0" xfId="2" applyFont="1" applyAlignment="1">
      <alignment vertical="center" wrapText="1"/>
    </xf>
    <xf numFmtId="3" fontId="95" fillId="0" borderId="0" xfId="2" applyNumberFormat="1" applyFont="1" applyAlignment="1">
      <alignment vertical="center" wrapText="1"/>
    </xf>
    <xf numFmtId="0" fontId="138" fillId="0" borderId="0" xfId="2" applyFont="1" applyAlignment="1">
      <alignment vertical="center" wrapText="1"/>
    </xf>
    <xf numFmtId="0" fontId="130" fillId="0" borderId="88" xfId="2" applyFont="1" applyBorder="1" applyAlignment="1">
      <alignment vertical="center" wrapText="1"/>
    </xf>
    <xf numFmtId="0" fontId="139" fillId="0" borderId="0" xfId="2" applyFont="1" applyAlignment="1">
      <alignment horizontal="center" vertical="center" wrapText="1"/>
    </xf>
    <xf numFmtId="0" fontId="140" fillId="0" borderId="0" xfId="2" applyFont="1" applyAlignment="1">
      <alignment vertical="center" wrapText="1"/>
    </xf>
    <xf numFmtId="0" fontId="141" fillId="0" borderId="0" xfId="2" applyFont="1" applyAlignment="1">
      <alignment horizontal="center" vertical="center" wrapText="1"/>
    </xf>
    <xf numFmtId="0" fontId="142" fillId="0" borderId="0" xfId="2" applyFont="1" applyAlignment="1">
      <alignment horizontal="center" vertical="center" wrapText="1"/>
    </xf>
    <xf numFmtId="0" fontId="141" fillId="0" borderId="0" xfId="2" applyFont="1" applyAlignment="1">
      <alignment vertical="center" wrapText="1"/>
    </xf>
    <xf numFmtId="0" fontId="70" fillId="0" borderId="0" xfId="2" applyFont="1" applyAlignment="1">
      <alignment vertical="center" wrapText="1"/>
    </xf>
    <xf numFmtId="0" fontId="143" fillId="0" borderId="0" xfId="2" applyFont="1" applyAlignment="1">
      <alignment horizontal="center"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44" fillId="0" borderId="0" xfId="2" applyFont="1" applyAlignment="1">
      <alignment vertical="center" wrapText="1"/>
    </xf>
    <xf numFmtId="167" fontId="145" fillId="0" borderId="0" xfId="1" applyNumberFormat="1" applyFont="1" applyBorder="1" applyAlignment="1">
      <alignment horizontal="center" vertical="center" wrapText="1"/>
    </xf>
    <xf numFmtId="4" fontId="145" fillId="0" borderId="0" xfId="2" applyNumberFormat="1" applyFont="1" applyAlignment="1">
      <alignment horizontal="center" vertical="center" wrapText="1"/>
    </xf>
    <xf numFmtId="0" fontId="147" fillId="0" borderId="0" xfId="2" applyFont="1" applyAlignment="1">
      <alignment vertical="center" wrapText="1"/>
    </xf>
    <xf numFmtId="0" fontId="148" fillId="0" borderId="0" xfId="2" applyFont="1" applyAlignment="1">
      <alignment vertical="center" wrapText="1"/>
    </xf>
    <xf numFmtId="0" fontId="92" fillId="0" borderId="0" xfId="2" applyFont="1" applyAlignment="1">
      <alignment vertical="center" wrapText="1"/>
    </xf>
    <xf numFmtId="0" fontId="134" fillId="0" borderId="0" xfId="2" applyFont="1" applyAlignment="1">
      <alignment vertical="center" wrapText="1"/>
    </xf>
    <xf numFmtId="0" fontId="151" fillId="0" borderId="0" xfId="2" applyFont="1" applyAlignment="1">
      <alignment vertical="center"/>
    </xf>
    <xf numFmtId="0" fontId="142" fillId="0" borderId="0" xfId="2" applyFont="1" applyAlignment="1">
      <alignment horizontal="right" vertical="center"/>
    </xf>
    <xf numFmtId="0" fontId="54" fillId="0" borderId="0" xfId="2" applyFont="1" applyAlignment="1">
      <alignment vertical="center"/>
    </xf>
    <xf numFmtId="0" fontId="144" fillId="0" borderId="0" xfId="2" applyFont="1" applyAlignment="1">
      <alignment horizontal="left" vertical="center"/>
    </xf>
    <xf numFmtId="0" fontId="152" fillId="0" borderId="0" xfId="2" applyFont="1" applyAlignment="1">
      <alignment horizontal="center"/>
    </xf>
    <xf numFmtId="0" fontId="153" fillId="0" borderId="0" xfId="2" applyFont="1" applyAlignment="1">
      <alignment horizontal="left" vertical="center"/>
    </xf>
    <xf numFmtId="0" fontId="130" fillId="0" borderId="89" xfId="2" applyFont="1" applyBorder="1" applyAlignment="1">
      <alignment vertical="center" wrapText="1"/>
    </xf>
    <xf numFmtId="0" fontId="130" fillId="0" borderId="42" xfId="2" applyFont="1" applyBorder="1" applyAlignment="1">
      <alignment vertical="center" wrapText="1"/>
    </xf>
    <xf numFmtId="0" fontId="70" fillId="0" borderId="0" xfId="2" applyFont="1" applyAlignment="1">
      <alignment horizontal="center" vertical="center" wrapText="1"/>
    </xf>
    <xf numFmtId="0" fontId="154" fillId="0" borderId="31" xfId="2" applyFont="1" applyBorder="1" applyAlignment="1">
      <alignment horizontal="left" vertical="center" wrapText="1"/>
    </xf>
    <xf numFmtId="3" fontId="143" fillId="0" borderId="0" xfId="2" applyNumberFormat="1" applyFont="1" applyAlignment="1">
      <alignment vertical="center" wrapText="1"/>
    </xf>
    <xf numFmtId="3" fontId="143" fillId="3" borderId="49" xfId="2" applyNumberFormat="1" applyFont="1" applyFill="1" applyBorder="1" applyAlignment="1" applyProtection="1">
      <alignment horizontal="center" vertical="center"/>
      <protection locked="0"/>
    </xf>
    <xf numFmtId="3" fontId="143" fillId="3" borderId="37" xfId="2" applyNumberFormat="1" applyFont="1" applyFill="1" applyBorder="1" applyAlignment="1" applyProtection="1">
      <alignment horizontal="center" vertical="center"/>
      <protection locked="0"/>
    </xf>
    <xf numFmtId="4" fontId="155" fillId="0" borderId="37" xfId="2" applyNumberFormat="1" applyFont="1" applyBorder="1" applyAlignment="1" applyProtection="1">
      <alignment horizontal="center" vertical="center"/>
      <protection locked="0"/>
    </xf>
    <xf numFmtId="167" fontId="155" fillId="0" borderId="38" xfId="1" applyNumberFormat="1" applyFont="1" applyBorder="1" applyAlignment="1">
      <alignment horizontal="center" vertical="center"/>
    </xf>
    <xf numFmtId="3" fontId="143" fillId="0" borderId="36" xfId="2" applyNumberFormat="1" applyFont="1" applyBorder="1" applyAlignment="1" applyProtection="1">
      <alignment horizontal="center" vertical="center"/>
      <protection locked="0"/>
    </xf>
    <xf numFmtId="4" fontId="155" fillId="0" borderId="50" xfId="2" applyNumberFormat="1" applyFont="1" applyBorder="1" applyAlignment="1" applyProtection="1">
      <alignment horizontal="center" vertical="center"/>
      <protection locked="0"/>
    </xf>
    <xf numFmtId="3" fontId="143" fillId="0" borderId="37" xfId="2" applyNumberFormat="1" applyFont="1" applyBorder="1" applyAlignment="1" applyProtection="1">
      <alignment horizontal="center" vertical="center"/>
      <protection locked="0"/>
    </xf>
    <xf numFmtId="4" fontId="155" fillId="0" borderId="38" xfId="2" applyNumberFormat="1" applyFont="1" applyBorder="1" applyAlignment="1">
      <alignment horizontal="center" vertical="center"/>
    </xf>
    <xf numFmtId="9" fontId="70" fillId="0" borderId="0" xfId="8" applyFont="1" applyBorder="1" applyAlignment="1">
      <alignment horizontal="center" vertical="center"/>
    </xf>
    <xf numFmtId="0" fontId="70" fillId="0" borderId="0" xfId="2" applyFont="1"/>
    <xf numFmtId="0" fontId="70" fillId="0" borderId="0" xfId="2" applyFont="1" applyAlignment="1">
      <alignment horizontal="left" vertical="center" wrapText="1"/>
    </xf>
    <xf numFmtId="2" fontId="70" fillId="0" borderId="0" xfId="1" applyNumberFormat="1" applyFont="1" applyBorder="1" applyAlignment="1">
      <alignment horizontal="center" vertical="center"/>
    </xf>
    <xf numFmtId="0" fontId="154" fillId="0" borderId="44" xfId="2" applyFont="1" applyBorder="1" applyAlignment="1">
      <alignment horizontal="left" vertical="center" wrapText="1"/>
    </xf>
    <xf numFmtId="3" fontId="143" fillId="3" borderId="46" xfId="2" applyNumberFormat="1" applyFont="1" applyFill="1" applyBorder="1" applyAlignment="1" applyProtection="1">
      <alignment horizontal="center" vertical="center"/>
      <protection locked="0"/>
    </xf>
    <xf numFmtId="3" fontId="143" fillId="3" borderId="0" xfId="2" applyNumberFormat="1" applyFont="1" applyFill="1" applyAlignment="1" applyProtection="1">
      <alignment horizontal="center" vertical="center"/>
      <protection locked="0"/>
    </xf>
    <xf numFmtId="4" fontId="155" fillId="3" borderId="0" xfId="2" applyNumberFormat="1" applyFont="1" applyFill="1" applyAlignment="1" applyProtection="1">
      <alignment horizontal="center" vertical="center"/>
      <protection locked="0"/>
    </xf>
    <xf numFmtId="167" fontId="155" fillId="0" borderId="40" xfId="1" applyNumberFormat="1" applyFont="1" applyBorder="1" applyAlignment="1">
      <alignment horizontal="center" vertical="center"/>
    </xf>
    <xf numFmtId="3" fontId="143" fillId="0" borderId="39" xfId="2" applyNumberFormat="1" applyFont="1" applyBorder="1" applyAlignment="1" applyProtection="1">
      <alignment horizontal="center" vertical="center"/>
      <protection locked="0"/>
    </xf>
    <xf numFmtId="4" fontId="155" fillId="0" borderId="20" xfId="2" applyNumberFormat="1" applyFont="1" applyBorder="1" applyAlignment="1" applyProtection="1">
      <alignment horizontal="center" vertical="center"/>
      <protection locked="0"/>
    </xf>
    <xf numFmtId="3" fontId="143" fillId="0" borderId="0" xfId="2" applyNumberFormat="1" applyFont="1" applyAlignment="1" applyProtection="1">
      <alignment horizontal="center" vertical="center"/>
      <protection locked="0"/>
    </xf>
    <xf numFmtId="4" fontId="155" fillId="0" borderId="0" xfId="2" applyNumberFormat="1" applyFont="1" applyAlignment="1" applyProtection="1">
      <alignment horizontal="center" vertical="center"/>
      <protection locked="0"/>
    </xf>
    <xf numFmtId="4" fontId="155" fillId="0" borderId="40" xfId="2" applyNumberFormat="1" applyFont="1" applyBorder="1" applyAlignment="1">
      <alignment horizontal="center" vertical="center"/>
    </xf>
    <xf numFmtId="2" fontId="70" fillId="0" borderId="0" xfId="1" applyNumberFormat="1" applyFont="1" applyBorder="1" applyAlignment="1">
      <alignment horizontal="center" vertical="center" wrapText="1"/>
    </xf>
    <xf numFmtId="3" fontId="143" fillId="0" borderId="46" xfId="2" applyNumberFormat="1" applyFont="1" applyBorder="1" applyAlignment="1" applyProtection="1">
      <alignment horizontal="center" vertical="center" wrapText="1"/>
      <protection locked="0"/>
    </xf>
    <xf numFmtId="3" fontId="143" fillId="0" borderId="0" xfId="2" applyNumberFormat="1" applyFont="1" applyAlignment="1" applyProtection="1">
      <alignment horizontal="center" vertical="center" wrapText="1"/>
      <protection locked="0"/>
    </xf>
    <xf numFmtId="4" fontId="155" fillId="0" borderId="0" xfId="2" applyNumberFormat="1" applyFont="1" applyAlignment="1" applyProtection="1">
      <alignment horizontal="center" vertical="center" wrapText="1"/>
      <protection locked="0"/>
    </xf>
    <xf numFmtId="3" fontId="143" fillId="0" borderId="39" xfId="2" applyNumberFormat="1" applyFont="1" applyBorder="1" applyAlignment="1" applyProtection="1">
      <alignment horizontal="center" vertical="center" wrapText="1"/>
      <protection locked="0"/>
    </xf>
    <xf numFmtId="4" fontId="155" fillId="0" borderId="20" xfId="2" applyNumberFormat="1" applyFont="1" applyBorder="1" applyAlignment="1" applyProtection="1">
      <alignment horizontal="center" vertical="center" wrapText="1"/>
      <protection locked="0"/>
    </xf>
    <xf numFmtId="3" fontId="143" fillId="3" borderId="46" xfId="2" applyNumberFormat="1" applyFont="1" applyFill="1" applyBorder="1" applyAlignment="1" applyProtection="1">
      <alignment horizontal="center" vertical="center" wrapText="1"/>
      <protection locked="0"/>
    </xf>
    <xf numFmtId="3" fontId="143" fillId="3" borderId="0" xfId="2" applyNumberFormat="1" applyFont="1" applyFill="1" applyAlignment="1" applyProtection="1">
      <alignment horizontal="center" vertical="center" wrapText="1"/>
      <protection locked="0"/>
    </xf>
    <xf numFmtId="4" fontId="155" fillId="3" borderId="0" xfId="2" applyNumberFormat="1" applyFont="1" applyFill="1" applyAlignment="1" applyProtection="1">
      <alignment horizontal="center" vertical="center" wrapText="1"/>
      <protection locked="0"/>
    </xf>
    <xf numFmtId="167" fontId="155" fillId="0" borderId="40" xfId="1" applyNumberFormat="1" applyFont="1" applyBorder="1" applyAlignment="1">
      <alignment horizontal="center" vertical="center" wrapText="1"/>
    </xf>
    <xf numFmtId="4" fontId="155" fillId="0" borderId="40" xfId="2" applyNumberFormat="1" applyFont="1" applyBorder="1" applyAlignment="1">
      <alignment horizontal="center" vertical="center" wrapText="1"/>
    </xf>
    <xf numFmtId="0" fontId="154" fillId="0" borderId="45" xfId="2" applyFont="1" applyBorder="1" applyAlignment="1">
      <alignment horizontal="left" vertical="center" wrapText="1"/>
    </xf>
    <xf numFmtId="3" fontId="143" fillId="3" borderId="47" xfId="2" applyNumberFormat="1" applyFont="1" applyFill="1" applyBorder="1" applyAlignment="1" applyProtection="1">
      <alignment horizontal="center" vertical="center" wrapText="1"/>
      <protection locked="0"/>
    </xf>
    <xf numFmtId="3" fontId="143" fillId="3" borderId="42" xfId="2" applyNumberFormat="1" applyFont="1" applyFill="1" applyBorder="1" applyAlignment="1" applyProtection="1">
      <alignment horizontal="center" vertical="center" wrapText="1"/>
      <protection locked="0"/>
    </xf>
    <xf numFmtId="4" fontId="155" fillId="3" borderId="42" xfId="2" applyNumberFormat="1" applyFont="1" applyFill="1" applyBorder="1" applyAlignment="1" applyProtection="1">
      <alignment horizontal="center" vertical="center" wrapText="1"/>
      <protection locked="0"/>
    </xf>
    <xf numFmtId="167" fontId="155" fillId="0" borderId="43" xfId="1" applyNumberFormat="1" applyFont="1" applyBorder="1" applyAlignment="1">
      <alignment horizontal="center" vertical="center" wrapText="1"/>
    </xf>
    <xf numFmtId="3" fontId="143" fillId="0" borderId="41" xfId="2" applyNumberFormat="1" applyFont="1" applyBorder="1" applyAlignment="1" applyProtection="1">
      <alignment horizontal="center" vertical="center" wrapText="1"/>
      <protection locked="0"/>
    </xf>
    <xf numFmtId="4" fontId="155" fillId="0" borderId="48" xfId="2" applyNumberFormat="1" applyFont="1" applyBorder="1" applyAlignment="1" applyProtection="1">
      <alignment horizontal="center" vertical="center" wrapText="1"/>
      <protection locked="0"/>
    </xf>
    <xf numFmtId="3" fontId="143" fillId="0" borderId="42" xfId="2" applyNumberFormat="1" applyFont="1" applyBorder="1" applyAlignment="1" applyProtection="1">
      <alignment horizontal="center" vertical="center" wrapText="1"/>
      <protection locked="0"/>
    </xf>
    <xf numFmtId="4" fontId="155" fillId="0" borderId="42" xfId="2" applyNumberFormat="1" applyFont="1" applyBorder="1" applyAlignment="1" applyProtection="1">
      <alignment horizontal="center" vertical="center" wrapText="1"/>
      <protection locked="0"/>
    </xf>
    <xf numFmtId="4" fontId="155" fillId="0" borderId="43" xfId="2" applyNumberFormat="1" applyFont="1" applyBorder="1" applyAlignment="1">
      <alignment horizontal="center" vertical="center" wrapText="1"/>
    </xf>
    <xf numFmtId="0" fontId="153" fillId="0" borderId="0" xfId="2" applyFont="1" applyAlignment="1">
      <alignment vertical="center" wrapText="1"/>
    </xf>
    <xf numFmtId="2" fontId="70" fillId="0" borderId="0" xfId="2" applyNumberFormat="1" applyFont="1" applyAlignment="1">
      <alignment vertical="center" wrapText="1"/>
    </xf>
    <xf numFmtId="0" fontId="54" fillId="0" borderId="0" xfId="2" applyFont="1" applyAlignment="1">
      <alignment vertical="center" wrapText="1"/>
    </xf>
    <xf numFmtId="0" fontId="156" fillId="0" borderId="0" xfId="2" applyFont="1" applyAlignment="1">
      <alignment vertical="center" wrapText="1"/>
    </xf>
    <xf numFmtId="2" fontId="55" fillId="0" borderId="0" xfId="2" applyNumberFormat="1" applyFont="1" applyAlignment="1">
      <alignment vertical="center" wrapText="1"/>
    </xf>
    <xf numFmtId="2" fontId="95" fillId="0" borderId="0" xfId="2" applyNumberFormat="1" applyFont="1" applyAlignment="1">
      <alignment horizontal="left" vertical="center" wrapText="1"/>
    </xf>
    <xf numFmtId="0" fontId="55" fillId="39" borderId="41" xfId="2" applyFont="1" applyFill="1" applyBorder="1" applyAlignment="1">
      <alignment horizontal="center" vertical="center" wrapText="1"/>
    </xf>
    <xf numFmtId="0" fontId="55" fillId="39" borderId="43" xfId="2" applyFont="1" applyFill="1" applyBorder="1" applyAlignment="1">
      <alignment horizontal="center" vertical="center" wrapText="1"/>
    </xf>
    <xf numFmtId="0" fontId="127" fillId="39" borderId="43" xfId="2" applyFont="1" applyFill="1" applyBorder="1" applyAlignment="1">
      <alignment horizontal="center" vertical="center" wrapText="1"/>
    </xf>
    <xf numFmtId="0" fontId="127" fillId="39" borderId="42" xfId="2" applyFont="1" applyFill="1" applyBorder="1" applyAlignment="1">
      <alignment horizontal="center" vertical="center" wrapText="1"/>
    </xf>
    <xf numFmtId="0" fontId="55" fillId="39" borderId="123"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55" fillId="39" borderId="100" xfId="2" applyFont="1" applyFill="1" applyBorder="1" applyAlignment="1">
      <alignment horizontal="center" vertical="center" wrapText="1"/>
    </xf>
    <xf numFmtId="0" fontId="55" fillId="39" borderId="109" xfId="2" applyFont="1" applyFill="1" applyBorder="1" applyAlignment="1">
      <alignment horizontal="center" vertical="center" wrapText="1"/>
    </xf>
    <xf numFmtId="0" fontId="131" fillId="0" borderId="0" xfId="0" applyFont="1" applyAlignment="1">
      <alignment vertical="center"/>
    </xf>
    <xf numFmtId="0" fontId="130" fillId="0" borderId="0" xfId="0" applyFont="1" applyBorder="1" applyAlignment="1">
      <alignment vertical="center" wrapText="1"/>
    </xf>
    <xf numFmtId="0" fontId="130" fillId="0" borderId="0" xfId="0" applyFont="1" applyAlignment="1">
      <alignment vertical="center" wrapText="1"/>
    </xf>
    <xf numFmtId="0" fontId="130" fillId="0" borderId="0" xfId="0" applyFont="1" applyBorder="1" applyAlignment="1">
      <alignment horizontal="center" vertical="center" wrapText="1"/>
    </xf>
    <xf numFmtId="0" fontId="131" fillId="0" borderId="0" xfId="0" applyFont="1" applyBorder="1" applyAlignment="1">
      <alignment vertical="center" wrapText="1"/>
    </xf>
    <xf numFmtId="0" fontId="131" fillId="0" borderId="0" xfId="0" applyFont="1" applyAlignment="1">
      <alignment vertical="center" wrapText="1"/>
    </xf>
    <xf numFmtId="3" fontId="131" fillId="0" borderId="0" xfId="0" applyNumberFormat="1" applyFont="1" applyAlignment="1">
      <alignment vertical="center" wrapText="1"/>
    </xf>
    <xf numFmtId="0" fontId="146" fillId="0" borderId="0" xfId="0" applyFont="1" applyBorder="1" applyAlignment="1">
      <alignment horizontal="center" vertical="center" wrapText="1"/>
    </xf>
    <xf numFmtId="0" fontId="156" fillId="4" borderId="0" xfId="0" applyFont="1" applyFill="1" applyAlignment="1">
      <alignment vertical="center" wrapText="1"/>
    </xf>
    <xf numFmtId="0" fontId="54" fillId="4" borderId="0" xfId="0" applyFont="1" applyFill="1" applyAlignment="1">
      <alignment vertical="center" wrapText="1"/>
    </xf>
    <xf numFmtId="0" fontId="130" fillId="0" borderId="0" xfId="0" applyFont="1" applyAlignment="1">
      <alignment horizontal="right" vertical="center"/>
    </xf>
    <xf numFmtId="0" fontId="131" fillId="0" borderId="0" xfId="0" applyFont="1" applyAlignment="1">
      <alignment horizontal="left" vertical="center"/>
    </xf>
    <xf numFmtId="0" fontId="130" fillId="0" borderId="0" xfId="0" applyFont="1" applyAlignment="1" applyProtection="1">
      <alignment vertical="center" wrapText="1"/>
      <protection locked="0"/>
    </xf>
    <xf numFmtId="0" fontId="131" fillId="0" borderId="0" xfId="0" applyFont="1"/>
    <xf numFmtId="0" fontId="55" fillId="39" borderId="98" xfId="0" applyFont="1" applyFill="1" applyBorder="1" applyAlignment="1">
      <alignment horizontal="center" vertical="center" wrapText="1"/>
    </xf>
    <xf numFmtId="0" fontId="55" fillId="39" borderId="99" xfId="0" applyFont="1" applyFill="1" applyBorder="1" applyAlignment="1">
      <alignment horizontal="center" vertical="center" wrapText="1"/>
    </xf>
    <xf numFmtId="3" fontId="130" fillId="0" borderId="0" xfId="0" applyNumberFormat="1" applyFont="1" applyAlignment="1">
      <alignment vertical="center" wrapText="1"/>
    </xf>
    <xf numFmtId="0" fontId="95" fillId="0" borderId="31" xfId="0" applyFont="1" applyBorder="1" applyAlignment="1">
      <alignment horizontal="left" vertical="center" wrapText="1"/>
    </xf>
    <xf numFmtId="3" fontId="70" fillId="3" borderId="36" xfId="0" applyNumberFormat="1" applyFont="1" applyFill="1" applyBorder="1" applyAlignment="1" applyProtection="1">
      <alignment horizontal="center" vertical="center"/>
      <protection locked="0"/>
    </xf>
    <xf numFmtId="4" fontId="161" fillId="0" borderId="38" xfId="0" applyNumberFormat="1" applyFont="1" applyBorder="1" applyAlignment="1">
      <alignment horizontal="center" vertical="center"/>
    </xf>
    <xf numFmtId="0" fontId="95" fillId="0" borderId="44" xfId="0" applyFont="1" applyBorder="1" applyAlignment="1">
      <alignment horizontal="left" vertical="center" wrapText="1"/>
    </xf>
    <xf numFmtId="3" fontId="70" fillId="3" borderId="39" xfId="0" applyNumberFormat="1" applyFont="1" applyFill="1" applyBorder="1" applyAlignment="1" applyProtection="1">
      <alignment horizontal="center" vertical="center"/>
      <protection locked="0"/>
    </xf>
    <xf numFmtId="4" fontId="161" fillId="0" borderId="40" xfId="0" applyNumberFormat="1" applyFont="1" applyBorder="1" applyAlignment="1">
      <alignment horizontal="center" vertical="center"/>
    </xf>
    <xf numFmtId="4" fontId="161" fillId="0" borderId="40" xfId="0" applyNumberFormat="1" applyFont="1" applyBorder="1" applyAlignment="1">
      <alignment horizontal="center" vertical="center" wrapText="1"/>
    </xf>
    <xf numFmtId="0" fontId="95" fillId="0" borderId="45" xfId="0" applyFont="1" applyBorder="1" applyAlignment="1">
      <alignment horizontal="left" vertical="center" wrapText="1"/>
    </xf>
    <xf numFmtId="3" fontId="70" fillId="3" borderId="41" xfId="0" applyNumberFormat="1" applyFont="1" applyFill="1" applyBorder="1" applyAlignment="1" applyProtection="1">
      <alignment horizontal="center" vertical="center"/>
      <protection locked="0"/>
    </xf>
    <xf numFmtId="4" fontId="161" fillId="0" borderId="43" xfId="0" applyNumberFormat="1" applyFont="1" applyBorder="1" applyAlignment="1">
      <alignment horizontal="center" vertical="center" wrapText="1"/>
    </xf>
    <xf numFmtId="0" fontId="162" fillId="0" borderId="0" xfId="2" applyFont="1" applyAlignment="1">
      <alignment vertical="center"/>
    </xf>
    <xf numFmtId="0" fontId="163" fillId="0" borderId="0" xfId="2" applyFont="1" applyAlignment="1">
      <alignment horizontal="left" vertical="center"/>
    </xf>
    <xf numFmtId="0" fontId="166" fillId="0" borderId="0" xfId="2" applyFont="1" applyAlignment="1">
      <alignment vertical="center" wrapText="1"/>
    </xf>
    <xf numFmtId="0" fontId="145" fillId="0" borderId="0" xfId="2" applyFont="1" applyAlignment="1">
      <alignment horizontal="center" vertical="center" wrapText="1"/>
    </xf>
    <xf numFmtId="0" fontId="166" fillId="0" borderId="30" xfId="2" applyFont="1" applyBorder="1" applyAlignment="1">
      <alignment horizontal="left" vertical="center" wrapText="1"/>
    </xf>
    <xf numFmtId="3" fontId="166" fillId="0" borderId="32" xfId="2" applyNumberFormat="1" applyFont="1" applyBorder="1" applyAlignment="1">
      <alignment horizontal="center" vertical="center" wrapText="1"/>
    </xf>
    <xf numFmtId="4" fontId="168" fillId="0" borderId="35" xfId="2" applyNumberFormat="1" applyFont="1" applyBorder="1" applyAlignment="1">
      <alignment horizontal="center" vertical="center" wrapText="1"/>
    </xf>
    <xf numFmtId="0" fontId="163" fillId="0" borderId="0" xfId="2" applyFont="1" applyAlignment="1">
      <alignment vertical="center" wrapText="1"/>
    </xf>
    <xf numFmtId="0" fontId="169" fillId="0" borderId="0" xfId="2" applyFont="1" applyAlignment="1">
      <alignment vertical="center"/>
    </xf>
    <xf numFmtId="0" fontId="169" fillId="0" borderId="0" xfId="2" applyFont="1" applyAlignment="1">
      <alignment horizontal="left" vertical="center"/>
    </xf>
    <xf numFmtId="0" fontId="166" fillId="0" borderId="37" xfId="2" applyFont="1" applyBorder="1" applyAlignment="1">
      <alignment horizontal="center" vertical="center" wrapText="1"/>
    </xf>
    <xf numFmtId="4" fontId="155" fillId="0" borderId="38" xfId="0" applyNumberFormat="1" applyFont="1" applyBorder="1" applyAlignment="1">
      <alignment horizontal="center" vertical="center"/>
    </xf>
    <xf numFmtId="1" fontId="70" fillId="0" borderId="0" xfId="1" applyNumberFormat="1" applyFont="1" applyBorder="1" applyAlignment="1">
      <alignment horizontal="center" vertical="center"/>
    </xf>
    <xf numFmtId="4" fontId="155" fillId="0" borderId="0" xfId="2" applyNumberFormat="1" applyFont="1" applyAlignment="1">
      <alignment horizontal="center" vertical="center" wrapText="1"/>
    </xf>
    <xf numFmtId="2" fontId="152" fillId="0" borderId="0" xfId="2" applyNumberFormat="1" applyFont="1" applyAlignment="1">
      <alignment vertical="center" wrapText="1"/>
    </xf>
    <xf numFmtId="0" fontId="169" fillId="0" borderId="0" xfId="2" applyFont="1" applyAlignment="1">
      <alignment vertical="center" wrapText="1"/>
    </xf>
    <xf numFmtId="2" fontId="138" fillId="0" borderId="0" xfId="2" applyNumberFormat="1" applyFont="1" applyAlignment="1">
      <alignment vertical="center" wrapText="1"/>
    </xf>
    <xf numFmtId="2" fontId="138" fillId="0" borderId="0" xfId="2" applyNumberFormat="1" applyFont="1" applyAlignment="1">
      <alignment horizontal="left" vertical="center" wrapText="1"/>
    </xf>
    <xf numFmtId="10" fontId="144" fillId="0" borderId="0" xfId="2" applyNumberFormat="1" applyFont="1" applyAlignment="1">
      <alignment vertical="center" wrapText="1"/>
    </xf>
    <xf numFmtId="0" fontId="55" fillId="39" borderId="139" xfId="2" applyFont="1" applyFill="1" applyBorder="1" applyAlignment="1">
      <alignment horizontal="center" vertical="center" wrapText="1"/>
    </xf>
    <xf numFmtId="0" fontId="55" fillId="39" borderId="98" xfId="2" applyFont="1" applyFill="1" applyBorder="1" applyAlignment="1">
      <alignment horizontal="center" vertical="center" wrapText="1"/>
    </xf>
    <xf numFmtId="3" fontId="143" fillId="0" borderId="36"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protection locked="0"/>
    </xf>
    <xf numFmtId="3" fontId="143" fillId="0" borderId="39" xfId="0" applyNumberFormat="1" applyFont="1" applyBorder="1" applyAlignment="1" applyProtection="1">
      <alignment horizontal="right" vertical="center" wrapText="1"/>
      <protection locked="0"/>
    </xf>
    <xf numFmtId="3" fontId="143" fillId="0" borderId="41" xfId="0" applyNumberFormat="1" applyFont="1" applyBorder="1" applyAlignment="1" applyProtection="1">
      <alignment horizontal="right" vertical="center" wrapText="1"/>
      <protection locked="0"/>
    </xf>
    <xf numFmtId="0" fontId="142" fillId="0" borderId="0" xfId="2" applyFont="1" applyAlignment="1">
      <alignment horizontal="right" vertical="center" wrapText="1"/>
    </xf>
    <xf numFmtId="3" fontId="143" fillId="0" borderId="36"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protection locked="0"/>
    </xf>
    <xf numFmtId="3" fontId="143" fillId="0" borderId="39" xfId="2" applyNumberFormat="1" applyFont="1" applyBorder="1" applyAlignment="1" applyProtection="1">
      <alignment horizontal="right" vertical="center" wrapText="1"/>
      <protection locked="0"/>
    </xf>
    <xf numFmtId="3" fontId="143" fillId="0" borderId="41" xfId="2" applyNumberFormat="1" applyFont="1" applyBorder="1" applyAlignment="1" applyProtection="1">
      <alignment horizontal="right" vertical="center" wrapText="1"/>
      <protection locked="0"/>
    </xf>
    <xf numFmtId="4" fontId="155" fillId="0" borderId="38" xfId="0" applyNumberFormat="1" applyFont="1" applyBorder="1" applyAlignment="1">
      <alignment horizontal="right" vertical="center"/>
    </xf>
    <xf numFmtId="4" fontId="155" fillId="0" borderId="40" xfId="0" applyNumberFormat="1" applyFont="1" applyBorder="1" applyAlignment="1">
      <alignment horizontal="right" vertical="center"/>
    </xf>
    <xf numFmtId="4" fontId="155" fillId="0" borderId="40" xfId="0" applyNumberFormat="1" applyFont="1" applyBorder="1" applyAlignment="1">
      <alignment horizontal="right" vertical="center" wrapText="1"/>
    </xf>
    <xf numFmtId="4" fontId="155" fillId="0" borderId="43" xfId="0" applyNumberFormat="1" applyFont="1" applyBorder="1" applyAlignment="1">
      <alignment horizontal="right" vertical="center" wrapText="1"/>
    </xf>
    <xf numFmtId="4" fontId="155" fillId="0" borderId="38" xfId="2" applyNumberFormat="1" applyFont="1" applyBorder="1" applyAlignment="1">
      <alignment horizontal="right" vertical="center"/>
    </xf>
    <xf numFmtId="4" fontId="155" fillId="0" borderId="40" xfId="2" applyNumberFormat="1" applyFont="1" applyBorder="1" applyAlignment="1">
      <alignment horizontal="right" vertical="center"/>
    </xf>
    <xf numFmtId="4" fontId="155" fillId="0" borderId="40" xfId="2" applyNumberFormat="1" applyFont="1" applyBorder="1" applyAlignment="1">
      <alignment horizontal="right" vertical="center" wrapText="1"/>
    </xf>
    <xf numFmtId="4" fontId="155" fillId="0" borderId="43" xfId="2" applyNumberFormat="1" applyFont="1" applyBorder="1" applyAlignment="1">
      <alignment horizontal="right" vertical="center" wrapText="1"/>
    </xf>
    <xf numFmtId="3" fontId="143" fillId="3" borderId="36" xfId="2" applyNumberFormat="1" applyFont="1" applyFill="1" applyBorder="1" applyAlignment="1">
      <alignment horizontal="right" vertical="center"/>
    </xf>
    <xf numFmtId="3" fontId="143" fillId="3" borderId="39" xfId="2" applyNumberFormat="1" applyFont="1" applyFill="1" applyBorder="1" applyAlignment="1">
      <alignment horizontal="right" vertical="center"/>
    </xf>
    <xf numFmtId="3" fontId="143" fillId="0" borderId="39" xfId="2" applyNumberFormat="1" applyFont="1" applyBorder="1" applyAlignment="1">
      <alignment horizontal="right" vertical="center" wrapText="1"/>
    </xf>
    <xf numFmtId="3" fontId="143" fillId="3" borderId="39" xfId="2" applyNumberFormat="1" applyFont="1" applyFill="1" applyBorder="1" applyAlignment="1">
      <alignment horizontal="right" vertical="center" wrapText="1"/>
    </xf>
    <xf numFmtId="3" fontId="143" fillId="3" borderId="41" xfId="2" applyNumberFormat="1" applyFont="1" applyFill="1" applyBorder="1" applyAlignment="1">
      <alignment horizontal="right" vertical="center" wrapText="1"/>
    </xf>
    <xf numFmtId="4" fontId="155" fillId="3" borderId="37" xfId="2" applyNumberFormat="1" applyFont="1" applyFill="1" applyBorder="1" applyAlignment="1">
      <alignment horizontal="right" vertical="center"/>
    </xf>
    <xf numFmtId="167" fontId="155" fillId="0" borderId="38" xfId="1" applyNumberFormat="1" applyFont="1" applyBorder="1" applyAlignment="1">
      <alignment horizontal="right" vertical="center"/>
    </xf>
    <xf numFmtId="4" fontId="155" fillId="3" borderId="0" xfId="2" applyNumberFormat="1" applyFont="1" applyFill="1" applyAlignment="1">
      <alignment horizontal="right" vertical="center"/>
    </xf>
    <xf numFmtId="167" fontId="155" fillId="0" borderId="40" xfId="1" applyNumberFormat="1" applyFont="1" applyBorder="1" applyAlignment="1">
      <alignment horizontal="right" vertical="center"/>
    </xf>
    <xf numFmtId="4" fontId="155" fillId="0" borderId="0" xfId="2" applyNumberFormat="1" applyFont="1" applyAlignment="1">
      <alignment horizontal="right" vertical="center" wrapText="1"/>
    </xf>
    <xf numFmtId="4" fontId="155" fillId="3" borderId="0" xfId="2" applyNumberFormat="1" applyFont="1" applyFill="1" applyAlignment="1">
      <alignment horizontal="right" vertical="center" wrapText="1"/>
    </xf>
    <xf numFmtId="167" fontId="155" fillId="0" borderId="40" xfId="1" applyNumberFormat="1" applyFont="1" applyBorder="1" applyAlignment="1">
      <alignment horizontal="right" vertical="center" wrapText="1"/>
    </xf>
    <xf numFmtId="4" fontId="155" fillId="3" borderId="42" xfId="2" applyNumberFormat="1" applyFont="1" applyFill="1" applyBorder="1" applyAlignment="1">
      <alignment horizontal="right" vertical="center" wrapText="1"/>
    </xf>
    <xf numFmtId="167" fontId="155" fillId="0" borderId="43" xfId="1" applyNumberFormat="1" applyFont="1" applyBorder="1" applyAlignment="1">
      <alignment horizontal="right" vertical="center" wrapText="1"/>
    </xf>
    <xf numFmtId="0" fontId="153" fillId="2" borderId="0" xfId="5" applyFont="1" applyFill="1" applyAlignment="1">
      <alignment horizontal="center" vertical="center"/>
    </xf>
    <xf numFmtId="0" fontId="166" fillId="0" borderId="0" xfId="2" applyFont="1" applyAlignment="1">
      <alignment horizontal="center" vertical="center" wrapText="1"/>
    </xf>
    <xf numFmtId="0" fontId="166" fillId="0" borderId="37" xfId="2" applyFont="1" applyBorder="1" applyAlignment="1">
      <alignment vertical="center" wrapText="1"/>
    </xf>
    <xf numFmtId="3" fontId="166" fillId="0" borderId="0" xfId="2" applyNumberFormat="1" applyFont="1" applyAlignment="1">
      <alignment vertical="center" wrapText="1"/>
    </xf>
    <xf numFmtId="0" fontId="166" fillId="0" borderId="88" xfId="2" applyFont="1" applyBorder="1" applyAlignment="1">
      <alignment vertical="center" wrapText="1"/>
    </xf>
    <xf numFmtId="0" fontId="170" fillId="0" borderId="0" xfId="2" applyFont="1" applyAlignment="1">
      <alignment horizontal="left" vertical="center"/>
    </xf>
    <xf numFmtId="0" fontId="166" fillId="0" borderId="89" xfId="2" applyFont="1" applyBorder="1" applyAlignment="1">
      <alignment vertical="center" wrapText="1"/>
    </xf>
    <xf numFmtId="0" fontId="166" fillId="0" borderId="42" xfId="2" applyFont="1" applyBorder="1" applyAlignment="1">
      <alignment vertical="center" wrapText="1"/>
    </xf>
    <xf numFmtId="0" fontId="170" fillId="0" borderId="0" xfId="2" applyFont="1" applyAlignment="1">
      <alignment horizontal="center" vertical="center" wrapText="1"/>
    </xf>
    <xf numFmtId="0" fontId="170" fillId="0" borderId="0" xfId="2" applyFont="1" applyAlignment="1">
      <alignment vertical="center" wrapText="1"/>
    </xf>
    <xf numFmtId="3" fontId="143" fillId="3" borderId="36" xfId="2" applyNumberFormat="1" applyFont="1" applyFill="1" applyBorder="1" applyAlignment="1" applyProtection="1">
      <alignment horizontal="center" vertical="center"/>
      <protection locked="0"/>
    </xf>
    <xf numFmtId="4" fontId="155" fillId="0" borderId="38" xfId="2" applyNumberFormat="1" applyFont="1" applyBorder="1" applyAlignment="1" applyProtection="1">
      <alignment horizontal="center" vertical="center"/>
      <protection locked="0"/>
    </xf>
    <xf numFmtId="3" fontId="143" fillId="3" borderId="39" xfId="2" applyNumberFormat="1" applyFont="1" applyFill="1" applyBorder="1" applyAlignment="1" applyProtection="1">
      <alignment horizontal="center" vertical="center"/>
      <protection locked="0"/>
    </xf>
    <xf numFmtId="4" fontId="155" fillId="3" borderId="40" xfId="2" applyNumberFormat="1" applyFont="1" applyFill="1" applyBorder="1" applyAlignment="1" applyProtection="1">
      <alignment horizontal="center" vertical="center"/>
      <protection locked="0"/>
    </xf>
    <xf numFmtId="4" fontId="155" fillId="0" borderId="40" xfId="2" applyNumberFormat="1" applyFont="1" applyBorder="1" applyAlignment="1" applyProtection="1">
      <alignment horizontal="center" vertical="center"/>
      <protection locked="0"/>
    </xf>
    <xf numFmtId="4" fontId="155" fillId="0" borderId="40" xfId="2" applyNumberFormat="1" applyFont="1" applyBorder="1" applyAlignment="1" applyProtection="1">
      <alignment horizontal="center" vertical="center" wrapText="1"/>
      <protection locked="0"/>
    </xf>
    <xf numFmtId="3" fontId="143" fillId="3" borderId="39" xfId="2" applyNumberFormat="1" applyFont="1" applyFill="1" applyBorder="1" applyAlignment="1" applyProtection="1">
      <alignment horizontal="center" vertical="center" wrapText="1"/>
      <protection locked="0"/>
    </xf>
    <xf numFmtId="4" fontId="155" fillId="3" borderId="40" xfId="2" applyNumberFormat="1" applyFont="1" applyFill="1" applyBorder="1" applyAlignment="1" applyProtection="1">
      <alignment horizontal="center" vertical="center" wrapText="1"/>
      <protection locked="0"/>
    </xf>
    <xf numFmtId="3" fontId="143" fillId="3" borderId="41" xfId="2" applyNumberFormat="1" applyFont="1" applyFill="1" applyBorder="1" applyAlignment="1" applyProtection="1">
      <alignment horizontal="center" vertical="center" wrapText="1"/>
      <protection locked="0"/>
    </xf>
    <xf numFmtId="4" fontId="155" fillId="3" borderId="43" xfId="2" applyNumberFormat="1" applyFont="1" applyFill="1" applyBorder="1" applyAlignment="1" applyProtection="1">
      <alignment horizontal="center" vertical="center" wrapText="1"/>
      <protection locked="0"/>
    </xf>
    <xf numFmtId="4" fontId="155" fillId="0" borderId="43" xfId="2" applyNumberFormat="1" applyFont="1" applyBorder="1" applyAlignment="1" applyProtection="1">
      <alignment horizontal="center" vertical="center" wrapText="1"/>
      <protection locked="0"/>
    </xf>
    <xf numFmtId="0" fontId="170" fillId="0" borderId="0" xfId="2" applyFont="1"/>
    <xf numFmtId="2" fontId="166" fillId="0" borderId="0" xfId="2" applyNumberFormat="1" applyFont="1" applyAlignment="1">
      <alignment vertical="center" wrapText="1"/>
    </xf>
    <xf numFmtId="49" fontId="153" fillId="0" borderId="0" xfId="2" applyNumberFormat="1" applyFont="1" applyAlignment="1">
      <alignment horizontal="left" vertical="center" wrapText="1"/>
    </xf>
    <xf numFmtId="0" fontId="148" fillId="0" borderId="0" xfId="2" applyFont="1" applyAlignment="1">
      <alignment horizontal="left" vertical="center"/>
    </xf>
    <xf numFmtId="0" fontId="55" fillId="0" borderId="0" xfId="2" applyFont="1" applyAlignment="1">
      <alignment horizontal="center" vertical="center" wrapText="1"/>
    </xf>
    <xf numFmtId="0" fontId="55" fillId="0" borderId="0" xfId="2" applyFont="1" applyAlignment="1">
      <alignment vertical="center" wrapText="1"/>
    </xf>
    <xf numFmtId="3" fontId="55" fillId="0" borderId="0" xfId="2" applyNumberFormat="1" applyFont="1" applyAlignment="1">
      <alignment vertical="center" wrapText="1"/>
    </xf>
    <xf numFmtId="0" fontId="149" fillId="0" borderId="0" xfId="2" applyFont="1" applyAlignment="1">
      <alignment vertical="center" wrapText="1"/>
    </xf>
    <xf numFmtId="0" fontId="150" fillId="0" borderId="0" xfId="2" applyFont="1" applyAlignment="1">
      <alignment horizontal="center" vertical="center" wrapText="1"/>
    </xf>
    <xf numFmtId="0" fontId="175" fillId="0" borderId="0" xfId="2" applyFont="1" applyAlignment="1">
      <alignment horizontal="center" vertical="center" wrapText="1"/>
    </xf>
    <xf numFmtId="0" fontId="175" fillId="0" borderId="0" xfId="2" applyFont="1" applyAlignment="1">
      <alignment vertical="center" wrapText="1"/>
    </xf>
    <xf numFmtId="0" fontId="54" fillId="0" borderId="0" xfId="2" applyFont="1" applyAlignment="1">
      <alignment horizontal="center" vertical="center" wrapText="1"/>
    </xf>
    <xf numFmtId="4" fontId="61" fillId="0" borderId="0" xfId="2" applyNumberFormat="1" applyFont="1" applyAlignment="1">
      <alignment horizontal="center" vertical="center"/>
    </xf>
    <xf numFmtId="9" fontId="128" fillId="0" borderId="0" xfId="8" applyFont="1" applyBorder="1" applyAlignment="1">
      <alignment horizontal="center" vertical="center"/>
    </xf>
    <xf numFmtId="0" fontId="175" fillId="0" borderId="0" xfId="2" applyFont="1"/>
    <xf numFmtId="0" fontId="175" fillId="0" borderId="0" xfId="2" applyFont="1" applyAlignment="1">
      <alignment horizontal="left" vertical="center" wrapText="1"/>
    </xf>
    <xf numFmtId="2" fontId="175" fillId="0" borderId="0" xfId="1" applyNumberFormat="1" applyFont="1" applyBorder="1" applyAlignment="1">
      <alignment horizontal="center" vertical="center"/>
    </xf>
    <xf numFmtId="2" fontId="175" fillId="0" borderId="0" xfId="1" applyNumberFormat="1" applyFont="1" applyBorder="1" applyAlignment="1">
      <alignment horizontal="center" vertical="center" wrapText="1"/>
    </xf>
    <xf numFmtId="0" fontId="159" fillId="0" borderId="0" xfId="2" applyFont="1" applyAlignment="1">
      <alignment horizontal="left" vertical="center" wrapText="1"/>
    </xf>
    <xf numFmtId="3" fontId="129" fillId="0" borderId="0" xfId="2" applyNumberFormat="1" applyFont="1" applyAlignment="1">
      <alignment vertical="center" wrapText="1"/>
    </xf>
    <xf numFmtId="3" fontId="129" fillId="0" borderId="0" xfId="0" applyNumberFormat="1" applyFont="1" applyBorder="1" applyAlignment="1" applyProtection="1">
      <alignment horizontal="center" vertical="center"/>
      <protection locked="0"/>
    </xf>
    <xf numFmtId="4" fontId="160" fillId="0" borderId="0" xfId="0" applyNumberFormat="1" applyFont="1" applyBorder="1" applyAlignment="1">
      <alignment horizontal="center" vertical="center"/>
    </xf>
    <xf numFmtId="3" fontId="129" fillId="0" borderId="0" xfId="2" applyNumberFormat="1" applyFont="1" applyAlignment="1" applyProtection="1">
      <alignment horizontal="center" vertical="center"/>
      <protection locked="0"/>
    </xf>
    <xf numFmtId="168" fontId="160" fillId="0" borderId="0" xfId="2" applyNumberFormat="1" applyFont="1" applyAlignment="1">
      <alignment horizontal="center" vertical="center"/>
    </xf>
    <xf numFmtId="3" fontId="129" fillId="3" borderId="0" xfId="2" applyNumberFormat="1" applyFont="1" applyFill="1" applyAlignment="1" applyProtection="1">
      <alignment horizontal="center" vertical="center"/>
      <protection locked="0"/>
    </xf>
    <xf numFmtId="167" fontId="160" fillId="0" borderId="0" xfId="1" applyNumberFormat="1" applyFont="1" applyBorder="1" applyAlignment="1">
      <alignment horizontal="center" vertical="center"/>
    </xf>
    <xf numFmtId="4" fontId="160" fillId="0" borderId="0" xfId="2" applyNumberFormat="1" applyFont="1" applyAlignment="1">
      <alignment horizontal="center" vertical="center"/>
    </xf>
    <xf numFmtId="3" fontId="129" fillId="0" borderId="0" xfId="0" applyNumberFormat="1" applyFont="1" applyBorder="1" applyAlignment="1" applyProtection="1">
      <alignment horizontal="center" vertical="center" wrapText="1"/>
      <protection locked="0"/>
    </xf>
    <xf numFmtId="3" fontId="129" fillId="0" borderId="0" xfId="2" applyNumberFormat="1" applyFont="1" applyAlignment="1" applyProtection="1">
      <alignment horizontal="center" vertical="center" wrapText="1"/>
      <protection locked="0"/>
    </xf>
    <xf numFmtId="3" fontId="129" fillId="3" borderId="0" xfId="2" applyNumberFormat="1" applyFont="1" applyFill="1" applyAlignment="1" applyProtection="1">
      <alignment horizontal="center" vertical="center" wrapText="1"/>
      <protection locked="0"/>
    </xf>
    <xf numFmtId="4" fontId="160" fillId="0" borderId="0" xfId="0" applyNumberFormat="1" applyFont="1" applyBorder="1" applyAlignment="1">
      <alignment horizontal="center" vertical="center" wrapText="1"/>
    </xf>
    <xf numFmtId="168" fontId="160" fillId="0" borderId="0" xfId="2" applyNumberFormat="1" applyFont="1" applyAlignment="1">
      <alignment horizontal="center" vertical="center" wrapText="1"/>
    </xf>
    <xf numFmtId="167" fontId="160" fillId="0" borderId="0" xfId="1" applyNumberFormat="1" applyFont="1" applyBorder="1" applyAlignment="1">
      <alignment horizontal="center" vertical="center" wrapText="1"/>
    </xf>
    <xf numFmtId="4" fontId="160" fillId="0" borderId="0" xfId="2" applyNumberFormat="1" applyFont="1" applyAlignment="1">
      <alignment horizontal="center" vertical="center" wrapText="1"/>
    </xf>
    <xf numFmtId="4" fontId="61" fillId="0" borderId="0" xfId="2" applyNumberFormat="1" applyFont="1" applyAlignment="1">
      <alignment horizontal="center" vertical="center" wrapText="1"/>
    </xf>
    <xf numFmtId="0" fontId="176" fillId="0" borderId="0" xfId="2" applyFont="1" applyAlignment="1">
      <alignment horizontal="center" vertical="center" wrapText="1"/>
    </xf>
    <xf numFmtId="168" fontId="176" fillId="0" borderId="0" xfId="2" applyNumberFormat="1" applyFont="1" applyAlignment="1">
      <alignment horizontal="center" vertical="center" wrapText="1"/>
    </xf>
    <xf numFmtId="167" fontId="176" fillId="0" borderId="0" xfId="1" applyNumberFormat="1" applyFont="1" applyBorder="1" applyAlignment="1">
      <alignment horizontal="center" vertical="center" wrapText="1"/>
    </xf>
    <xf numFmtId="4" fontId="176" fillId="0" borderId="0" xfId="2" applyNumberFormat="1" applyFont="1" applyAlignment="1">
      <alignment horizontal="center" vertical="center" wrapText="1"/>
    </xf>
    <xf numFmtId="168" fontId="177" fillId="0" borderId="0" xfId="2" applyNumberFormat="1" applyFont="1" applyAlignment="1">
      <alignment horizontal="center" vertical="center" wrapText="1"/>
    </xf>
    <xf numFmtId="0" fontId="95" fillId="0" borderId="0" xfId="2" applyFont="1" applyAlignment="1">
      <alignment horizontal="left" vertical="center" wrapText="1"/>
    </xf>
    <xf numFmtId="3" fontId="95" fillId="0" borderId="0" xfId="2" applyNumberFormat="1" applyFont="1" applyAlignment="1">
      <alignment horizontal="center" vertical="center" wrapText="1"/>
    </xf>
    <xf numFmtId="3" fontId="176" fillId="0" borderId="0" xfId="2" applyNumberFormat="1" applyFont="1" applyAlignment="1">
      <alignment horizontal="center" vertical="center" wrapText="1"/>
    </xf>
    <xf numFmtId="4" fontId="177" fillId="0" borderId="0" xfId="2" applyNumberFormat="1" applyFont="1" applyAlignment="1">
      <alignment horizontal="center" vertical="center" wrapText="1"/>
    </xf>
    <xf numFmtId="2" fontId="175" fillId="0" borderId="0" xfId="2" applyNumberFormat="1" applyFont="1" applyAlignment="1">
      <alignment vertical="center" wrapText="1"/>
    </xf>
    <xf numFmtId="0" fontId="178" fillId="0" borderId="0" xfId="2" applyFont="1" applyAlignment="1">
      <alignment vertical="center" wrapText="1"/>
    </xf>
    <xf numFmtId="2" fontId="140" fillId="0" borderId="0" xfId="2" applyNumberFormat="1" applyFont="1" applyAlignment="1">
      <alignment vertical="center" wrapText="1"/>
    </xf>
    <xf numFmtId="2" fontId="139" fillId="0" borderId="0" xfId="2" applyNumberFormat="1" applyFont="1" applyAlignment="1">
      <alignment vertical="center" wrapText="1"/>
    </xf>
    <xf numFmtId="0" fontId="54" fillId="0" borderId="0" xfId="2" applyFont="1" applyAlignment="1">
      <alignment horizontal="left" vertical="center"/>
    </xf>
    <xf numFmtId="0" fontId="55" fillId="0" borderId="0" xfId="2" applyFont="1" applyAlignment="1">
      <alignment horizontal="left" vertical="center" wrapText="1"/>
    </xf>
    <xf numFmtId="3" fontId="54" fillId="0" borderId="0" xfId="2" applyNumberFormat="1" applyFont="1" applyAlignment="1">
      <alignment vertical="center" wrapText="1"/>
    </xf>
    <xf numFmtId="3" fontId="54" fillId="0" borderId="0" xfId="0" applyNumberFormat="1" applyFont="1" applyBorder="1" applyAlignment="1" applyProtection="1">
      <alignment horizontal="center" vertical="center"/>
      <protection locked="0"/>
    </xf>
    <xf numFmtId="4" fontId="156" fillId="0" borderId="0" xfId="0" applyNumberFormat="1" applyFont="1" applyBorder="1" applyAlignment="1">
      <alignment horizontal="center" vertical="center"/>
    </xf>
    <xf numFmtId="3" fontId="54" fillId="0" borderId="0" xfId="2" applyNumberFormat="1" applyFont="1" applyAlignment="1" applyProtection="1">
      <alignment horizontal="center" vertical="center"/>
      <protection locked="0"/>
    </xf>
    <xf numFmtId="168" fontId="156" fillId="0" borderId="0" xfId="2" applyNumberFormat="1" applyFont="1" applyAlignment="1">
      <alignment horizontal="center" vertical="center"/>
    </xf>
    <xf numFmtId="3" fontId="54" fillId="3" borderId="0" xfId="2" applyNumberFormat="1" applyFont="1" applyFill="1" applyAlignment="1" applyProtection="1">
      <alignment horizontal="center" vertical="center"/>
      <protection locked="0"/>
    </xf>
    <xf numFmtId="167" fontId="156" fillId="0" borderId="0" xfId="1" applyNumberFormat="1" applyFont="1" applyBorder="1" applyAlignment="1">
      <alignment horizontal="center" vertical="center"/>
    </xf>
    <xf numFmtId="4" fontId="156" fillId="0" borderId="0" xfId="2" applyNumberFormat="1" applyFont="1" applyAlignment="1">
      <alignment horizontal="center" vertical="center"/>
    </xf>
    <xf numFmtId="9" fontId="54" fillId="0" borderId="0" xfId="8" applyFont="1" applyBorder="1" applyAlignment="1">
      <alignment horizontal="center" vertical="center"/>
    </xf>
    <xf numFmtId="0" fontId="54" fillId="0" borderId="0" xfId="2" applyFont="1"/>
    <xf numFmtId="0" fontId="54" fillId="0" borderId="0" xfId="2" applyFont="1" applyAlignment="1">
      <alignment horizontal="left" vertical="center" wrapText="1"/>
    </xf>
    <xf numFmtId="2" fontId="54" fillId="0" borderId="0" xfId="1" applyNumberFormat="1" applyFont="1" applyBorder="1" applyAlignment="1">
      <alignment horizontal="center" vertical="center"/>
    </xf>
    <xf numFmtId="2" fontId="54" fillId="0" borderId="0" xfId="1" applyNumberFormat="1" applyFont="1" applyBorder="1" applyAlignment="1">
      <alignment horizontal="center" vertical="center" wrapText="1"/>
    </xf>
    <xf numFmtId="3" fontId="54" fillId="0" borderId="0" xfId="0" applyNumberFormat="1" applyFont="1" applyBorder="1" applyAlignment="1" applyProtection="1">
      <alignment horizontal="center" vertical="center" wrapText="1"/>
      <protection locked="0"/>
    </xf>
    <xf numFmtId="3" fontId="54" fillId="0" borderId="0" xfId="2" applyNumberFormat="1" applyFont="1" applyAlignment="1" applyProtection="1">
      <alignment horizontal="center" vertical="center" wrapText="1"/>
      <protection locked="0"/>
    </xf>
    <xf numFmtId="3" fontId="70" fillId="0" borderId="0" xfId="2" applyNumberFormat="1" applyFont="1" applyAlignment="1">
      <alignment vertical="center" wrapText="1"/>
    </xf>
    <xf numFmtId="3" fontId="70" fillId="0" borderId="0" xfId="0" applyNumberFormat="1" applyFont="1" applyBorder="1" applyAlignment="1" applyProtection="1">
      <alignment horizontal="center" vertical="center"/>
      <protection locked="0"/>
    </xf>
    <xf numFmtId="4" fontId="161" fillId="0" borderId="0" xfId="0" applyNumberFormat="1" applyFont="1" applyBorder="1" applyAlignment="1">
      <alignment horizontal="center" vertical="center"/>
    </xf>
    <xf numFmtId="3" fontId="70" fillId="0" borderId="0" xfId="2" applyNumberFormat="1" applyFont="1" applyAlignment="1" applyProtection="1">
      <alignment horizontal="center" vertical="center"/>
      <protection locked="0"/>
    </xf>
    <xf numFmtId="168" fontId="161" fillId="0" borderId="0" xfId="2" applyNumberFormat="1" applyFont="1" applyAlignment="1">
      <alignment horizontal="center" vertical="center"/>
    </xf>
    <xf numFmtId="3" fontId="70" fillId="3" borderId="0" xfId="2" applyNumberFormat="1" applyFont="1" applyFill="1" applyAlignment="1" applyProtection="1">
      <alignment horizontal="center" vertical="center"/>
      <protection locked="0"/>
    </xf>
    <xf numFmtId="167" fontId="161" fillId="0" borderId="0" xfId="1" applyNumberFormat="1" applyFont="1" applyBorder="1" applyAlignment="1">
      <alignment horizontal="center" vertical="center"/>
    </xf>
    <xf numFmtId="4" fontId="161" fillId="0" borderId="0" xfId="2" applyNumberFormat="1" applyFont="1" applyAlignment="1">
      <alignment horizontal="center" vertical="center"/>
    </xf>
    <xf numFmtId="3" fontId="70" fillId="0" borderId="0" xfId="0" applyNumberFormat="1" applyFont="1" applyBorder="1" applyAlignment="1" applyProtection="1">
      <alignment horizontal="center" vertical="center" wrapText="1"/>
      <protection locked="0"/>
    </xf>
    <xf numFmtId="3" fontId="70" fillId="0" borderId="0" xfId="2" applyNumberFormat="1" applyFont="1" applyAlignment="1" applyProtection="1">
      <alignment horizontal="center" vertical="center" wrapText="1"/>
      <protection locked="0"/>
    </xf>
    <xf numFmtId="3" fontId="70" fillId="3" borderId="0" xfId="2" applyNumberFormat="1" applyFont="1" applyFill="1" applyAlignment="1" applyProtection="1">
      <alignment horizontal="center" vertical="center" wrapText="1"/>
      <protection locked="0"/>
    </xf>
    <xf numFmtId="4" fontId="161" fillId="0" borderId="0" xfId="0" applyNumberFormat="1" applyFont="1" applyBorder="1" applyAlignment="1">
      <alignment horizontal="center" vertical="center" wrapText="1"/>
    </xf>
    <xf numFmtId="168" fontId="161" fillId="0" borderId="0" xfId="2" applyNumberFormat="1" applyFont="1" applyAlignment="1">
      <alignment horizontal="center" vertical="center" wrapText="1"/>
    </xf>
    <xf numFmtId="167" fontId="161" fillId="0" borderId="0" xfId="1" applyNumberFormat="1" applyFont="1" applyBorder="1" applyAlignment="1">
      <alignment horizontal="center" vertical="center" wrapText="1"/>
    </xf>
    <xf numFmtId="4" fontId="161" fillId="0" borderId="0" xfId="2" applyNumberFormat="1" applyFont="1" applyAlignment="1">
      <alignment horizontal="center" vertical="center" wrapText="1"/>
    </xf>
    <xf numFmtId="4" fontId="156" fillId="0" borderId="0" xfId="2" applyNumberFormat="1" applyFont="1" applyAlignment="1">
      <alignment horizontal="center" vertical="center" wrapText="1"/>
    </xf>
    <xf numFmtId="2" fontId="54" fillId="0" borderId="0" xfId="2" applyNumberFormat="1" applyFont="1" applyAlignment="1">
      <alignment vertical="center" wrapText="1"/>
    </xf>
    <xf numFmtId="0" fontId="161" fillId="0" borderId="0" xfId="2" applyFont="1" applyAlignment="1">
      <alignment vertical="center" wrapText="1"/>
    </xf>
    <xf numFmtId="2" fontId="95" fillId="0" borderId="0" xfId="2" applyNumberFormat="1" applyFont="1" applyAlignment="1">
      <alignment vertical="center" wrapText="1"/>
    </xf>
    <xf numFmtId="10" fontId="70" fillId="0" borderId="0" xfId="2" applyNumberFormat="1" applyFont="1" applyAlignment="1">
      <alignment vertical="center" wrapText="1"/>
    </xf>
    <xf numFmtId="0" fontId="166" fillId="0" borderId="96" xfId="2" applyFont="1" applyBorder="1" applyAlignment="1">
      <alignment vertical="center" wrapText="1"/>
    </xf>
    <xf numFmtId="3" fontId="166" fillId="0" borderId="37" xfId="2" applyNumberFormat="1" applyFont="1" applyBorder="1" applyAlignment="1">
      <alignment vertical="center" wrapText="1"/>
    </xf>
    <xf numFmtId="0" fontId="166" fillId="0" borderId="38" xfId="2" applyFont="1" applyBorder="1" applyAlignment="1">
      <alignment vertical="center" wrapText="1"/>
    </xf>
    <xf numFmtId="0" fontId="109" fillId="0" borderId="0" xfId="2" applyFont="1" applyAlignment="1">
      <alignment vertical="center" wrapText="1"/>
    </xf>
    <xf numFmtId="3" fontId="166" fillId="0" borderId="30" xfId="2" applyNumberFormat="1" applyFont="1" applyBorder="1" applyAlignment="1">
      <alignment horizontal="center" vertical="center" wrapText="1"/>
    </xf>
    <xf numFmtId="0" fontId="109" fillId="0" borderId="0" xfId="2" applyFont="1" applyAlignment="1">
      <alignment vertical="center"/>
    </xf>
    <xf numFmtId="0" fontId="109" fillId="0" borderId="0" xfId="2" applyFont="1" applyAlignment="1">
      <alignment horizontal="left" vertical="center"/>
    </xf>
    <xf numFmtId="0" fontId="55" fillId="39" borderId="145" xfId="2" applyFont="1" applyFill="1" applyBorder="1" applyAlignment="1">
      <alignment horizontal="center" vertical="center" wrapText="1"/>
    </xf>
    <xf numFmtId="0" fontId="55" fillId="39" borderId="147" xfId="2" applyFont="1" applyFill="1" applyBorder="1" applyAlignment="1">
      <alignment horizontal="center" vertical="center" wrapText="1"/>
    </xf>
    <xf numFmtId="1" fontId="54" fillId="0" borderId="0" xfId="21" applyNumberFormat="1" applyFont="1" applyBorder="1" applyAlignment="1">
      <alignment horizontal="center" vertical="center"/>
    </xf>
    <xf numFmtId="2" fontId="54" fillId="0" borderId="0" xfId="21" applyNumberFormat="1" applyFont="1" applyBorder="1" applyAlignment="1">
      <alignment horizontal="center" vertical="center"/>
    </xf>
    <xf numFmtId="14" fontId="54" fillId="0" borderId="0" xfId="2" applyNumberFormat="1" applyFont="1" applyAlignment="1">
      <alignment horizontal="left" vertical="center" wrapText="1"/>
    </xf>
    <xf numFmtId="3" fontId="143" fillId="3" borderId="31" xfId="2" applyNumberFormat="1" applyFont="1" applyFill="1" applyBorder="1" applyAlignment="1" applyProtection="1">
      <alignment horizontal="center" vertical="center"/>
      <protection locked="0"/>
    </xf>
    <xf numFmtId="0" fontId="109" fillId="0" borderId="0" xfId="2" applyFont="1"/>
    <xf numFmtId="2" fontId="70" fillId="0" borderId="0" xfId="21" applyNumberFormat="1" applyFont="1" applyBorder="1" applyAlignment="1">
      <alignment horizontal="center" vertical="center"/>
    </xf>
    <xf numFmtId="3" fontId="143" fillId="3" borderId="44" xfId="2" applyNumberFormat="1" applyFont="1" applyFill="1" applyBorder="1" applyAlignment="1" applyProtection="1">
      <alignment horizontal="center" vertical="center"/>
      <protection locked="0"/>
    </xf>
    <xf numFmtId="3" fontId="143" fillId="0" borderId="44" xfId="2" applyNumberFormat="1" applyFont="1" applyBorder="1" applyAlignment="1" applyProtection="1">
      <alignment horizontal="center" vertical="center" wrapText="1"/>
      <protection locked="0"/>
    </xf>
    <xf numFmtId="3" fontId="143" fillId="3" borderId="44" xfId="2" applyNumberFormat="1" applyFont="1" applyFill="1" applyBorder="1" applyAlignment="1" applyProtection="1">
      <alignment horizontal="center" vertical="center" wrapText="1"/>
      <protection locked="0"/>
    </xf>
    <xf numFmtId="3" fontId="143" fillId="3" borderId="45" xfId="2" applyNumberFormat="1" applyFont="1" applyFill="1" applyBorder="1" applyAlignment="1" applyProtection="1">
      <alignment horizontal="center" vertical="center" wrapText="1"/>
      <protection locked="0"/>
    </xf>
    <xf numFmtId="0" fontId="179" fillId="0" borderId="0" xfId="2" applyFont="1" applyAlignment="1">
      <alignment vertical="center" wrapText="1"/>
    </xf>
    <xf numFmtId="0" fontId="70" fillId="0" borderId="0" xfId="0" applyFont="1" applyAlignment="1">
      <alignment vertical="center"/>
    </xf>
    <xf numFmtId="0" fontId="167" fillId="0" borderId="0" xfId="0" applyFont="1" applyAlignment="1">
      <alignment vertical="center" wrapText="1"/>
    </xf>
    <xf numFmtId="0" fontId="144" fillId="0" borderId="0" xfId="0" applyFont="1" applyAlignment="1">
      <alignment vertical="center" wrapText="1"/>
    </xf>
    <xf numFmtId="0" fontId="180" fillId="0" borderId="0" xfId="0" applyFont="1" applyAlignment="1">
      <alignment vertical="center"/>
    </xf>
    <xf numFmtId="0" fontId="142" fillId="0" borderId="0" xfId="0" applyFont="1" applyAlignment="1">
      <alignment horizontal="right" vertical="center"/>
    </xf>
    <xf numFmtId="0" fontId="152" fillId="0" borderId="0" xfId="0" applyFont="1" applyAlignment="1">
      <alignment horizontal="center"/>
    </xf>
    <xf numFmtId="0" fontId="144" fillId="0" borderId="0" xfId="0" applyFont="1" applyAlignment="1">
      <alignment horizontal="left" vertical="center"/>
    </xf>
    <xf numFmtId="3" fontId="144" fillId="0" borderId="0" xfId="0" applyNumberFormat="1" applyFont="1" applyAlignment="1">
      <alignment horizontal="left" vertical="center"/>
    </xf>
    <xf numFmtId="0" fontId="153" fillId="0" borderId="0" xfId="0" applyFont="1" applyAlignment="1">
      <alignment horizontal="left" vertical="center"/>
    </xf>
    <xf numFmtId="0" fontId="170" fillId="0" borderId="0" xfId="0" applyFont="1" applyAlignment="1">
      <alignment vertical="center"/>
    </xf>
    <xf numFmtId="0" fontId="170" fillId="0" borderId="0" xfId="0" applyFont="1" applyAlignment="1">
      <alignment horizontal="left" vertical="center"/>
    </xf>
    <xf numFmtId="3" fontId="170" fillId="0" borderId="0" xfId="0" applyNumberFormat="1" applyFont="1" applyAlignment="1">
      <alignment horizontal="left" vertical="center"/>
    </xf>
    <xf numFmtId="0" fontId="166" fillId="0" borderId="0" xfId="0" applyFont="1" applyBorder="1" applyAlignment="1">
      <alignment vertical="center" wrapText="1"/>
    </xf>
    <xf numFmtId="0" fontId="138" fillId="0" borderId="0" xfId="0" applyFont="1" applyAlignment="1">
      <alignment vertical="center" wrapText="1"/>
    </xf>
    <xf numFmtId="0" fontId="166" fillId="0" borderId="0" xfId="0" applyFont="1" applyBorder="1" applyAlignment="1">
      <alignment horizontal="center" vertical="center" wrapText="1"/>
    </xf>
    <xf numFmtId="0" fontId="166" fillId="0" borderId="0" xfId="0" applyFont="1" applyAlignment="1">
      <alignment vertical="center" wrapText="1"/>
    </xf>
    <xf numFmtId="0" fontId="166" fillId="0" borderId="14" xfId="0" applyFont="1" applyBorder="1" applyAlignment="1">
      <alignment horizontal="center" vertical="center" wrapText="1"/>
    </xf>
    <xf numFmtId="0" fontId="142" fillId="0" borderId="0" xfId="0" applyFont="1" applyBorder="1" applyAlignment="1">
      <alignment horizontal="center" vertical="center" wrapText="1"/>
    </xf>
    <xf numFmtId="0" fontId="141" fillId="0" borderId="0" xfId="0" applyFont="1" applyBorder="1" applyAlignment="1">
      <alignment vertical="center" wrapText="1"/>
    </xf>
    <xf numFmtId="0" fontId="154" fillId="0" borderId="31" xfId="0" applyFont="1" applyBorder="1" applyAlignment="1">
      <alignment horizontal="left" vertical="center" wrapText="1"/>
    </xf>
    <xf numFmtId="0" fontId="143" fillId="0" borderId="0" xfId="0" applyFont="1" applyAlignment="1">
      <alignment vertical="center" wrapText="1"/>
    </xf>
    <xf numFmtId="10" fontId="143" fillId="0" borderId="0" xfId="7" applyNumberFormat="1" applyFont="1" applyAlignment="1">
      <alignment vertical="center" wrapText="1"/>
    </xf>
    <xf numFmtId="3" fontId="143" fillId="0" borderId="36" xfId="7" applyNumberFormat="1" applyFont="1" applyBorder="1" applyAlignment="1" applyProtection="1">
      <alignment horizontal="center" vertical="center"/>
      <protection locked="0"/>
    </xf>
    <xf numFmtId="4" fontId="155" fillId="0" borderId="38" xfId="7" applyNumberFormat="1" applyFont="1" applyBorder="1" applyAlignment="1">
      <alignment horizontal="center" vertical="center"/>
    </xf>
    <xf numFmtId="10" fontId="143" fillId="0" borderId="0" xfId="6" applyNumberFormat="1" applyFont="1" applyAlignment="1">
      <alignment vertical="center" wrapText="1"/>
    </xf>
    <xf numFmtId="3" fontId="154" fillId="0" borderId="36" xfId="0" applyNumberFormat="1" applyFont="1" applyBorder="1" applyAlignment="1">
      <alignment horizontal="center" vertical="center"/>
    </xf>
    <xf numFmtId="0" fontId="154" fillId="0" borderId="45" xfId="0" applyFont="1" applyBorder="1" applyAlignment="1">
      <alignment horizontal="left" vertical="center" wrapText="1"/>
    </xf>
    <xf numFmtId="3" fontId="143" fillId="0" borderId="41" xfId="7" applyNumberFormat="1" applyFont="1" applyBorder="1" applyAlignment="1" applyProtection="1">
      <alignment horizontal="center" vertical="center"/>
      <protection locked="0"/>
    </xf>
    <xf numFmtId="4" fontId="155" fillId="0" borderId="43" xfId="7" applyNumberFormat="1" applyFont="1" applyBorder="1" applyAlignment="1">
      <alignment horizontal="center" vertical="center"/>
    </xf>
    <xf numFmtId="3" fontId="154" fillId="0" borderId="41" xfId="0" applyNumberFormat="1" applyFont="1" applyBorder="1" applyAlignment="1">
      <alignment horizontal="center" vertical="center"/>
    </xf>
    <xf numFmtId="4" fontId="155" fillId="0" borderId="43" xfId="0" applyNumberFormat="1" applyFont="1" applyBorder="1" applyAlignment="1">
      <alignment horizontal="center" vertical="center"/>
    </xf>
    <xf numFmtId="0" fontId="138" fillId="0" borderId="0" xfId="0" applyFont="1" applyBorder="1" applyAlignment="1">
      <alignment horizontal="left" vertical="center" wrapText="1"/>
    </xf>
    <xf numFmtId="0" fontId="138" fillId="0" borderId="0" xfId="0" applyFont="1" applyBorder="1" applyAlignment="1">
      <alignment vertical="center" wrapText="1"/>
    </xf>
    <xf numFmtId="3" fontId="138" fillId="0" borderId="0" xfId="0" applyNumberFormat="1" applyFont="1" applyBorder="1" applyAlignment="1">
      <alignment horizontal="center" vertical="center" wrapText="1"/>
    </xf>
    <xf numFmtId="4" fontId="181" fillId="0" borderId="0" xfId="0" applyNumberFormat="1" applyFont="1" applyBorder="1" applyAlignment="1">
      <alignment horizontal="center" vertical="center" wrapText="1"/>
    </xf>
    <xf numFmtId="4" fontId="182" fillId="0" borderId="11" xfId="0" applyNumberFormat="1" applyFont="1" applyBorder="1" applyAlignment="1">
      <alignment horizontal="center" vertical="center" wrapText="1"/>
    </xf>
    <xf numFmtId="0" fontId="183" fillId="0" borderId="0" xfId="0" applyFont="1" applyBorder="1" applyAlignment="1">
      <alignment vertical="center" wrapText="1"/>
    </xf>
    <xf numFmtId="0" fontId="153" fillId="0" borderId="0" xfId="0" applyFont="1" applyBorder="1" applyAlignment="1">
      <alignment vertical="center" wrapText="1"/>
    </xf>
    <xf numFmtId="2" fontId="152" fillId="0" borderId="0" xfId="0" applyNumberFormat="1" applyFont="1" applyAlignment="1">
      <alignment vertical="center" wrapText="1"/>
    </xf>
    <xf numFmtId="2" fontId="152" fillId="0" borderId="0" xfId="0" applyNumberFormat="1" applyFont="1" applyAlignment="1">
      <alignment horizontal="left" vertical="center" wrapText="1"/>
    </xf>
    <xf numFmtId="2" fontId="183" fillId="0" borderId="0" xfId="0" applyNumberFormat="1" applyFont="1" applyAlignment="1">
      <alignment horizontal="left" vertical="center" wrapText="1"/>
    </xf>
    <xf numFmtId="0" fontId="183" fillId="0" borderId="0" xfId="0" applyFont="1" applyAlignment="1">
      <alignment horizontal="left" vertical="center" wrapText="1"/>
    </xf>
    <xf numFmtId="3" fontId="183" fillId="0" borderId="0" xfId="0" applyNumberFormat="1" applyFont="1" applyAlignment="1">
      <alignment horizontal="left" vertical="center" wrapText="1"/>
    </xf>
    <xf numFmtId="0" fontId="153" fillId="0" borderId="0" xfId="0" applyFont="1" applyBorder="1" applyAlignment="1">
      <alignment horizontal="left" vertical="center" wrapText="1"/>
    </xf>
    <xf numFmtId="0" fontId="153" fillId="0" borderId="0" xfId="0" applyFont="1" applyAlignment="1">
      <alignment vertical="center" wrapText="1"/>
    </xf>
    <xf numFmtId="0" fontId="55" fillId="39" borderId="41" xfId="0" applyFont="1" applyFill="1" applyBorder="1" applyAlignment="1">
      <alignment horizontal="center" vertical="center" wrapText="1"/>
    </xf>
    <xf numFmtId="0" fontId="55" fillId="39" borderId="151" xfId="0" applyFont="1" applyFill="1" applyBorder="1" applyAlignment="1">
      <alignment horizontal="center" vertical="center" wrapText="1"/>
    </xf>
    <xf numFmtId="0" fontId="55" fillId="39" borderId="152" xfId="0" applyFont="1" applyFill="1" applyBorder="1" applyAlignment="1">
      <alignment horizontal="center" vertical="center" wrapText="1"/>
    </xf>
    <xf numFmtId="0" fontId="166" fillId="0" borderId="0" xfId="0" applyFont="1" applyAlignment="1">
      <alignment horizontal="center" vertical="center" wrapText="1"/>
    </xf>
    <xf numFmtId="0" fontId="141" fillId="0" borderId="0" xfId="0" applyFont="1" applyBorder="1" applyAlignment="1">
      <alignment horizontal="center" vertical="center" wrapText="1"/>
    </xf>
    <xf numFmtId="0" fontId="145" fillId="0" borderId="0" xfId="0" applyFont="1" applyBorder="1" applyAlignment="1">
      <alignment horizontal="center" vertical="center" wrapText="1"/>
    </xf>
    <xf numFmtId="3" fontId="166" fillId="0" borderId="61" xfId="0" applyNumberFormat="1" applyFont="1" applyBorder="1" applyAlignment="1">
      <alignment horizontal="center" vertical="center" wrapText="1"/>
    </xf>
    <xf numFmtId="4" fontId="168" fillId="0" borderId="62" xfId="0" applyNumberFormat="1" applyFont="1" applyBorder="1" applyAlignment="1">
      <alignment horizontal="center" vertical="center" wrapText="1"/>
    </xf>
    <xf numFmtId="0" fontId="70" fillId="0" borderId="0" xfId="0" applyFont="1"/>
    <xf numFmtId="0" fontId="144" fillId="0" borderId="0" xfId="0" applyFont="1" applyBorder="1" applyAlignment="1">
      <alignment horizontal="left" vertical="center"/>
    </xf>
    <xf numFmtId="0" fontId="170" fillId="0" borderId="0" xfId="0" applyFont="1" applyBorder="1" applyAlignment="1">
      <alignment horizontal="left" vertical="center"/>
    </xf>
    <xf numFmtId="0" fontId="170" fillId="0" borderId="0" xfId="0" applyFont="1"/>
    <xf numFmtId="0" fontId="170" fillId="0" borderId="0" xfId="0" applyFont="1" applyBorder="1"/>
    <xf numFmtId="9" fontId="166" fillId="0" borderId="0" xfId="0" applyNumberFormat="1" applyFont="1" applyBorder="1" applyAlignment="1">
      <alignment horizontal="center" vertical="center" wrapText="1"/>
    </xf>
    <xf numFmtId="0" fontId="70" fillId="0" borderId="0" xfId="0" applyFont="1" applyBorder="1"/>
    <xf numFmtId="0" fontId="143" fillId="0" borderId="0" xfId="0" applyFont="1" applyAlignment="1">
      <alignment horizontal="center" vertical="center" wrapText="1"/>
    </xf>
    <xf numFmtId="0" fontId="154" fillId="0" borderId="53" xfId="0" applyFont="1" applyBorder="1" applyAlignment="1">
      <alignment horizontal="left" vertical="center" wrapText="1"/>
    </xf>
    <xf numFmtId="3" fontId="143" fillId="0" borderId="55" xfId="0" applyNumberFormat="1" applyFont="1" applyBorder="1" applyAlignment="1">
      <alignment horizontal="center" vertical="center"/>
    </xf>
    <xf numFmtId="4" fontId="155" fillId="0" borderId="56" xfId="0" applyNumberFormat="1" applyFont="1" applyBorder="1" applyAlignment="1">
      <alignment horizontal="center" vertical="center"/>
    </xf>
    <xf numFmtId="0" fontId="143" fillId="0" borderId="0" xfId="0" applyFont="1" applyAlignment="1">
      <alignment horizontal="center" vertical="center"/>
    </xf>
    <xf numFmtId="4" fontId="143" fillId="0" borderId="0" xfId="0" applyNumberFormat="1" applyFont="1" applyBorder="1" applyAlignment="1">
      <alignment horizontal="center" vertical="center"/>
    </xf>
    <xf numFmtId="10" fontId="143" fillId="0" borderId="0" xfId="0" applyNumberFormat="1" applyFont="1" applyBorder="1" applyAlignment="1">
      <alignment horizontal="center" vertical="center"/>
    </xf>
    <xf numFmtId="2" fontId="143" fillId="0" borderId="0" xfId="0" applyNumberFormat="1" applyFont="1" applyBorder="1" applyAlignment="1" applyProtection="1">
      <alignment horizontal="center" vertical="center"/>
      <protection locked="0"/>
    </xf>
    <xf numFmtId="10" fontId="143" fillId="0" borderId="0" xfId="0" applyNumberFormat="1" applyFont="1" applyAlignment="1">
      <alignment vertical="center" wrapText="1"/>
    </xf>
    <xf numFmtId="0" fontId="154" fillId="0" borderId="63" xfId="0" applyFont="1" applyBorder="1" applyAlignment="1">
      <alignment horizontal="left" vertical="center" wrapText="1"/>
    </xf>
    <xf numFmtId="3" fontId="143"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143" fillId="0" borderId="59" xfId="0" applyNumberFormat="1" applyFont="1" applyBorder="1" applyAlignment="1">
      <alignment horizontal="center" vertical="center" wrapText="1"/>
    </xf>
    <xf numFmtId="4" fontId="155" fillId="0" borderId="60" xfId="0" applyNumberFormat="1" applyFont="1" applyBorder="1" applyAlignment="1">
      <alignment horizontal="center" vertical="center" wrapText="1"/>
    </xf>
    <xf numFmtId="4" fontId="143" fillId="0" borderId="0" xfId="0" applyNumberFormat="1" applyFont="1" applyBorder="1" applyAlignment="1">
      <alignment horizontal="center" vertical="center" wrapText="1"/>
    </xf>
    <xf numFmtId="0" fontId="154" fillId="0" borderId="54" xfId="0" applyFont="1" applyBorder="1" applyAlignment="1">
      <alignment horizontal="left" vertical="center" wrapText="1"/>
    </xf>
    <xf numFmtId="3" fontId="143" fillId="0" borderId="57" xfId="0" applyNumberFormat="1" applyFont="1" applyBorder="1" applyAlignment="1">
      <alignment horizontal="center" vertical="center" wrapText="1"/>
    </xf>
    <xf numFmtId="4" fontId="155" fillId="0" borderId="58" xfId="0" applyNumberFormat="1" applyFont="1" applyBorder="1" applyAlignment="1">
      <alignment horizontal="center" vertical="center" wrapText="1"/>
    </xf>
    <xf numFmtId="3" fontId="143" fillId="0" borderId="57" xfId="0" applyNumberFormat="1" applyFont="1" applyBorder="1" applyAlignment="1">
      <alignment horizontal="center" vertical="center"/>
    </xf>
    <xf numFmtId="4" fontId="155" fillId="0" borderId="58" xfId="0" applyNumberFormat="1" applyFont="1" applyBorder="1" applyAlignment="1">
      <alignment horizontal="center" vertical="center"/>
    </xf>
    <xf numFmtId="3" fontId="70" fillId="0" borderId="0" xfId="0" applyNumberFormat="1" applyFont="1" applyBorder="1"/>
    <xf numFmtId="2" fontId="145" fillId="0" borderId="0" xfId="0" applyNumberFormat="1" applyFont="1" applyBorder="1" applyAlignment="1">
      <alignment horizontal="center" vertical="center" wrapText="1"/>
    </xf>
    <xf numFmtId="2" fontId="70" fillId="0" borderId="0" xfId="0" applyNumberFormat="1" applyFont="1" applyBorder="1"/>
    <xf numFmtId="2" fontId="142" fillId="0" borderId="0" xfId="0" applyNumberFormat="1" applyFont="1" applyBorder="1" applyAlignment="1">
      <alignment horizontal="center" vertical="center" wrapText="1"/>
    </xf>
    <xf numFmtId="0" fontId="54" fillId="0" borderId="0" xfId="0" applyFont="1" applyBorder="1" applyAlignment="1">
      <alignment vertical="center" wrapText="1"/>
    </xf>
    <xf numFmtId="0" fontId="156" fillId="0" borderId="0" xfId="0" applyFont="1"/>
    <xf numFmtId="2" fontId="55" fillId="0" borderId="0" xfId="0" applyNumberFormat="1" applyFont="1" applyAlignment="1">
      <alignment vertical="center" wrapText="1"/>
    </xf>
    <xf numFmtId="0" fontId="54" fillId="0" borderId="0" xfId="0" applyFont="1"/>
    <xf numFmtId="3" fontId="54" fillId="0" borderId="0" xfId="0" applyNumberFormat="1" applyFont="1"/>
    <xf numFmtId="0" fontId="54" fillId="0" borderId="0" xfId="0" applyFont="1" applyBorder="1"/>
    <xf numFmtId="3" fontId="54" fillId="0" borderId="0" xfId="0" applyNumberFormat="1" applyFont="1" applyBorder="1" applyAlignment="1">
      <alignment horizontal="center" vertical="center" wrapText="1"/>
    </xf>
    <xf numFmtId="4" fontId="156" fillId="0" borderId="0" xfId="0" applyNumberFormat="1" applyFont="1" applyBorder="1" applyAlignment="1">
      <alignment horizontal="center" vertical="center" wrapText="1"/>
    </xf>
    <xf numFmtId="4" fontId="54" fillId="0" borderId="0" xfId="0" applyNumberFormat="1" applyFont="1" applyBorder="1" applyAlignment="1">
      <alignment horizontal="center" vertical="center" wrapText="1"/>
    </xf>
    <xf numFmtId="3" fontId="54" fillId="0" borderId="0" xfId="0" applyNumberFormat="1" applyFont="1" applyBorder="1" applyAlignment="1">
      <alignment horizontal="center" vertical="center"/>
    </xf>
    <xf numFmtId="0" fontId="109" fillId="0" borderId="0" xfId="0" applyFont="1"/>
    <xf numFmtId="0" fontId="55" fillId="39" borderId="57" xfId="0" applyFont="1" applyFill="1" applyBorder="1" applyAlignment="1">
      <alignment horizontal="center" vertical="center" wrapText="1"/>
    </xf>
    <xf numFmtId="0" fontId="55" fillId="39" borderId="155" xfId="0" applyFont="1" applyFill="1" applyBorder="1" applyAlignment="1">
      <alignment horizontal="center" vertical="center" wrapText="1"/>
    </xf>
    <xf numFmtId="9" fontId="149" fillId="39" borderId="154" xfId="0" applyNumberFormat="1" applyFont="1" applyFill="1" applyBorder="1" applyAlignment="1">
      <alignment horizontal="center" vertical="center" wrapText="1"/>
    </xf>
    <xf numFmtId="9" fontId="149" fillId="39" borderId="58" xfId="0" applyNumberFormat="1" applyFont="1" applyFill="1" applyBorder="1" applyAlignment="1">
      <alignment horizontal="center" vertical="center" wrapText="1"/>
    </xf>
    <xf numFmtId="0" fontId="164" fillId="0" borderId="0" xfId="0" applyFont="1" applyAlignment="1">
      <alignment vertical="center"/>
    </xf>
    <xf numFmtId="0" fontId="55" fillId="0" borderId="0" xfId="0" applyFont="1" applyBorder="1" applyAlignment="1">
      <alignment horizontal="center" vertical="center" wrapText="1"/>
    </xf>
    <xf numFmtId="0" fontId="55" fillId="0" borderId="0" xfId="0" applyFont="1" applyBorder="1" applyAlignment="1">
      <alignment horizontal="left" vertical="center" wrapText="1"/>
    </xf>
    <xf numFmtId="0" fontId="55" fillId="0" borderId="0" xfId="0" applyFont="1" applyBorder="1" applyAlignment="1">
      <alignment vertical="center" wrapText="1"/>
    </xf>
    <xf numFmtId="0" fontId="156" fillId="0" borderId="0" xfId="0" applyFont="1" applyAlignment="1">
      <alignment vertical="center"/>
    </xf>
    <xf numFmtId="0" fontId="70" fillId="0" borderId="0" xfId="0" applyFont="1" applyBorder="1" applyAlignment="1">
      <alignment vertical="center"/>
    </xf>
    <xf numFmtId="0" fontId="152" fillId="0" borderId="0" xfId="0" applyFont="1"/>
    <xf numFmtId="0" fontId="166" fillId="0" borderId="0" xfId="0" applyFont="1" applyAlignment="1">
      <alignment vertical="center"/>
    </xf>
    <xf numFmtId="0" fontId="153" fillId="0" borderId="0" xfId="0" applyFont="1" applyAlignment="1">
      <alignment horizontal="center" vertical="center"/>
    </xf>
    <xf numFmtId="0" fontId="153" fillId="0" borderId="0" xfId="0" applyFont="1" applyBorder="1" applyAlignment="1">
      <alignment horizontal="center" vertical="center"/>
    </xf>
    <xf numFmtId="0" fontId="54" fillId="0" borderId="0" xfId="0" applyFont="1" applyBorder="1" applyAlignment="1">
      <alignment horizontal="left" vertical="center"/>
    </xf>
    <xf numFmtId="0" fontId="55" fillId="0" borderId="0" xfId="0" applyFont="1" applyBorder="1" applyAlignment="1">
      <alignment horizontal="center" vertical="center"/>
    </xf>
    <xf numFmtId="4" fontId="54" fillId="0" borderId="0" xfId="0" applyNumberFormat="1" applyFont="1" applyBorder="1" applyAlignment="1">
      <alignment horizontal="center" vertical="center"/>
    </xf>
    <xf numFmtId="0" fontId="54" fillId="0" borderId="0" xfId="0" applyFont="1" applyBorder="1" applyAlignment="1">
      <alignment horizontal="center" vertical="center" wrapText="1"/>
    </xf>
    <xf numFmtId="3" fontId="54" fillId="0" borderId="0" xfId="0" applyNumberFormat="1" applyFont="1" applyBorder="1" applyAlignment="1">
      <alignment vertical="center" wrapText="1"/>
    </xf>
    <xf numFmtId="3" fontId="55" fillId="0" borderId="0" xfId="0" applyNumberFormat="1" applyFont="1" applyBorder="1" applyAlignment="1">
      <alignment horizontal="center" vertical="center" wrapText="1"/>
    </xf>
    <xf numFmtId="4" fontId="177" fillId="0" borderId="0" xfId="0" applyNumberFormat="1" applyFont="1" applyBorder="1" applyAlignment="1">
      <alignment horizontal="center" vertical="center" wrapText="1"/>
    </xf>
    <xf numFmtId="4" fontId="55" fillId="0" borderId="0" xfId="0" applyNumberFormat="1" applyFont="1" applyBorder="1" applyAlignment="1">
      <alignment horizontal="center" vertical="center" wrapText="1"/>
    </xf>
    <xf numFmtId="2" fontId="156" fillId="0" borderId="0" xfId="0" applyNumberFormat="1" applyFont="1" applyBorder="1" applyAlignment="1">
      <alignment vertical="center" wrapText="1"/>
    </xf>
    <xf numFmtId="2" fontId="54" fillId="0" borderId="0" xfId="0" applyNumberFormat="1" applyFont="1" applyBorder="1" applyAlignment="1">
      <alignment vertical="center" wrapText="1"/>
    </xf>
    <xf numFmtId="0" fontId="144" fillId="0" borderId="0" xfId="0" applyFont="1" applyBorder="1" applyAlignment="1">
      <alignment vertical="center" wrapText="1"/>
    </xf>
    <xf numFmtId="0" fontId="156" fillId="0" borderId="0" xfId="0" applyFont="1" applyBorder="1"/>
    <xf numFmtId="3" fontId="144" fillId="0" borderId="0" xfId="0" applyNumberFormat="1" applyFont="1" applyAlignment="1">
      <alignment vertical="center" wrapText="1"/>
    </xf>
    <xf numFmtId="0" fontId="127" fillId="39" borderId="100" xfId="2" applyFont="1" applyFill="1" applyBorder="1" applyAlignment="1">
      <alignment horizontal="center" vertical="center" wrapText="1"/>
    </xf>
    <xf numFmtId="0" fontId="127" fillId="39" borderId="109" xfId="2" applyFont="1" applyFill="1" applyBorder="1" applyAlignment="1">
      <alignment horizontal="center" vertical="center" wrapText="1"/>
    </xf>
    <xf numFmtId="0" fontId="127" fillId="39" borderId="99" xfId="2" applyFont="1" applyFill="1" applyBorder="1" applyAlignment="1">
      <alignment horizontal="center" vertical="center" wrapText="1"/>
    </xf>
    <xf numFmtId="0" fontId="185" fillId="0" borderId="0" xfId="0" applyFont="1" applyAlignment="1">
      <alignment horizontal="left" vertical="center"/>
    </xf>
    <xf numFmtId="0" fontId="185" fillId="0" borderId="0" xfId="0" applyFont="1" applyAlignment="1">
      <alignment vertical="center"/>
    </xf>
    <xf numFmtId="0" fontId="186" fillId="3" borderId="0" xfId="2" applyFont="1" applyFill="1" applyAlignment="1">
      <alignment vertical="center" wrapText="1"/>
    </xf>
    <xf numFmtId="0" fontId="170" fillId="3" borderId="0" xfId="2" applyFont="1" applyFill="1" applyAlignment="1">
      <alignment vertical="center" wrapText="1"/>
    </xf>
    <xf numFmtId="0" fontId="169" fillId="0" borderId="0" xfId="0" applyFont="1" applyAlignment="1">
      <alignment vertical="center" wrapText="1"/>
    </xf>
    <xf numFmtId="0" fontId="143" fillId="0" borderId="54" xfId="2" applyFont="1" applyBorder="1" applyAlignment="1">
      <alignment vertical="center" wrapText="1"/>
    </xf>
    <xf numFmtId="0" fontId="167" fillId="0" borderId="0" xfId="2" applyFont="1" applyAlignment="1">
      <alignment vertical="center" wrapText="1"/>
    </xf>
    <xf numFmtId="0" fontId="170" fillId="0" borderId="0" xfId="0" applyFont="1" applyBorder="1" applyAlignment="1">
      <alignment vertical="center" wrapText="1"/>
    </xf>
    <xf numFmtId="3" fontId="138" fillId="0" borderId="0" xfId="2" applyNumberFormat="1" applyFont="1" applyAlignment="1">
      <alignment horizontal="center" vertical="center" wrapText="1"/>
    </xf>
    <xf numFmtId="4" fontId="138" fillId="0" borderId="0" xfId="2" applyNumberFormat="1" applyFont="1" applyAlignment="1">
      <alignment horizontal="center" vertical="center" wrapText="1"/>
    </xf>
    <xf numFmtId="0" fontId="151" fillId="0" borderId="0" xfId="2" applyFont="1"/>
    <xf numFmtId="0" fontId="152" fillId="0" borderId="0" xfId="2" applyFont="1"/>
    <xf numFmtId="0" fontId="170" fillId="2" borderId="0" xfId="5" applyFont="1" applyFill="1" applyAlignment="1">
      <alignment vertical="center"/>
    </xf>
    <xf numFmtId="0" fontId="183" fillId="3" borderId="0" xfId="2" applyFont="1" applyFill="1" applyAlignment="1">
      <alignment horizontal="left" vertical="center"/>
    </xf>
    <xf numFmtId="0" fontId="166" fillId="0" borderId="64" xfId="2" applyFont="1" applyBorder="1" applyAlignment="1">
      <alignment horizontal="center" vertical="center" wrapText="1"/>
    </xf>
    <xf numFmtId="0" fontId="166" fillId="3" borderId="0" xfId="2" applyFont="1" applyFill="1" applyAlignment="1">
      <alignment vertical="center" wrapText="1"/>
    </xf>
    <xf numFmtId="2" fontId="70" fillId="3" borderId="0" xfId="2" applyNumberFormat="1" applyFont="1" applyFill="1" applyAlignment="1">
      <alignment vertical="center" wrapText="1"/>
    </xf>
    <xf numFmtId="0" fontId="154" fillId="0" borderId="53" xfId="2" applyFont="1" applyBorder="1" applyAlignment="1">
      <alignment horizontal="left" vertical="center" wrapText="1"/>
    </xf>
    <xf numFmtId="3" fontId="183" fillId="0" borderId="0" xfId="2" applyNumberFormat="1" applyFont="1" applyAlignment="1">
      <alignment vertical="center" wrapText="1"/>
    </xf>
    <xf numFmtId="3" fontId="143" fillId="0" borderId="55" xfId="0" applyNumberFormat="1" applyFont="1" applyBorder="1" applyAlignment="1" applyProtection="1">
      <alignment horizontal="center" vertical="center"/>
      <protection locked="0"/>
    </xf>
    <xf numFmtId="3" fontId="143" fillId="0" borderId="55" xfId="2" applyNumberFormat="1" applyFont="1" applyBorder="1" applyAlignment="1" applyProtection="1">
      <alignment horizontal="center" vertical="center"/>
      <protection locked="0"/>
    </xf>
    <xf numFmtId="4" fontId="155" fillId="0" borderId="56" xfId="2" applyNumberFormat="1" applyFont="1" applyBorder="1" applyAlignment="1">
      <alignment horizontal="center" vertical="center"/>
    </xf>
    <xf numFmtId="3" fontId="143" fillId="0" borderId="55" xfId="2" applyNumberFormat="1" applyFont="1" applyBorder="1" applyAlignment="1">
      <alignment horizontal="center" vertical="center" wrapText="1"/>
    </xf>
    <xf numFmtId="4" fontId="155" fillId="0" borderId="64" xfId="2" applyNumberFormat="1" applyFont="1" applyBorder="1" applyAlignment="1">
      <alignment horizontal="center" vertical="center" wrapText="1"/>
    </xf>
    <xf numFmtId="4" fontId="54" fillId="0" borderId="0" xfId="2" applyNumberFormat="1" applyFont="1" applyAlignment="1">
      <alignment horizontal="center" vertical="center"/>
    </xf>
    <xf numFmtId="0" fontId="154" fillId="0" borderId="63" xfId="2" applyFont="1" applyBorder="1" applyAlignment="1">
      <alignment horizontal="left" vertical="center" wrapText="1"/>
    </xf>
    <xf numFmtId="3" fontId="143" fillId="0" borderId="59" xfId="0" applyNumberFormat="1" applyFont="1" applyBorder="1" applyAlignment="1" applyProtection="1">
      <alignment horizontal="center" vertical="center"/>
      <protection locked="0"/>
    </xf>
    <xf numFmtId="3" fontId="143"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143" fillId="0" borderId="59" xfId="2" applyNumberFormat="1" applyFont="1" applyBorder="1" applyAlignment="1">
      <alignment horizontal="center" vertical="center" wrapText="1"/>
    </xf>
    <xf numFmtId="3" fontId="143" fillId="0" borderId="59" xfId="0" applyNumberFormat="1" applyFont="1" applyBorder="1" applyAlignment="1" applyProtection="1">
      <alignment horizontal="center" vertical="center" wrapText="1"/>
      <protection locked="0"/>
    </xf>
    <xf numFmtId="3" fontId="143" fillId="0" borderId="59" xfId="2" applyNumberFormat="1" applyFont="1" applyBorder="1" applyAlignment="1" applyProtection="1">
      <alignment horizontal="center" vertical="center" wrapText="1"/>
      <protection locked="0"/>
    </xf>
    <xf numFmtId="4" fontId="54" fillId="0" borderId="0" xfId="2" applyNumberFormat="1" applyFont="1" applyAlignment="1">
      <alignment horizontal="center" vertical="center" wrapText="1"/>
    </xf>
    <xf numFmtId="0" fontId="95" fillId="0" borderId="63" xfId="2" applyFont="1" applyBorder="1" applyAlignment="1">
      <alignment horizontal="left" vertical="center" wrapText="1"/>
    </xf>
    <xf numFmtId="3" fontId="70" fillId="0" borderId="59" xfId="2" applyNumberFormat="1" applyFont="1" applyBorder="1" applyAlignment="1" applyProtection="1">
      <alignment horizontal="center" vertical="center"/>
      <protection locked="0"/>
    </xf>
    <xf numFmtId="4" fontId="161" fillId="0" borderId="60" xfId="2" applyNumberFormat="1" applyFont="1" applyBorder="1" applyAlignment="1">
      <alignment horizontal="center" vertical="center"/>
    </xf>
    <xf numFmtId="3" fontId="70" fillId="0" borderId="59" xfId="2" applyNumberFormat="1" applyFont="1" applyBorder="1" applyAlignment="1">
      <alignment horizontal="center" vertical="center" wrapText="1"/>
    </xf>
    <xf numFmtId="4" fontId="155" fillId="0" borderId="60" xfId="2" applyNumberFormat="1" applyFont="1" applyBorder="1" applyAlignment="1">
      <alignment horizontal="center" vertical="center" wrapText="1"/>
    </xf>
    <xf numFmtId="0" fontId="143" fillId="0" borderId="57" xfId="2" applyFont="1" applyBorder="1" applyAlignment="1">
      <alignment vertical="center" wrapText="1"/>
    </xf>
    <xf numFmtId="0" fontId="155" fillId="0" borderId="58" xfId="2" applyFont="1" applyBorder="1" applyAlignment="1">
      <alignment vertical="center" wrapText="1"/>
    </xf>
    <xf numFmtId="0" fontId="143" fillId="0" borderId="65" xfId="2" applyFont="1" applyBorder="1" applyAlignment="1">
      <alignment vertical="center" wrapText="1"/>
    </xf>
    <xf numFmtId="2" fontId="152" fillId="0" borderId="0" xfId="2" applyNumberFormat="1" applyFont="1" applyAlignment="1">
      <alignment horizontal="left" vertical="center" wrapText="1"/>
    </xf>
    <xf numFmtId="2" fontId="187" fillId="0" borderId="0" xfId="2" applyNumberFormat="1" applyFont="1" applyAlignment="1">
      <alignment horizontal="left" vertical="center" wrapText="1"/>
    </xf>
    <xf numFmtId="0" fontId="188" fillId="0" borderId="0" xfId="2" applyFont="1" applyAlignment="1">
      <alignment vertical="center" wrapText="1"/>
    </xf>
    <xf numFmtId="0" fontId="54" fillId="3" borderId="0" xfId="2" applyFont="1" applyFill="1" applyAlignment="1">
      <alignment vertical="center" wrapText="1"/>
    </xf>
    <xf numFmtId="0" fontId="138" fillId="0" borderId="0" xfId="2" applyFont="1" applyAlignment="1">
      <alignment horizontal="left" vertical="center" wrapText="1"/>
    </xf>
    <xf numFmtId="0" fontId="183" fillId="0" borderId="0" xfId="2" applyFont="1" applyAlignment="1">
      <alignment vertical="center" wrapText="1"/>
    </xf>
    <xf numFmtId="49" fontId="170" fillId="0" borderId="0" xfId="2" applyNumberFormat="1" applyFont="1" applyAlignment="1">
      <alignment vertical="center" wrapText="1"/>
    </xf>
    <xf numFmtId="167" fontId="70" fillId="0" borderId="0" xfId="1" applyNumberFormat="1" applyFont="1" applyBorder="1" applyAlignment="1">
      <alignment horizontal="center" vertical="center"/>
    </xf>
    <xf numFmtId="167" fontId="70" fillId="0" borderId="0" xfId="1" applyNumberFormat="1" applyFont="1" applyBorder="1" applyAlignment="1">
      <alignment horizontal="center" vertical="center" wrapText="1"/>
    </xf>
    <xf numFmtId="0" fontId="55" fillId="39" borderId="57" xfId="2" applyFont="1" applyFill="1" applyBorder="1" applyAlignment="1">
      <alignment horizontal="center" vertical="center" wrapText="1"/>
    </xf>
    <xf numFmtId="0" fontId="55" fillId="39" borderId="71" xfId="2" applyFont="1" applyFill="1" applyBorder="1" applyAlignment="1">
      <alignment horizontal="center" vertical="center" wrapText="1"/>
    </xf>
    <xf numFmtId="0" fontId="127" fillId="39" borderId="154" xfId="2" applyFont="1" applyFill="1" applyBorder="1" applyAlignment="1">
      <alignment horizontal="center" vertical="center" wrapText="1"/>
    </xf>
    <xf numFmtId="0" fontId="127" fillId="39" borderId="71" xfId="2" applyFont="1" applyFill="1" applyBorder="1" applyAlignment="1">
      <alignment horizontal="center" vertical="center" wrapText="1"/>
    </xf>
    <xf numFmtId="3" fontId="153" fillId="0" borderId="0" xfId="0" applyNumberFormat="1" applyFont="1" applyAlignment="1">
      <alignment horizontal="left" vertical="center"/>
    </xf>
    <xf numFmtId="10" fontId="143" fillId="0" borderId="53" xfId="7" applyNumberFormat="1" applyFont="1" applyBorder="1" applyAlignment="1">
      <alignment vertical="center" wrapText="1"/>
    </xf>
    <xf numFmtId="3" fontId="143" fillId="0" borderId="64" xfId="7" applyNumberFormat="1" applyFont="1" applyBorder="1" applyAlignment="1" applyProtection="1">
      <alignment horizontal="center" vertical="center"/>
      <protection locked="0"/>
    </xf>
    <xf numFmtId="4" fontId="155" fillId="0" borderId="56" xfId="7" applyNumberFormat="1" applyFont="1" applyBorder="1" applyAlignment="1">
      <alignment horizontal="center" vertical="center"/>
    </xf>
    <xf numFmtId="3" fontId="143" fillId="0" borderId="55" xfId="7" applyNumberFormat="1" applyFont="1" applyBorder="1" applyAlignment="1" applyProtection="1">
      <alignment horizontal="center" vertical="center"/>
      <protection locked="0"/>
    </xf>
    <xf numFmtId="9" fontId="143" fillId="0" borderId="0" xfId="8" applyFont="1" applyAlignment="1">
      <alignment vertical="center" wrapText="1"/>
    </xf>
    <xf numFmtId="10" fontId="143" fillId="0" borderId="63" xfId="7" applyNumberFormat="1" applyFont="1" applyBorder="1" applyAlignment="1">
      <alignment vertical="center" wrapText="1"/>
    </xf>
    <xf numFmtId="3" fontId="143" fillId="0" borderId="0" xfId="7" applyNumberFormat="1" applyFont="1" applyBorder="1" applyAlignment="1" applyProtection="1">
      <alignment horizontal="center" vertical="center"/>
      <protection locked="0"/>
    </xf>
    <xf numFmtId="4" fontId="155" fillId="0" borderId="60" xfId="7" applyNumberFormat="1" applyFont="1" applyBorder="1" applyAlignment="1">
      <alignment horizontal="center" vertical="center"/>
    </xf>
    <xf numFmtId="3" fontId="143" fillId="0" borderId="59" xfId="7" applyNumberFormat="1" applyFont="1" applyBorder="1" applyAlignment="1" applyProtection="1">
      <alignment horizontal="center" vertical="center"/>
      <protection locked="0"/>
    </xf>
    <xf numFmtId="10" fontId="143" fillId="0" borderId="54" xfId="7" applyNumberFormat="1" applyFont="1" applyBorder="1" applyAlignment="1">
      <alignment vertical="center" wrapText="1"/>
    </xf>
    <xf numFmtId="3" fontId="143" fillId="0" borderId="65" xfId="7" applyNumberFormat="1" applyFont="1" applyBorder="1" applyAlignment="1" applyProtection="1">
      <alignment horizontal="center" vertical="center"/>
      <protection locked="0"/>
    </xf>
    <xf numFmtId="4" fontId="155" fillId="0" borderId="58" xfId="7" applyNumberFormat="1" applyFont="1" applyBorder="1" applyAlignment="1">
      <alignment horizontal="center" vertical="center"/>
    </xf>
    <xf numFmtId="3" fontId="143" fillId="0" borderId="57" xfId="7" applyNumberFormat="1" applyFont="1" applyBorder="1" applyAlignment="1" applyProtection="1">
      <alignment horizontal="center" vertical="center"/>
      <protection locked="0"/>
    </xf>
    <xf numFmtId="10" fontId="154" fillId="0" borderId="4" xfId="7" applyNumberFormat="1" applyFont="1" applyBorder="1" applyAlignment="1">
      <alignment vertical="center" wrapText="1"/>
    </xf>
    <xf numFmtId="3" fontId="143" fillId="0" borderId="12" xfId="7" applyNumberFormat="1" applyFont="1" applyBorder="1" applyAlignment="1" applyProtection="1">
      <alignment horizontal="center" vertical="center"/>
      <protection locked="0"/>
    </xf>
    <xf numFmtId="4" fontId="155" fillId="0" borderId="11" xfId="7" applyNumberFormat="1" applyFont="1" applyBorder="1" applyAlignment="1">
      <alignment horizontal="center" vertical="center"/>
    </xf>
    <xf numFmtId="3" fontId="143" fillId="0" borderId="61" xfId="7" applyNumberFormat="1" applyFont="1" applyBorder="1" applyAlignment="1" applyProtection="1">
      <alignment horizontal="center" vertical="center"/>
      <protection locked="0"/>
    </xf>
    <xf numFmtId="4" fontId="155" fillId="0" borderId="62" xfId="7" applyNumberFormat="1" applyFont="1" applyBorder="1" applyAlignment="1">
      <alignment horizontal="center" vertical="center"/>
    </xf>
    <xf numFmtId="3" fontId="154" fillId="0" borderId="61" xfId="7" applyNumberFormat="1" applyFont="1" applyBorder="1" applyAlignment="1" applyProtection="1">
      <alignment horizontal="center" vertical="center"/>
      <protection locked="0"/>
    </xf>
    <xf numFmtId="4" fontId="189" fillId="0" borderId="62" xfId="0" applyNumberFormat="1" applyFont="1" applyBorder="1" applyAlignment="1">
      <alignment horizontal="center" vertical="center"/>
    </xf>
    <xf numFmtId="10" fontId="154" fillId="0" borderId="70" xfId="7" applyNumberFormat="1" applyFont="1" applyBorder="1" applyAlignment="1">
      <alignment vertical="center" wrapText="1"/>
    </xf>
    <xf numFmtId="3" fontId="138" fillId="0" borderId="66" xfId="0" applyNumberFormat="1" applyFont="1" applyBorder="1" applyAlignment="1">
      <alignment horizontal="center" vertical="center" wrapText="1"/>
    </xf>
    <xf numFmtId="4" fontId="181" fillId="0" borderId="66" xfId="0" applyNumberFormat="1" applyFont="1" applyBorder="1" applyAlignment="1">
      <alignment horizontal="center" vertical="center" wrapText="1"/>
    </xf>
    <xf numFmtId="3" fontId="166" fillId="0" borderId="14" xfId="0" applyNumberFormat="1" applyFont="1" applyBorder="1" applyAlignment="1">
      <alignment horizontal="center" vertical="center" wrapText="1"/>
    </xf>
    <xf numFmtId="4" fontId="168" fillId="0" borderId="6" xfId="0" applyNumberFormat="1" applyFont="1" applyBorder="1" applyAlignment="1">
      <alignment horizontal="center" vertical="center" wrapText="1"/>
    </xf>
    <xf numFmtId="0" fontId="55" fillId="39" borderId="163" xfId="0" applyFont="1" applyFill="1" applyBorder="1" applyAlignment="1">
      <alignment horizontal="center" vertical="center" wrapText="1"/>
    </xf>
    <xf numFmtId="0" fontId="55" fillId="39" borderId="154" xfId="0" applyFont="1" applyFill="1" applyBorder="1" applyAlignment="1">
      <alignment horizontal="center" vertical="center" wrapText="1"/>
    </xf>
    <xf numFmtId="0" fontId="70" fillId="0" borderId="0" xfId="0" applyFont="1" applyAlignment="1">
      <alignment vertical="center" wrapText="1"/>
    </xf>
    <xf numFmtId="0" fontId="138" fillId="0" borderId="0" xfId="0" applyFont="1" applyAlignment="1">
      <alignment vertical="center"/>
    </xf>
    <xf numFmtId="0" fontId="153" fillId="0" borderId="0" xfId="0" applyFont="1" applyAlignment="1">
      <alignment vertical="center"/>
    </xf>
    <xf numFmtId="0" fontId="170" fillId="0" borderId="0" xfId="0" applyFont="1" applyAlignment="1">
      <alignment horizontal="center" vertical="center"/>
    </xf>
    <xf numFmtId="0" fontId="170" fillId="0" borderId="0" xfId="0" applyFont="1" applyBorder="1" applyAlignment="1">
      <alignment horizontal="center" vertical="center"/>
    </xf>
    <xf numFmtId="0" fontId="166" fillId="0" borderId="0" xfId="0" applyFont="1" applyBorder="1" applyAlignment="1">
      <alignment horizontal="center" vertical="center"/>
    </xf>
    <xf numFmtId="0" fontId="138" fillId="0" borderId="0" xfId="0" applyFont="1" applyBorder="1" applyAlignment="1">
      <alignment horizontal="center" vertical="center"/>
    </xf>
    <xf numFmtId="0" fontId="153" fillId="0" borderId="72" xfId="0" applyFont="1" applyBorder="1" applyAlignment="1">
      <alignment horizontal="left" vertical="center"/>
    </xf>
    <xf numFmtId="0" fontId="142" fillId="0" borderId="57" xfId="0" applyFont="1" applyBorder="1" applyAlignment="1">
      <alignment horizontal="center" vertical="center" wrapText="1"/>
    </xf>
    <xf numFmtId="0" fontId="142" fillId="0" borderId="58" xfId="0" applyFont="1" applyBorder="1" applyAlignment="1">
      <alignment horizontal="center" vertical="center" wrapText="1"/>
    </xf>
    <xf numFmtId="3" fontId="143" fillId="0" borderId="53" xfId="0" applyNumberFormat="1" applyFont="1" applyBorder="1" applyAlignment="1">
      <alignment horizontal="center" vertical="center" wrapText="1"/>
    </xf>
    <xf numFmtId="3" fontId="143" fillId="0" borderId="64" xfId="0" applyNumberFormat="1" applyFont="1" applyBorder="1" applyAlignment="1">
      <alignment horizontal="center" vertical="center"/>
    </xf>
    <xf numFmtId="4" fontId="143" fillId="0" borderId="53" xfId="0" applyNumberFormat="1" applyFont="1" applyBorder="1" applyAlignment="1">
      <alignment horizontal="center" vertical="center"/>
    </xf>
    <xf numFmtId="3" fontId="143" fillId="0" borderId="63" xfId="0" applyNumberFormat="1" applyFont="1" applyBorder="1" applyAlignment="1">
      <alignment horizontal="center" vertical="center" wrapText="1"/>
    </xf>
    <xf numFmtId="3" fontId="143" fillId="0" borderId="0" xfId="0" applyNumberFormat="1" applyFont="1" applyBorder="1" applyAlignment="1">
      <alignment horizontal="center" vertical="center"/>
    </xf>
    <xf numFmtId="4" fontId="143" fillId="0" borderId="63" xfId="0" applyNumberFormat="1" applyFont="1" applyBorder="1" applyAlignment="1">
      <alignment horizontal="center" vertical="center"/>
    </xf>
    <xf numFmtId="0" fontId="95" fillId="0" borderId="63" xfId="0" applyFont="1" applyBorder="1" applyAlignment="1">
      <alignment horizontal="left" vertical="center" wrapText="1"/>
    </xf>
    <xf numFmtId="3" fontId="70" fillId="0" borderId="63" xfId="0" applyNumberFormat="1" applyFont="1" applyBorder="1" applyAlignment="1">
      <alignment horizontal="center" vertical="center" wrapText="1"/>
    </xf>
    <xf numFmtId="3" fontId="70" fillId="0" borderId="59" xfId="0" applyNumberFormat="1" applyFont="1" applyBorder="1" applyAlignment="1">
      <alignment horizontal="center" vertical="center"/>
    </xf>
    <xf numFmtId="4" fontId="161" fillId="0" borderId="60" xfId="0" applyNumberFormat="1" applyFont="1" applyBorder="1" applyAlignment="1">
      <alignment horizontal="center" vertical="center"/>
    </xf>
    <xf numFmtId="3" fontId="70" fillId="0" borderId="0" xfId="0" applyNumberFormat="1" applyFont="1" applyBorder="1" applyAlignment="1">
      <alignment horizontal="center" vertical="center"/>
    </xf>
    <xf numFmtId="4" fontId="70" fillId="0" borderId="0" xfId="0" applyNumberFormat="1" applyFont="1" applyBorder="1" applyAlignment="1">
      <alignment horizontal="center" vertical="center"/>
    </xf>
    <xf numFmtId="3" fontId="143" fillId="0" borderId="0" xfId="0" applyNumberFormat="1" applyFont="1" applyBorder="1" applyAlignment="1">
      <alignment horizontal="center" vertical="center" wrapText="1"/>
    </xf>
    <xf numFmtId="0" fontId="143" fillId="0" borderId="54" xfId="0" applyFont="1" applyBorder="1" applyAlignment="1">
      <alignment horizontal="center" vertical="center" wrapText="1"/>
    </xf>
    <xf numFmtId="4" fontId="143" fillId="0" borderId="58" xfId="0" applyNumberFormat="1" applyFont="1" applyBorder="1" applyAlignment="1">
      <alignment horizontal="center" vertical="center" wrapText="1"/>
    </xf>
    <xf numFmtId="4" fontId="143" fillId="0" borderId="58" xfId="0" applyNumberFormat="1" applyFont="1" applyBorder="1" applyAlignment="1">
      <alignment horizontal="center" vertical="center"/>
    </xf>
    <xf numFmtId="4" fontId="143" fillId="0" borderId="54" xfId="0" applyNumberFormat="1" applyFont="1" applyBorder="1" applyAlignment="1">
      <alignment horizontal="center" vertical="center" wrapText="1"/>
    </xf>
    <xf numFmtId="3" fontId="141" fillId="0" borderId="0" xfId="0" applyNumberFormat="1" applyFont="1" applyBorder="1" applyAlignment="1">
      <alignment vertical="center" wrapText="1"/>
    </xf>
    <xf numFmtId="3" fontId="142" fillId="0" borderId="0" xfId="0" applyNumberFormat="1" applyFont="1" applyBorder="1" applyAlignment="1">
      <alignment horizontal="center" vertical="center" wrapText="1"/>
    </xf>
    <xf numFmtId="4" fontId="138" fillId="0" borderId="0" xfId="0" applyNumberFormat="1" applyFont="1" applyBorder="1" applyAlignment="1">
      <alignment horizontal="center" vertical="center" wrapText="1"/>
    </xf>
    <xf numFmtId="2" fontId="156" fillId="0" borderId="0" xfId="0" applyNumberFormat="1" applyFont="1" applyAlignment="1">
      <alignment vertical="center" wrapText="1"/>
    </xf>
    <xf numFmtId="2" fontId="54" fillId="0" borderId="0" xfId="0" applyNumberFormat="1" applyFont="1" applyAlignment="1">
      <alignment vertical="center" wrapText="1"/>
    </xf>
    <xf numFmtId="0" fontId="54" fillId="0" borderId="0" xfId="0" applyFont="1" applyAlignment="1">
      <alignment vertical="center" wrapText="1"/>
    </xf>
    <xf numFmtId="3" fontId="54" fillId="0" borderId="0" xfId="0" applyNumberFormat="1" applyFont="1" applyAlignment="1">
      <alignment vertical="center" wrapText="1"/>
    </xf>
    <xf numFmtId="0" fontId="55" fillId="39" borderId="58" xfId="0" applyFont="1" applyFill="1" applyBorder="1" applyAlignment="1">
      <alignment horizontal="center" vertical="center" wrapText="1"/>
    </xf>
    <xf numFmtId="0" fontId="149" fillId="39" borderId="53" xfId="0" applyFont="1" applyFill="1" applyBorder="1" applyAlignment="1">
      <alignment horizontal="center" vertical="center" wrapText="1"/>
    </xf>
    <xf numFmtId="0" fontId="55" fillId="39" borderId="71" xfId="0" applyFont="1" applyFill="1" applyBorder="1" applyAlignment="1">
      <alignment horizontal="center" vertical="center" wrapText="1"/>
    </xf>
    <xf numFmtId="0" fontId="55" fillId="39" borderId="156"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55" fillId="39" borderId="166" xfId="0" applyFont="1" applyFill="1" applyBorder="1" applyAlignment="1">
      <alignment horizontal="center" vertical="center" wrapText="1"/>
    </xf>
    <xf numFmtId="0" fontId="142" fillId="0" borderId="170" xfId="0" applyFont="1" applyBorder="1" applyAlignment="1">
      <alignment horizontal="center" vertical="center" wrapText="1"/>
    </xf>
    <xf numFmtId="0" fontId="127" fillId="39" borderId="54" xfId="0" applyFont="1" applyFill="1" applyBorder="1" applyAlignment="1">
      <alignment horizontal="center" vertical="center" wrapText="1"/>
    </xf>
    <xf numFmtId="0" fontId="127" fillId="39" borderId="71" xfId="0" applyFont="1" applyFill="1" applyBorder="1" applyAlignment="1">
      <alignment horizontal="center" vertical="center" wrapText="1"/>
    </xf>
    <xf numFmtId="0" fontId="127" fillId="39" borderId="163" xfId="0" applyFont="1" applyFill="1" applyBorder="1" applyAlignment="1">
      <alignment horizontal="center" vertical="center" wrapText="1"/>
    </xf>
    <xf numFmtId="0" fontId="127" fillId="39" borderId="166" xfId="0" applyFont="1" applyFill="1" applyBorder="1" applyAlignment="1">
      <alignment horizontal="center" vertical="center" wrapText="1"/>
    </xf>
    <xf numFmtId="0" fontId="127" fillId="39" borderId="65" xfId="0" applyFont="1" applyFill="1" applyBorder="1" applyAlignment="1">
      <alignment horizontal="center" vertical="center" wrapText="1"/>
    </xf>
    <xf numFmtId="0" fontId="127" fillId="39" borderId="170" xfId="0" applyFont="1" applyFill="1" applyBorder="1" applyAlignment="1">
      <alignment horizontal="center" vertical="center" wrapText="1"/>
    </xf>
    <xf numFmtId="0" fontId="127" fillId="39" borderId="154" xfId="0" applyFont="1" applyFill="1" applyBorder="1" applyAlignment="1">
      <alignment horizontal="center" vertical="center" wrapText="1"/>
    </xf>
    <xf numFmtId="0" fontId="167" fillId="0" borderId="0" xfId="0" applyFont="1" applyBorder="1" applyAlignment="1">
      <alignment horizontal="center" vertical="center" wrapText="1"/>
    </xf>
    <xf numFmtId="0" fontId="127" fillId="39" borderId="74" xfId="0" applyFont="1" applyFill="1" applyBorder="1" applyAlignment="1">
      <alignment horizontal="center" vertical="center" wrapText="1"/>
    </xf>
    <xf numFmtId="0" fontId="184" fillId="39" borderId="73" xfId="0" applyFont="1" applyFill="1" applyBorder="1" applyAlignment="1">
      <alignment horizontal="center" vertical="center" wrapText="1"/>
    </xf>
    <xf numFmtId="0" fontId="183" fillId="3" borderId="0" xfId="2" applyFont="1" applyFill="1" applyAlignment="1">
      <alignment vertical="center" wrapText="1"/>
    </xf>
    <xf numFmtId="0" fontId="11" fillId="0" borderId="0" xfId="2" applyFont="1" applyAlignment="1">
      <alignment vertical="center" wrapText="1"/>
    </xf>
    <xf numFmtId="0" fontId="111" fillId="0" borderId="0" xfId="2" applyFont="1" applyAlignment="1">
      <alignment horizontal="center" vertical="center" wrapText="1"/>
    </xf>
    <xf numFmtId="0" fontId="153" fillId="2" borderId="0" xfId="5" applyFont="1" applyFill="1" applyAlignment="1">
      <alignment vertical="center"/>
    </xf>
    <xf numFmtId="0" fontId="127" fillId="39" borderId="58" xfId="2" applyFont="1" applyFill="1" applyBorder="1" applyAlignment="1">
      <alignment horizontal="center" vertical="center" wrapText="1"/>
    </xf>
    <xf numFmtId="0" fontId="184" fillId="39" borderId="58" xfId="2" applyFont="1" applyFill="1" applyBorder="1" applyAlignment="1">
      <alignment horizontal="center" vertical="center" wrapText="1"/>
    </xf>
    <xf numFmtId="0" fontId="127" fillId="39" borderId="79" xfId="2" applyFont="1" applyFill="1" applyBorder="1" applyAlignment="1">
      <alignment horizontal="center" vertical="center" wrapText="1"/>
    </xf>
    <xf numFmtId="0" fontId="55" fillId="39" borderId="155" xfId="2" applyFont="1" applyFill="1" applyBorder="1" applyAlignment="1">
      <alignment horizontal="center" vertical="center" wrapText="1"/>
    </xf>
    <xf numFmtId="0" fontId="127" fillId="39" borderId="78" xfId="2" applyFont="1" applyFill="1" applyBorder="1" applyAlignment="1">
      <alignment horizontal="center" vertical="center" wrapText="1"/>
    </xf>
    <xf numFmtId="0" fontId="184" fillId="39" borderId="79" xfId="2" applyFont="1" applyFill="1" applyBorder="1" applyAlignment="1">
      <alignment horizontal="center" vertical="center" wrapText="1"/>
    </xf>
    <xf numFmtId="0" fontId="166" fillId="0" borderId="64" xfId="2" applyFont="1" applyBorder="1" applyAlignment="1">
      <alignment vertical="center" wrapText="1"/>
    </xf>
    <xf numFmtId="0" fontId="166" fillId="0" borderId="65" xfId="2" applyFont="1" applyBorder="1" applyAlignment="1">
      <alignment vertical="center" wrapText="1"/>
    </xf>
    <xf numFmtId="0" fontId="154" fillId="0" borderId="54" xfId="2" applyFont="1" applyBorder="1" applyAlignment="1">
      <alignment horizontal="left" vertical="center" wrapText="1"/>
    </xf>
    <xf numFmtId="3" fontId="143" fillId="0" borderId="57" xfId="2" applyNumberFormat="1" applyFont="1" applyBorder="1" applyAlignment="1" applyProtection="1">
      <alignment horizontal="center" vertical="center" wrapText="1"/>
      <protection locked="0"/>
    </xf>
    <xf numFmtId="0" fontId="127" fillId="39" borderId="125" xfId="2" applyFont="1" applyFill="1" applyBorder="1" applyAlignment="1">
      <alignment horizontal="center" vertical="center" wrapText="1"/>
    </xf>
    <xf numFmtId="0" fontId="140" fillId="0" borderId="0" xfId="2" applyFont="1" applyAlignment="1">
      <alignment horizontal="center" vertical="center" wrapText="1"/>
    </xf>
    <xf numFmtId="10" fontId="148" fillId="0" borderId="0" xfId="2" applyNumberFormat="1" applyFont="1" applyAlignment="1">
      <alignment vertical="center" wrapText="1"/>
    </xf>
    <xf numFmtId="3" fontId="166" fillId="0" borderId="64" xfId="2" applyNumberFormat="1" applyFont="1" applyBorder="1" applyAlignment="1">
      <alignment vertical="center" wrapText="1"/>
    </xf>
    <xf numFmtId="0" fontId="166" fillId="0" borderId="56" xfId="2" applyFont="1" applyBorder="1" applyAlignment="1">
      <alignment vertical="center" wrapText="1"/>
    </xf>
    <xf numFmtId="0" fontId="70" fillId="0" borderId="0" xfId="2" applyFont="1" applyAlignment="1">
      <alignment horizontal="left" vertical="center"/>
    </xf>
    <xf numFmtId="3" fontId="143" fillId="3" borderId="53" xfId="2" applyNumberFormat="1" applyFont="1" applyFill="1" applyBorder="1" applyAlignment="1" applyProtection="1">
      <alignment horizontal="center" vertical="center"/>
      <protection locked="0"/>
    </xf>
    <xf numFmtId="3" fontId="143" fillId="3" borderId="63" xfId="2" applyNumberFormat="1" applyFont="1" applyFill="1" applyBorder="1" applyAlignment="1" applyProtection="1">
      <alignment horizontal="center" vertical="center"/>
      <protection locked="0"/>
    </xf>
    <xf numFmtId="3" fontId="143" fillId="0" borderId="63" xfId="2" applyNumberFormat="1" applyFont="1" applyBorder="1" applyAlignment="1" applyProtection="1">
      <alignment horizontal="center" vertical="center" wrapText="1"/>
      <protection locked="0"/>
    </xf>
    <xf numFmtId="3" fontId="143" fillId="3" borderId="63" xfId="2" applyNumberFormat="1" applyFont="1" applyFill="1" applyBorder="1" applyAlignment="1" applyProtection="1">
      <alignment horizontal="center" vertical="center" wrapText="1"/>
      <protection locked="0"/>
    </xf>
    <xf numFmtId="3" fontId="143" fillId="3" borderId="54" xfId="2" applyNumberFormat="1" applyFont="1" applyFill="1" applyBorder="1" applyAlignment="1" applyProtection="1">
      <alignment horizontal="center" vertical="center" wrapText="1"/>
      <protection locked="0"/>
    </xf>
    <xf numFmtId="4" fontId="155" fillId="0" borderId="58" xfId="2" applyNumberFormat="1" applyFont="1" applyBorder="1" applyAlignment="1">
      <alignment horizontal="center" vertical="center" wrapText="1"/>
    </xf>
    <xf numFmtId="0" fontId="167" fillId="0" borderId="65" xfId="2" applyFont="1" applyBorder="1" applyAlignment="1">
      <alignment vertical="center" wrapText="1"/>
    </xf>
    <xf numFmtId="0" fontId="55" fillId="39" borderId="69" xfId="2" applyFont="1" applyFill="1" applyBorder="1" applyAlignment="1">
      <alignment horizontal="center" vertical="center" wrapText="1"/>
    </xf>
    <xf numFmtId="0" fontId="127" fillId="39" borderId="57" xfId="2" applyFont="1" applyFill="1" applyBorder="1" applyAlignment="1">
      <alignment horizontal="center" vertical="center" wrapText="1"/>
    </xf>
    <xf numFmtId="0" fontId="127" fillId="39" borderId="155" xfId="2" applyFont="1" applyFill="1" applyBorder="1" applyAlignment="1">
      <alignment horizontal="center" vertical="center" wrapText="1"/>
    </xf>
    <xf numFmtId="0" fontId="127" fillId="39" borderId="166" xfId="2" applyFont="1" applyFill="1" applyBorder="1" applyAlignment="1">
      <alignment horizontal="center" vertical="center" wrapText="1"/>
    </xf>
    <xf numFmtId="0" fontId="127" fillId="39" borderId="163" xfId="2" applyFont="1" applyFill="1" applyBorder="1" applyAlignment="1">
      <alignment horizontal="center" vertical="center" wrapText="1"/>
    </xf>
    <xf numFmtId="10" fontId="154" fillId="0" borderId="12" xfId="7" applyNumberFormat="1" applyFont="1" applyBorder="1" applyAlignment="1">
      <alignment vertical="center" wrapText="1"/>
    </xf>
    <xf numFmtId="10" fontId="154" fillId="0" borderId="61" xfId="7" applyNumberFormat="1" applyFont="1" applyBorder="1" applyAlignment="1">
      <alignment vertical="center" wrapText="1"/>
    </xf>
    <xf numFmtId="0" fontId="70" fillId="0" borderId="0" xfId="0" applyFont="1" applyBorder="1" applyAlignment="1">
      <alignment horizontal="left" vertical="center"/>
    </xf>
    <xf numFmtId="10" fontId="54" fillId="0" borderId="0" xfId="7" applyNumberFormat="1" applyFont="1" applyBorder="1" applyAlignment="1">
      <alignment vertical="center" wrapText="1"/>
    </xf>
    <xf numFmtId="3" fontId="54" fillId="0" borderId="0" xfId="7" applyNumberFormat="1" applyFont="1" applyBorder="1" applyAlignment="1" applyProtection="1">
      <alignment horizontal="center" vertical="center"/>
      <protection locked="0"/>
    </xf>
    <xf numFmtId="10" fontId="54" fillId="0" borderId="0" xfId="6" applyNumberFormat="1" applyFont="1" applyBorder="1" applyAlignment="1">
      <alignment vertical="center" wrapText="1"/>
    </xf>
    <xf numFmtId="9" fontId="54" fillId="0" borderId="0" xfId="8" applyFont="1" applyBorder="1" applyAlignment="1">
      <alignment vertical="center" wrapText="1"/>
    </xf>
    <xf numFmtId="10" fontId="55" fillId="0" borderId="0" xfId="7" applyNumberFormat="1" applyFont="1" applyBorder="1" applyAlignment="1">
      <alignment vertical="center" wrapText="1"/>
    </xf>
    <xf numFmtId="2" fontId="55" fillId="0" borderId="0" xfId="0" applyNumberFormat="1" applyFont="1" applyBorder="1" applyAlignment="1">
      <alignment vertical="center" wrapText="1"/>
    </xf>
    <xf numFmtId="2" fontId="55" fillId="0" borderId="0" xfId="0" applyNumberFormat="1" applyFont="1" applyBorder="1" applyAlignment="1">
      <alignment horizontal="left" vertical="center" wrapText="1"/>
    </xf>
    <xf numFmtId="2" fontId="55" fillId="0" borderId="0" xfId="0" applyNumberFormat="1" applyFont="1" applyAlignment="1">
      <alignment horizontal="left" vertical="center" wrapText="1"/>
    </xf>
    <xf numFmtId="2" fontId="54" fillId="0" borderId="0" xfId="0" applyNumberFormat="1" applyFont="1" applyAlignment="1">
      <alignment horizontal="left" vertical="center" wrapText="1"/>
    </xf>
    <xf numFmtId="0" fontId="70" fillId="0" borderId="0" xfId="0" applyFont="1" applyAlignment="1">
      <alignment horizontal="left" vertical="center" wrapText="1"/>
    </xf>
    <xf numFmtId="3" fontId="70" fillId="0" borderId="0" xfId="0" applyNumberFormat="1" applyFont="1" applyAlignment="1">
      <alignment horizontal="left" vertical="center" wrapText="1"/>
    </xf>
    <xf numFmtId="0" fontId="70" fillId="0" borderId="0" xfId="0" applyFont="1" applyBorder="1" applyAlignment="1">
      <alignment vertical="center" wrapText="1"/>
    </xf>
    <xf numFmtId="2" fontId="95" fillId="0" borderId="0" xfId="0" applyNumberFormat="1" applyFont="1" applyAlignment="1">
      <alignment horizontal="left" vertical="center" wrapText="1"/>
    </xf>
    <xf numFmtId="3" fontId="166" fillId="4" borderId="0" xfId="3" applyNumberFormat="1" applyFont="1" applyFill="1" applyAlignment="1">
      <alignment horizontal="center" vertical="center" wrapText="1"/>
    </xf>
    <xf numFmtId="0" fontId="166" fillId="4" borderId="0" xfId="2" applyFont="1" applyFill="1" applyAlignment="1">
      <alignment vertical="center" wrapText="1"/>
    </xf>
    <xf numFmtId="0" fontId="166" fillId="4" borderId="0" xfId="2" applyFont="1" applyFill="1" applyAlignment="1">
      <alignment horizontal="center" vertical="center" wrapText="1"/>
    </xf>
    <xf numFmtId="3" fontId="190" fillId="4" borderId="0" xfId="3" applyNumberFormat="1" applyFont="1" applyFill="1" applyAlignment="1">
      <alignment horizontal="center" vertical="center" wrapText="1"/>
    </xf>
    <xf numFmtId="0" fontId="191" fillId="0" borderId="0" xfId="2" applyFont="1" applyAlignment="1">
      <alignment vertical="center"/>
    </xf>
    <xf numFmtId="0" fontId="192" fillId="2" borderId="0" xfId="5" applyFont="1" applyFill="1" applyAlignment="1">
      <alignment vertical="center"/>
    </xf>
    <xf numFmtId="0" fontId="95" fillId="4" borderId="53" xfId="3" applyFont="1" applyFill="1" applyBorder="1" applyAlignment="1">
      <alignment horizontal="left" vertical="center" indent="1"/>
    </xf>
    <xf numFmtId="3" fontId="70" fillId="4" borderId="55" xfId="2" applyNumberFormat="1" applyFont="1" applyFill="1" applyBorder="1" applyAlignment="1" applyProtection="1">
      <alignment horizontal="center" vertical="center"/>
      <protection locked="0"/>
    </xf>
    <xf numFmtId="4" fontId="161" fillId="4" borderId="56" xfId="2" applyNumberFormat="1" applyFont="1" applyFill="1" applyBorder="1" applyAlignment="1">
      <alignment horizontal="center" vertical="center"/>
    </xf>
    <xf numFmtId="3" fontId="70" fillId="4" borderId="53" xfId="2" applyNumberFormat="1" applyFont="1" applyFill="1" applyBorder="1" applyAlignment="1" applyProtection="1">
      <alignment horizontal="center" vertical="center"/>
      <protection locked="0"/>
    </xf>
    <xf numFmtId="3" fontId="70" fillId="4" borderId="0" xfId="2" applyNumberFormat="1" applyFont="1" applyFill="1" applyAlignment="1" applyProtection="1">
      <alignment horizontal="center" vertical="center"/>
      <protection locked="0"/>
    </xf>
    <xf numFmtId="0" fontId="95" fillId="4" borderId="63" xfId="3" applyFont="1" applyFill="1" applyBorder="1" applyAlignment="1">
      <alignment horizontal="left" vertical="center" indent="1"/>
    </xf>
    <xf numFmtId="3" fontId="70" fillId="4" borderId="59" xfId="2" applyNumberFormat="1" applyFont="1" applyFill="1" applyBorder="1" applyAlignment="1" applyProtection="1">
      <alignment horizontal="center" vertical="center"/>
      <protection locked="0"/>
    </xf>
    <xf numFmtId="4" fontId="161" fillId="4" borderId="60" xfId="2" applyNumberFormat="1" applyFont="1" applyFill="1" applyBorder="1" applyAlignment="1">
      <alignment horizontal="center" vertical="center"/>
    </xf>
    <xf numFmtId="3" fontId="70" fillId="4" borderId="63" xfId="2" applyNumberFormat="1" applyFont="1" applyFill="1" applyBorder="1" applyAlignment="1" applyProtection="1">
      <alignment horizontal="center" vertical="center"/>
      <protection locked="0"/>
    </xf>
    <xf numFmtId="3" fontId="151" fillId="0" borderId="0" xfId="2" applyNumberFormat="1" applyFont="1"/>
    <xf numFmtId="3" fontId="127" fillId="39" borderId="79" xfId="3" applyNumberFormat="1" applyFont="1" applyFill="1" applyBorder="1" applyAlignment="1">
      <alignment horizontal="center" vertical="center" wrapText="1"/>
    </xf>
    <xf numFmtId="3" fontId="127" fillId="39" borderId="77" xfId="3" applyNumberFormat="1" applyFont="1" applyFill="1" applyBorder="1" applyAlignment="1">
      <alignment horizontal="center" vertical="center" wrapText="1"/>
    </xf>
    <xf numFmtId="3" fontId="127" fillId="39" borderId="78" xfId="3" applyNumberFormat="1" applyFont="1" applyFill="1" applyBorder="1" applyAlignment="1">
      <alignment horizontal="center" vertical="center" wrapText="1"/>
    </xf>
    <xf numFmtId="3" fontId="167" fillId="4" borderId="0" xfId="3" applyNumberFormat="1" applyFont="1" applyFill="1" applyAlignment="1">
      <alignment horizontal="center" vertical="center" wrapText="1"/>
    </xf>
    <xf numFmtId="3" fontId="127" fillId="39" borderId="58" xfId="3" applyNumberFormat="1" applyFont="1" applyFill="1" applyBorder="1" applyAlignment="1">
      <alignment horizontal="center" vertical="center" wrapText="1"/>
    </xf>
    <xf numFmtId="3" fontId="127" fillId="39" borderId="167" xfId="3" applyNumberFormat="1" applyFont="1" applyFill="1" applyBorder="1" applyAlignment="1">
      <alignment horizontal="center" vertical="center" wrapText="1"/>
    </xf>
    <xf numFmtId="3" fontId="127" fillId="39" borderId="179" xfId="3" applyNumberFormat="1" applyFont="1" applyFill="1" applyBorder="1" applyAlignment="1">
      <alignment horizontal="center" vertical="center" wrapText="1"/>
    </xf>
    <xf numFmtId="3" fontId="127" fillId="39" borderId="154" xfId="3" applyNumberFormat="1" applyFont="1" applyFill="1" applyBorder="1" applyAlignment="1">
      <alignment horizontal="center" vertical="center" wrapText="1"/>
    </xf>
    <xf numFmtId="3" fontId="127" fillId="39" borderId="155" xfId="3" applyNumberFormat="1" applyFont="1" applyFill="1" applyBorder="1" applyAlignment="1">
      <alignment horizontal="center" vertical="center" wrapText="1"/>
    </xf>
    <xf numFmtId="3" fontId="127" fillId="39" borderId="163" xfId="3" applyNumberFormat="1" applyFont="1" applyFill="1" applyBorder="1" applyAlignment="1">
      <alignment horizontal="center" vertical="center" wrapText="1"/>
    </xf>
    <xf numFmtId="3" fontId="70" fillId="4" borderId="181" xfId="2" applyNumberFormat="1" applyFont="1" applyFill="1" applyBorder="1" applyAlignment="1" applyProtection="1">
      <alignment horizontal="center" vertical="center"/>
      <protection locked="0"/>
    </xf>
    <xf numFmtId="2" fontId="152" fillId="0" borderId="117" xfId="2" applyNumberFormat="1" applyFont="1" applyBorder="1" applyAlignment="1">
      <alignment horizontal="left" vertical="center" wrapText="1"/>
    </xf>
    <xf numFmtId="3" fontId="70" fillId="4" borderId="183" xfId="2" applyNumberFormat="1" applyFont="1" applyFill="1" applyBorder="1" applyAlignment="1" applyProtection="1">
      <alignment horizontal="center" vertical="center"/>
      <protection locked="0"/>
    </xf>
    <xf numFmtId="4" fontId="161" fillId="4" borderId="184" xfId="2" applyNumberFormat="1" applyFont="1" applyFill="1" applyBorder="1" applyAlignment="1">
      <alignment horizontal="center" vertical="center"/>
    </xf>
    <xf numFmtId="0" fontId="141" fillId="0" borderId="117" xfId="2" applyFont="1" applyBorder="1" applyAlignment="1">
      <alignment vertical="center" wrapText="1"/>
    </xf>
    <xf numFmtId="0" fontId="141" fillId="0" borderId="86" xfId="2" applyFont="1" applyBorder="1" applyAlignment="1">
      <alignment vertical="center" wrapText="1"/>
    </xf>
    <xf numFmtId="0" fontId="95" fillId="4" borderId="183" xfId="3" applyFont="1" applyFill="1" applyBorder="1" applyAlignment="1">
      <alignment horizontal="left" vertical="center" indent="1"/>
    </xf>
    <xf numFmtId="0" fontId="95" fillId="4" borderId="54" xfId="3" applyFont="1" applyFill="1" applyBorder="1" applyAlignment="1">
      <alignment horizontal="left" vertical="center" indent="1"/>
    </xf>
    <xf numFmtId="3" fontId="70" fillId="4" borderId="57" xfId="2" applyNumberFormat="1" applyFont="1" applyFill="1" applyBorder="1" applyAlignment="1" applyProtection="1">
      <alignment horizontal="center" vertical="center"/>
      <protection locked="0"/>
    </xf>
    <xf numFmtId="4" fontId="161" fillId="4" borderId="58" xfId="2" applyNumberFormat="1" applyFont="1" applyFill="1" applyBorder="1" applyAlignment="1">
      <alignment horizontal="center" vertical="center"/>
    </xf>
    <xf numFmtId="3" fontId="127" fillId="39" borderId="166" xfId="3" applyNumberFormat="1" applyFont="1" applyFill="1" applyBorder="1" applyAlignment="1">
      <alignment horizontal="center" vertical="center" wrapText="1"/>
    </xf>
    <xf numFmtId="0" fontId="167" fillId="4" borderId="0" xfId="2" applyFont="1" applyFill="1" applyAlignment="1">
      <alignment horizontal="center" vertical="center" wrapText="1"/>
    </xf>
    <xf numFmtId="3" fontId="184" fillId="39" borderId="154" xfId="3" applyNumberFormat="1" applyFont="1" applyFill="1" applyBorder="1" applyAlignment="1">
      <alignment horizontal="center" vertical="center" wrapText="1"/>
    </xf>
    <xf numFmtId="3" fontId="127" fillId="39" borderId="160" xfId="3" applyNumberFormat="1" applyFont="1" applyFill="1" applyBorder="1" applyAlignment="1">
      <alignment horizontal="center" vertical="center" wrapText="1"/>
    </xf>
    <xf numFmtId="0" fontId="70" fillId="0" borderId="0" xfId="16" applyFont="1" applyAlignment="1">
      <alignment vertical="center"/>
    </xf>
    <xf numFmtId="0" fontId="141" fillId="0" borderId="0" xfId="16" applyFont="1" applyBorder="1" applyAlignment="1">
      <alignment vertical="center" wrapText="1"/>
    </xf>
    <xf numFmtId="0" fontId="143" fillId="0" borderId="0" xfId="16" applyFont="1" applyAlignment="1">
      <alignment vertical="center" wrapText="1"/>
    </xf>
    <xf numFmtId="0" fontId="169" fillId="0" borderId="0" xfId="16" applyFont="1" applyAlignment="1">
      <alignment vertical="center" wrapText="1"/>
    </xf>
    <xf numFmtId="0" fontId="54" fillId="0" borderId="0" xfId="16" applyFont="1" applyAlignment="1">
      <alignment vertical="center"/>
    </xf>
    <xf numFmtId="0" fontId="144" fillId="0" borderId="0" xfId="16" applyFont="1" applyAlignment="1">
      <alignment horizontal="left" vertical="center"/>
    </xf>
    <xf numFmtId="0" fontId="152" fillId="0" borderId="0" xfId="16" applyFont="1"/>
    <xf numFmtId="0" fontId="153" fillId="0" borderId="0" xfId="16" applyFont="1" applyAlignment="1">
      <alignment horizontal="left" vertical="center"/>
    </xf>
    <xf numFmtId="0" fontId="170" fillId="0" borderId="0" xfId="16" applyFont="1" applyAlignment="1">
      <alignment horizontal="left" vertical="center"/>
    </xf>
    <xf numFmtId="0" fontId="54" fillId="0" borderId="0" xfId="16" applyFont="1" applyAlignment="1">
      <alignment horizontal="left" vertical="center"/>
    </xf>
    <xf numFmtId="0" fontId="54" fillId="0" borderId="0" xfId="16" applyFont="1" applyAlignment="1">
      <alignment horizontal="center" vertical="center"/>
    </xf>
    <xf numFmtId="0" fontId="170" fillId="4" borderId="0" xfId="16" applyFont="1" applyFill="1" applyBorder="1" applyAlignment="1">
      <alignment horizontal="left" vertical="center"/>
    </xf>
    <xf numFmtId="0" fontId="138" fillId="0" borderId="0" xfId="16" applyFont="1" applyAlignment="1">
      <alignment vertical="center" wrapText="1"/>
    </xf>
    <xf numFmtId="0" fontId="138" fillId="0" borderId="0" xfId="16" applyFont="1" applyAlignment="1">
      <alignment vertical="center"/>
    </xf>
    <xf numFmtId="0" fontId="95" fillId="4" borderId="53" xfId="16" applyFont="1" applyFill="1" applyBorder="1" applyAlignment="1">
      <alignment horizontal="left" vertical="center" indent="1"/>
    </xf>
    <xf numFmtId="3" fontId="70" fillId="4" borderId="55" xfId="0" applyNumberFormat="1" applyFont="1" applyFill="1" applyBorder="1" applyAlignment="1" applyProtection="1">
      <alignment horizontal="center" vertical="center"/>
      <protection locked="0"/>
    </xf>
    <xf numFmtId="4" fontId="161" fillId="4" borderId="56" xfId="0" applyNumberFormat="1" applyFont="1" applyFill="1" applyBorder="1" applyAlignment="1">
      <alignment horizontal="center" vertical="center"/>
    </xf>
    <xf numFmtId="3" fontId="141" fillId="0" borderId="0" xfId="16" applyNumberFormat="1" applyFont="1" applyBorder="1" applyAlignment="1">
      <alignment vertical="center"/>
    </xf>
    <xf numFmtId="0" fontId="95" fillId="4" borderId="63" xfId="16" applyFont="1" applyFill="1" applyBorder="1" applyAlignment="1">
      <alignment horizontal="left" vertical="center" indent="1"/>
    </xf>
    <xf numFmtId="3" fontId="70" fillId="4" borderId="59" xfId="0" applyNumberFormat="1" applyFont="1" applyFill="1" applyBorder="1" applyAlignment="1" applyProtection="1">
      <alignment horizontal="center" vertical="center"/>
      <protection locked="0"/>
    </xf>
    <xf numFmtId="4" fontId="161" fillId="4" borderId="60" xfId="0" applyNumberFormat="1" applyFont="1" applyFill="1" applyBorder="1" applyAlignment="1">
      <alignment horizontal="center" vertical="center"/>
    </xf>
    <xf numFmtId="0" fontId="95" fillId="4" borderId="54" xfId="16" applyFont="1" applyFill="1" applyBorder="1" applyAlignment="1">
      <alignment horizontal="left" vertical="center" indent="1"/>
    </xf>
    <xf numFmtId="3" fontId="70" fillId="4" borderId="57" xfId="0" applyNumberFormat="1" applyFont="1" applyFill="1" applyBorder="1" applyAlignment="1" applyProtection="1">
      <alignment horizontal="center" vertical="center"/>
      <protection locked="0"/>
    </xf>
    <xf numFmtId="4" fontId="161" fillId="4" borderId="58" xfId="0" applyNumberFormat="1" applyFont="1" applyFill="1" applyBorder="1" applyAlignment="1">
      <alignment horizontal="center" vertical="center"/>
    </xf>
    <xf numFmtId="3" fontId="138" fillId="0" borderId="0" xfId="16" applyNumberFormat="1" applyFont="1" applyBorder="1" applyAlignment="1">
      <alignment horizontal="center" vertical="center" wrapText="1"/>
    </xf>
    <xf numFmtId="4" fontId="138" fillId="0" borderId="0" xfId="16" applyNumberFormat="1" applyFont="1" applyBorder="1" applyAlignment="1">
      <alignment horizontal="center" vertical="center" wrapText="1"/>
    </xf>
    <xf numFmtId="2" fontId="153" fillId="0" borderId="0" xfId="16" applyNumberFormat="1" applyFont="1" applyAlignment="1">
      <alignment vertical="center" wrapText="1"/>
    </xf>
    <xf numFmtId="0" fontId="153" fillId="0" borderId="0" xfId="16" applyFont="1" applyBorder="1" applyAlignment="1">
      <alignment vertical="center" wrapText="1"/>
    </xf>
    <xf numFmtId="0" fontId="144" fillId="0" borderId="0" xfId="16" applyFont="1" applyAlignment="1">
      <alignment vertical="center" wrapText="1"/>
    </xf>
    <xf numFmtId="3" fontId="55" fillId="39" borderId="154" xfId="16" applyNumberFormat="1" applyFont="1" applyFill="1" applyBorder="1" applyAlignment="1">
      <alignment horizontal="center" vertical="center" wrapText="1"/>
    </xf>
    <xf numFmtId="3" fontId="55" fillId="39" borderId="166" xfId="16" applyNumberFormat="1" applyFont="1" applyFill="1" applyBorder="1" applyAlignment="1">
      <alignment horizontal="center" vertical="center" wrapText="1"/>
    </xf>
    <xf numFmtId="3" fontId="55" fillId="39" borderId="155" xfId="16" applyNumberFormat="1" applyFont="1" applyFill="1" applyBorder="1" applyAlignment="1">
      <alignment horizontal="center" vertical="center" wrapText="1"/>
    </xf>
    <xf numFmtId="3" fontId="55" fillId="39" borderId="71" xfId="16" applyNumberFormat="1" applyFont="1" applyFill="1" applyBorder="1" applyAlignment="1">
      <alignment horizontal="center" vertical="center" wrapText="1"/>
    </xf>
    <xf numFmtId="0" fontId="70" fillId="4" borderId="0" xfId="16" applyFont="1" applyFill="1" applyAlignment="1">
      <alignment vertical="center"/>
    </xf>
    <xf numFmtId="0" fontId="10" fillId="0" borderId="0" xfId="16" applyFont="1" applyBorder="1"/>
    <xf numFmtId="0" fontId="10" fillId="4" borderId="0" xfId="16" applyFont="1" applyFill="1" applyBorder="1"/>
    <xf numFmtId="0" fontId="142" fillId="4" borderId="0" xfId="16" applyFont="1" applyFill="1" applyAlignment="1">
      <alignment horizontal="right" vertical="center"/>
    </xf>
    <xf numFmtId="0" fontId="144" fillId="4" borderId="0" xfId="16" applyFont="1" applyFill="1" applyAlignment="1">
      <alignment horizontal="left" vertical="center"/>
    </xf>
    <xf numFmtId="0" fontId="152" fillId="4" borderId="0" xfId="16" applyFont="1" applyFill="1" applyAlignment="1">
      <alignment horizontal="center"/>
    </xf>
    <xf numFmtId="3" fontId="144" fillId="4" borderId="0" xfId="16" applyNumberFormat="1" applyFont="1" applyFill="1" applyAlignment="1">
      <alignment horizontal="left" vertical="center"/>
    </xf>
    <xf numFmtId="0" fontId="10" fillId="4" borderId="0" xfId="16" applyFont="1" applyFill="1" applyAlignment="1">
      <alignment horizontal="left" vertical="center"/>
    </xf>
    <xf numFmtId="0" fontId="153" fillId="4" borderId="0" xfId="16" applyFont="1" applyFill="1" applyAlignment="1">
      <alignment horizontal="left" vertical="center"/>
    </xf>
    <xf numFmtId="0" fontId="138" fillId="4" borderId="0" xfId="16" applyFont="1" applyFill="1" applyAlignment="1">
      <alignment vertical="center"/>
    </xf>
    <xf numFmtId="0" fontId="111" fillId="4" borderId="0" xfId="16" applyFont="1" applyFill="1" applyAlignment="1">
      <alignment vertical="center"/>
    </xf>
    <xf numFmtId="0" fontId="54" fillId="4" borderId="0" xfId="16" applyFont="1" applyFill="1" applyAlignment="1">
      <alignment horizontal="left" vertical="center"/>
    </xf>
    <xf numFmtId="0" fontId="138" fillId="4" borderId="0" xfId="16" applyFont="1" applyFill="1" applyAlignment="1">
      <alignment vertical="center" wrapText="1"/>
    </xf>
    <xf numFmtId="0" fontId="54" fillId="0" borderId="0" xfId="5" applyFont="1" applyAlignment="1">
      <alignment vertical="center"/>
    </xf>
    <xf numFmtId="3" fontId="70" fillId="0" borderId="0" xfId="16" applyNumberFormat="1" applyFont="1" applyBorder="1" applyAlignment="1">
      <alignment horizontal="center" vertical="center"/>
    </xf>
    <xf numFmtId="169" fontId="70" fillId="0" borderId="0" xfId="16" applyNumberFormat="1" applyFont="1" applyBorder="1" applyAlignment="1">
      <alignment horizontal="center" vertical="center"/>
    </xf>
    <xf numFmtId="4" fontId="70" fillId="0" borderId="0" xfId="16" applyNumberFormat="1" applyFont="1" applyBorder="1" applyAlignment="1">
      <alignment horizontal="center" vertical="center"/>
    </xf>
    <xf numFmtId="0" fontId="70" fillId="0" borderId="0" xfId="16" applyFont="1" applyBorder="1" applyAlignment="1">
      <alignment horizontal="center" vertical="center" wrapText="1"/>
    </xf>
    <xf numFmtId="0" fontId="70" fillId="4" borderId="0" xfId="16" applyFont="1" applyFill="1" applyBorder="1" applyAlignment="1">
      <alignment horizontal="center" vertical="center" wrapText="1"/>
    </xf>
    <xf numFmtId="3" fontId="70" fillId="4" borderId="0" xfId="16" applyNumberFormat="1" applyFont="1" applyFill="1" applyBorder="1" applyAlignment="1">
      <alignment horizontal="center" vertical="center"/>
    </xf>
    <xf numFmtId="4" fontId="70" fillId="4" borderId="0" xfId="16" applyNumberFormat="1" applyFont="1" applyFill="1" applyBorder="1" applyAlignment="1">
      <alignment horizontal="center" vertical="center"/>
    </xf>
    <xf numFmtId="0" fontId="70" fillId="0" borderId="0" xfId="16" applyFont="1"/>
    <xf numFmtId="0" fontId="193" fillId="0" borderId="0" xfId="0" applyFont="1" applyAlignment="1">
      <alignment horizontal="left" vertical="center"/>
    </xf>
    <xf numFmtId="0" fontId="190" fillId="0" borderId="0" xfId="0" applyFont="1" applyAlignment="1">
      <alignment vertical="center"/>
    </xf>
    <xf numFmtId="0" fontId="70" fillId="0" borderId="0" xfId="0" applyFont="1" applyAlignment="1">
      <alignment horizontal="left" vertical="center"/>
    </xf>
    <xf numFmtId="0" fontId="193" fillId="0" borderId="0" xfId="0" applyFont="1"/>
    <xf numFmtId="3" fontId="54" fillId="4" borderId="0" xfId="0" applyNumberFormat="1" applyFont="1" applyFill="1" applyBorder="1"/>
    <xf numFmtId="10" fontId="54" fillId="4" borderId="0" xfId="0" applyNumberFormat="1" applyFont="1" applyFill="1" applyBorder="1"/>
    <xf numFmtId="169" fontId="55" fillId="4" borderId="0" xfId="0" applyNumberFormat="1" applyFont="1" applyFill="1" applyBorder="1"/>
    <xf numFmtId="0" fontId="194" fillId="0" borderId="0" xfId="2" applyFont="1" applyAlignment="1">
      <alignment vertical="center" wrapText="1"/>
    </xf>
    <xf numFmtId="0" fontId="195" fillId="0" borderId="0" xfId="2" applyFont="1"/>
    <xf numFmtId="0" fontId="196" fillId="0" borderId="0" xfId="2" applyFont="1" applyAlignment="1">
      <alignment horizontal="center"/>
    </xf>
    <xf numFmtId="0" fontId="198" fillId="0" borderId="0" xfId="2" applyFont="1" applyAlignment="1">
      <alignment horizontal="center" vertical="center" wrapText="1"/>
    </xf>
    <xf numFmtId="3" fontId="197" fillId="4" borderId="0" xfId="3" applyNumberFormat="1" applyFont="1" applyFill="1" applyAlignment="1">
      <alignment horizontal="center" vertical="center" wrapText="1"/>
    </xf>
    <xf numFmtId="0" fontId="197" fillId="4" borderId="0" xfId="2" applyFont="1" applyFill="1" applyAlignment="1">
      <alignment vertical="center" wrapText="1"/>
    </xf>
    <xf numFmtId="0" fontId="198" fillId="0" borderId="0" xfId="2" applyFont="1" applyAlignment="1">
      <alignment vertical="center" wrapText="1"/>
    </xf>
    <xf numFmtId="3" fontId="199" fillId="4" borderId="0" xfId="3" applyNumberFormat="1" applyFont="1" applyFill="1" applyAlignment="1">
      <alignment horizontal="center" vertical="center" wrapText="1"/>
    </xf>
    <xf numFmtId="0" fontId="200" fillId="0" borderId="0" xfId="2" applyFont="1" applyAlignment="1">
      <alignment horizontal="center" vertical="center" wrapText="1"/>
    </xf>
    <xf numFmtId="0" fontId="201" fillId="4" borderId="53" xfId="3" applyFont="1" applyFill="1" applyBorder="1" applyAlignment="1">
      <alignment horizontal="left" vertical="center" indent="1"/>
    </xf>
    <xf numFmtId="168" fontId="202" fillId="4" borderId="56" xfId="2" applyNumberFormat="1" applyFont="1" applyFill="1" applyBorder="1" applyAlignment="1" applyProtection="1">
      <alignment horizontal="center" vertical="center"/>
      <protection locked="0"/>
    </xf>
    <xf numFmtId="3" fontId="147" fillId="4" borderId="0" xfId="2" applyNumberFormat="1" applyFont="1" applyFill="1" applyAlignment="1" applyProtection="1">
      <alignment horizontal="center" vertical="center"/>
      <protection locked="0"/>
    </xf>
    <xf numFmtId="168" fontId="202" fillId="4" borderId="53" xfId="2" applyNumberFormat="1" applyFont="1" applyFill="1" applyBorder="1" applyAlignment="1" applyProtection="1">
      <alignment horizontal="center" vertical="center"/>
      <protection locked="0"/>
    </xf>
    <xf numFmtId="0" fontId="200" fillId="0" borderId="0" xfId="2" applyFont="1" applyAlignment="1">
      <alignment vertical="center" wrapText="1"/>
    </xf>
    <xf numFmtId="0" fontId="201" fillId="4" borderId="63" xfId="3" applyFont="1" applyFill="1" applyBorder="1" applyAlignment="1">
      <alignment horizontal="left" vertical="center" indent="1"/>
    </xf>
    <xf numFmtId="168" fontId="202" fillId="4" borderId="60" xfId="2" applyNumberFormat="1" applyFont="1" applyFill="1" applyBorder="1" applyAlignment="1" applyProtection="1">
      <alignment horizontal="center" vertical="center"/>
      <protection locked="0"/>
    </xf>
    <xf numFmtId="168" fontId="202" fillId="4" borderId="63" xfId="2" applyNumberFormat="1" applyFont="1" applyFill="1" applyBorder="1" applyAlignment="1" applyProtection="1">
      <alignment horizontal="center" vertical="center"/>
      <protection locked="0"/>
    </xf>
    <xf numFmtId="0" fontId="201" fillId="4" borderId="54" xfId="3" applyFont="1" applyFill="1" applyBorder="1" applyAlignment="1">
      <alignment horizontal="left" vertical="center" indent="1"/>
    </xf>
    <xf numFmtId="168" fontId="202" fillId="4" borderId="58" xfId="2" applyNumberFormat="1" applyFont="1" applyFill="1" applyBorder="1" applyAlignment="1" applyProtection="1">
      <alignment horizontal="center" vertical="center"/>
      <protection locked="0"/>
    </xf>
    <xf numFmtId="168" fontId="202" fillId="4" borderId="54" xfId="2" applyNumberFormat="1" applyFont="1" applyFill="1" applyBorder="1" applyAlignment="1" applyProtection="1">
      <alignment horizontal="center" vertical="center"/>
      <protection locked="0"/>
    </xf>
    <xf numFmtId="2" fontId="196" fillId="0" borderId="0" xfId="2" applyNumberFormat="1" applyFont="1" applyAlignment="1">
      <alignment horizontal="left" vertical="center" wrapText="1"/>
    </xf>
    <xf numFmtId="3" fontId="195" fillId="0" borderId="0" xfId="2" applyNumberFormat="1" applyFont="1"/>
    <xf numFmtId="168" fontId="161" fillId="4" borderId="53" xfId="2" applyNumberFormat="1" applyFont="1" applyFill="1" applyBorder="1" applyAlignment="1" applyProtection="1">
      <alignment horizontal="center" vertical="center"/>
      <protection locked="0"/>
    </xf>
    <xf numFmtId="168" fontId="161" fillId="4" borderId="63" xfId="2" applyNumberFormat="1" applyFont="1" applyFill="1" applyBorder="1" applyAlignment="1" applyProtection="1">
      <alignment horizontal="center" vertical="center"/>
      <protection locked="0"/>
    </xf>
    <xf numFmtId="168" fontId="161" fillId="4" borderId="54" xfId="2" applyNumberFormat="1" applyFont="1" applyFill="1" applyBorder="1" applyAlignment="1" applyProtection="1">
      <alignment horizontal="center" vertical="center"/>
      <protection locked="0"/>
    </xf>
    <xf numFmtId="0" fontId="54" fillId="4" borderId="0" xfId="0" applyFont="1" applyFill="1"/>
    <xf numFmtId="0" fontId="170" fillId="4" borderId="0" xfId="0" applyFont="1" applyFill="1" applyBorder="1"/>
    <xf numFmtId="0" fontId="95" fillId="5" borderId="55" xfId="0" applyFont="1" applyFill="1" applyBorder="1"/>
    <xf numFmtId="169" fontId="70" fillId="5" borderId="64" xfId="0" applyNumberFormat="1" applyFont="1" applyFill="1" applyBorder="1" applyAlignment="1">
      <alignment horizontal="center"/>
    </xf>
    <xf numFmtId="169" fontId="70" fillId="5" borderId="56" xfId="0" applyNumberFormat="1" applyFont="1" applyFill="1" applyBorder="1" applyAlignment="1">
      <alignment horizontal="center"/>
    </xf>
    <xf numFmtId="0" fontId="193" fillId="4" borderId="0" xfId="0" applyFont="1" applyFill="1" applyBorder="1"/>
    <xf numFmtId="0" fontId="95" fillId="4" borderId="59" xfId="0" applyFont="1" applyFill="1" applyBorder="1"/>
    <xf numFmtId="169" fontId="70" fillId="4" borderId="0" xfId="0" applyNumberFormat="1" applyFont="1" applyFill="1" applyBorder="1" applyAlignment="1">
      <alignment horizontal="center"/>
    </xf>
    <xf numFmtId="169" fontId="70" fillId="4" borderId="60" xfId="0" applyNumberFormat="1" applyFont="1" applyFill="1" applyBorder="1" applyAlignment="1">
      <alignment horizontal="center"/>
    </xf>
    <xf numFmtId="0" fontId="95" fillId="5" borderId="59" xfId="0" applyFont="1" applyFill="1" applyBorder="1"/>
    <xf numFmtId="169" fontId="70" fillId="5" borderId="0" xfId="0" applyNumberFormat="1" applyFont="1" applyFill="1" applyBorder="1" applyAlignment="1">
      <alignment horizontal="center"/>
    </xf>
    <xf numFmtId="169" fontId="70" fillId="5" borderId="60" xfId="0" applyNumberFormat="1" applyFont="1" applyFill="1" applyBorder="1" applyAlignment="1">
      <alignment horizontal="center"/>
    </xf>
    <xf numFmtId="0" fontId="95" fillId="4" borderId="57" xfId="0" applyFont="1" applyFill="1" applyBorder="1"/>
    <xf numFmtId="169" fontId="70" fillId="4" borderId="65" xfId="0" applyNumberFormat="1" applyFont="1" applyFill="1" applyBorder="1" applyAlignment="1">
      <alignment horizontal="center"/>
    </xf>
    <xf numFmtId="169" fontId="70" fillId="4" borderId="58" xfId="0" applyNumberFormat="1" applyFont="1" applyFill="1" applyBorder="1" applyAlignment="1">
      <alignment horizontal="center"/>
    </xf>
    <xf numFmtId="0" fontId="55" fillId="38" borderId="0" xfId="0" applyFont="1" applyFill="1" applyBorder="1" applyAlignment="1">
      <alignment horizontal="center" vertical="center" wrapText="1"/>
    </xf>
    <xf numFmtId="0" fontId="55" fillId="38" borderId="155" xfId="0" applyFont="1" applyFill="1" applyBorder="1" applyAlignment="1">
      <alignment horizontal="center" vertical="center"/>
    </xf>
    <xf numFmtId="0" fontId="55" fillId="38" borderId="166" xfId="0" applyFont="1" applyFill="1" applyBorder="1" applyAlignment="1">
      <alignment horizontal="center" vertical="center" wrapText="1"/>
    </xf>
    <xf numFmtId="0" fontId="55" fillId="38" borderId="154" xfId="0" applyFont="1" applyFill="1" applyBorder="1" applyAlignment="1">
      <alignment horizontal="center" vertical="center"/>
    </xf>
    <xf numFmtId="0" fontId="55" fillId="39" borderId="65" xfId="0" applyFont="1" applyFill="1" applyBorder="1" applyAlignment="1">
      <alignment horizontal="center" vertical="center" wrapText="1"/>
    </xf>
    <xf numFmtId="0" fontId="191" fillId="0" borderId="0" xfId="0" applyFont="1" applyAlignment="1">
      <alignment vertical="center"/>
    </xf>
    <xf numFmtId="0" fontId="193" fillId="0" borderId="0" xfId="0" applyFont="1" applyAlignment="1" applyProtection="1">
      <alignment vertical="center" wrapText="1"/>
      <protection locked="0"/>
    </xf>
    <xf numFmtId="0" fontId="192" fillId="0" borderId="0" xfId="0" applyFont="1" applyAlignment="1" applyProtection="1">
      <alignment vertical="center" wrapText="1"/>
      <protection locked="0"/>
    </xf>
    <xf numFmtId="0" fontId="193" fillId="0" borderId="0" xfId="0" applyFont="1" applyBorder="1"/>
    <xf numFmtId="0" fontId="111" fillId="0" borderId="53" xfId="0" applyFont="1" applyBorder="1"/>
    <xf numFmtId="170" fontId="10" fillId="0" borderId="55" xfId="0" applyNumberFormat="1" applyFont="1" applyBorder="1" applyAlignment="1">
      <alignment horizontal="center"/>
    </xf>
    <xf numFmtId="2" fontId="203" fillId="0" borderId="56" xfId="0" applyNumberFormat="1" applyFont="1" applyBorder="1" applyAlignment="1">
      <alignment horizontal="center"/>
    </xf>
    <xf numFmtId="0" fontId="111" fillId="0" borderId="63" xfId="0" applyFont="1" applyBorder="1"/>
    <xf numFmtId="170" fontId="10" fillId="0" borderId="59" xfId="0" applyNumberFormat="1" applyFont="1" applyBorder="1" applyAlignment="1">
      <alignment horizontal="center"/>
    </xf>
    <xf numFmtId="2" fontId="203" fillId="0" borderId="60" xfId="0" applyNumberFormat="1" applyFont="1" applyBorder="1" applyAlignment="1">
      <alignment horizontal="center"/>
    </xf>
    <xf numFmtId="0" fontId="111" fillId="0" borderId="54" xfId="0" applyFont="1" applyBorder="1"/>
    <xf numFmtId="170" fontId="10" fillId="0" borderId="57" xfId="0" applyNumberFormat="1" applyFont="1" applyBorder="1" applyAlignment="1">
      <alignment horizontal="center"/>
    </xf>
    <xf numFmtId="2" fontId="203" fillId="0" borderId="58" xfId="0" applyNumberFormat="1" applyFont="1" applyBorder="1" applyAlignment="1">
      <alignment horizontal="center"/>
    </xf>
    <xf numFmtId="0" fontId="179" fillId="0" borderId="0" xfId="0" applyFont="1"/>
    <xf numFmtId="49" fontId="153" fillId="0" borderId="0" xfId="0" applyNumberFormat="1" applyFont="1" applyAlignment="1">
      <alignment vertical="center" wrapText="1"/>
    </xf>
    <xf numFmtId="0" fontId="95" fillId="5" borderId="16" xfId="0" applyFont="1" applyFill="1" applyBorder="1"/>
    <xf numFmtId="169" fontId="70" fillId="5" borderId="17" xfId="0" applyNumberFormat="1" applyFont="1" applyFill="1" applyBorder="1" applyAlignment="1">
      <alignment horizontal="center"/>
    </xf>
    <xf numFmtId="0" fontId="95" fillId="4" borderId="16" xfId="0" applyFont="1" applyFill="1" applyBorder="1"/>
    <xf numFmtId="169" fontId="70" fillId="4" borderId="17" xfId="0" applyNumberFormat="1" applyFont="1" applyFill="1" applyBorder="1" applyAlignment="1">
      <alignment horizontal="center"/>
    </xf>
    <xf numFmtId="0" fontId="55" fillId="38" borderId="65" xfId="0" applyFont="1" applyFill="1" applyBorder="1" applyAlignment="1">
      <alignment horizontal="center" vertical="center" wrapText="1"/>
    </xf>
    <xf numFmtId="0" fontId="55" fillId="38" borderId="163" xfId="0" applyFont="1" applyFill="1" applyBorder="1" applyAlignment="1">
      <alignment horizontal="center" vertical="center" wrapText="1"/>
    </xf>
    <xf numFmtId="0" fontId="55" fillId="38" borderId="134" xfId="0" applyFont="1" applyFill="1" applyBorder="1" applyAlignment="1">
      <alignment horizontal="center" vertical="center" wrapText="1"/>
    </xf>
    <xf numFmtId="0" fontId="70" fillId="0" borderId="86" xfId="0" applyFont="1" applyBorder="1"/>
    <xf numFmtId="0" fontId="95" fillId="5" borderId="175" xfId="0" applyFont="1" applyFill="1" applyBorder="1"/>
    <xf numFmtId="169" fontId="70" fillId="5" borderId="117" xfId="0" applyNumberFormat="1" applyFont="1" applyFill="1" applyBorder="1" applyAlignment="1">
      <alignment horizontal="center"/>
    </xf>
    <xf numFmtId="0" fontId="70" fillId="0" borderId="195" xfId="0" applyFont="1" applyBorder="1"/>
    <xf numFmtId="169" fontId="70" fillId="5" borderId="196" xfId="0" applyNumberFormat="1" applyFont="1" applyFill="1" applyBorder="1" applyAlignment="1">
      <alignment horizontal="center"/>
    </xf>
    <xf numFmtId="0" fontId="193" fillId="4" borderId="101" xfId="0" applyFont="1" applyFill="1" applyBorder="1"/>
    <xf numFmtId="169" fontId="70" fillId="5" borderId="197" xfId="0" applyNumberFormat="1" applyFont="1" applyFill="1" applyBorder="1" applyAlignment="1">
      <alignment horizontal="center"/>
    </xf>
    <xf numFmtId="0" fontId="95" fillId="4" borderId="101" xfId="0" applyFont="1" applyFill="1" applyBorder="1"/>
    <xf numFmtId="169" fontId="70" fillId="4" borderId="86" xfId="0" applyNumberFormat="1" applyFont="1" applyFill="1" applyBorder="1" applyAlignment="1">
      <alignment horizontal="center"/>
    </xf>
    <xf numFmtId="0" fontId="95" fillId="5" borderId="101" xfId="0" applyFont="1" applyFill="1" applyBorder="1"/>
    <xf numFmtId="169" fontId="70" fillId="5" borderId="86" xfId="0" applyNumberFormat="1" applyFont="1" applyFill="1" applyBorder="1" applyAlignment="1">
      <alignment horizontal="center"/>
    </xf>
    <xf numFmtId="0" fontId="95" fillId="5" borderId="185" xfId="0" applyFont="1" applyFill="1" applyBorder="1"/>
    <xf numFmtId="169" fontId="70" fillId="5" borderId="142" xfId="0" applyNumberFormat="1" applyFont="1" applyFill="1" applyBorder="1" applyAlignment="1">
      <alignment horizontal="center"/>
    </xf>
    <xf numFmtId="169" fontId="70" fillId="5" borderId="198" xfId="0" applyNumberFormat="1" applyFont="1" applyFill="1" applyBorder="1" applyAlignment="1">
      <alignment horizontal="center"/>
    </xf>
    <xf numFmtId="170" fontId="10" fillId="41" borderId="59" xfId="0" applyNumberFormat="1" applyFont="1" applyFill="1" applyBorder="1" applyAlignment="1">
      <alignment horizontal="center"/>
    </xf>
    <xf numFmtId="0" fontId="70" fillId="3" borderId="0" xfId="2" applyFont="1" applyFill="1" applyAlignment="1">
      <alignment vertical="center" wrapText="1"/>
    </xf>
    <xf numFmtId="14" fontId="54" fillId="0" borderId="0" xfId="2" applyNumberFormat="1" applyFont="1" applyAlignment="1">
      <alignment vertical="center"/>
    </xf>
    <xf numFmtId="0" fontId="170" fillId="3" borderId="0" xfId="2" applyFont="1" applyFill="1" applyAlignment="1">
      <alignment horizontal="left" vertical="center"/>
    </xf>
    <xf numFmtId="0" fontId="166" fillId="0" borderId="11" xfId="2" applyFont="1" applyBorder="1" applyAlignment="1">
      <alignment vertical="center" wrapText="1"/>
    </xf>
    <xf numFmtId="0" fontId="95" fillId="3" borderId="0" xfId="2" applyFont="1" applyFill="1" applyAlignment="1">
      <alignment vertical="center" wrapText="1"/>
    </xf>
    <xf numFmtId="3" fontId="155" fillId="0" borderId="56" xfId="0" applyNumberFormat="1" applyFont="1" applyBorder="1" applyAlignment="1">
      <alignment horizontal="center" vertical="center"/>
    </xf>
    <xf numFmtId="3" fontId="70" fillId="0" borderId="0" xfId="2" applyNumberFormat="1" applyFont="1" applyAlignment="1">
      <alignment horizontal="center" vertical="center"/>
    </xf>
    <xf numFmtId="3" fontId="70" fillId="0" borderId="0" xfId="2" applyNumberFormat="1" applyFont="1" applyAlignment="1">
      <alignment horizontal="center" vertical="center" wrapText="1"/>
    </xf>
    <xf numFmtId="0" fontId="154" fillId="0" borderId="54" xfId="2" applyFont="1" applyBorder="1" applyAlignment="1">
      <alignment vertical="center" wrapText="1"/>
    </xf>
    <xf numFmtId="0" fontId="143" fillId="0" borderId="57" xfId="2" applyFont="1" applyBorder="1" applyAlignment="1">
      <alignment horizontal="center" vertical="center" wrapText="1"/>
    </xf>
    <xf numFmtId="3" fontId="155" fillId="0" borderId="11" xfId="0" applyNumberFormat="1" applyFont="1" applyBorder="1" applyAlignment="1">
      <alignment horizontal="center" vertical="center"/>
    </xf>
    <xf numFmtId="0" fontId="95" fillId="0" borderId="101" xfId="2" applyFont="1" applyBorder="1" applyAlignment="1">
      <alignment horizontal="center" vertical="center" wrapText="1"/>
    </xf>
    <xf numFmtId="0" fontId="54" fillId="0" borderId="0" xfId="3" applyFont="1"/>
    <xf numFmtId="0" fontId="193" fillId="0" borderId="0" xfId="3" applyFont="1" applyAlignment="1">
      <alignment horizontal="left" vertical="center"/>
    </xf>
    <xf numFmtId="0" fontId="190" fillId="0" borderId="0" xfId="3" applyFont="1" applyAlignment="1">
      <alignment vertical="center"/>
    </xf>
    <xf numFmtId="0" fontId="191" fillId="0" borderId="0" xfId="3" applyFont="1" applyAlignment="1">
      <alignment vertical="center"/>
    </xf>
    <xf numFmtId="0" fontId="153" fillId="0" borderId="0" xfId="3" applyFont="1" applyAlignment="1">
      <alignment horizontal="left" vertical="center"/>
    </xf>
    <xf numFmtId="0" fontId="193" fillId="0" borderId="0" xfId="3" applyFont="1" applyAlignment="1" applyProtection="1">
      <alignment vertical="center" wrapText="1"/>
      <protection locked="0"/>
    </xf>
    <xf numFmtId="0" fontId="192" fillId="0" borderId="0" xfId="3" applyFont="1" applyAlignment="1" applyProtection="1">
      <alignment vertical="center" wrapText="1"/>
      <protection locked="0"/>
    </xf>
    <xf numFmtId="0" fontId="70" fillId="0" borderId="0" xfId="3" applyFont="1"/>
    <xf numFmtId="0" fontId="190" fillId="0" borderId="0" xfId="3" applyFont="1" applyAlignment="1">
      <alignment vertical="center" wrapText="1"/>
    </xf>
    <xf numFmtId="0" fontId="111" fillId="4" borderId="16" xfId="3" applyFont="1" applyFill="1" applyBorder="1"/>
    <xf numFmtId="170" fontId="161" fillId="4" borderId="56" xfId="15" applyNumberFormat="1" applyFont="1" applyFill="1" applyBorder="1" applyAlignment="1" applyProtection="1">
      <alignment horizontal="center" vertical="center"/>
      <protection locked="0"/>
    </xf>
    <xf numFmtId="170" fontId="161" fillId="4" borderId="60" xfId="15" applyNumberFormat="1" applyFont="1" applyFill="1" applyBorder="1" applyAlignment="1" applyProtection="1">
      <alignment horizontal="center" vertical="center"/>
      <protection locked="0"/>
    </xf>
    <xf numFmtId="3" fontId="70" fillId="4" borderId="54" xfId="2" applyNumberFormat="1" applyFont="1" applyFill="1" applyBorder="1" applyAlignment="1" applyProtection="1">
      <alignment horizontal="center" vertical="center"/>
      <protection locked="0"/>
    </xf>
    <xf numFmtId="170" fontId="161" fillId="4" borderId="58" xfId="15" applyNumberFormat="1" applyFont="1" applyFill="1" applyBorder="1" applyAlignment="1" applyProtection="1">
      <alignment horizontal="center" vertical="center"/>
      <protection locked="0"/>
    </xf>
    <xf numFmtId="0" fontId="170" fillId="0" borderId="0" xfId="3" applyFont="1"/>
    <xf numFmtId="0" fontId="179" fillId="0" borderId="0" xfId="3" applyFont="1"/>
    <xf numFmtId="0" fontId="55" fillId="39" borderId="59" xfId="3" applyFont="1" applyFill="1" applyBorder="1" applyAlignment="1">
      <alignment horizontal="center" vertical="center" wrapText="1"/>
    </xf>
    <xf numFmtId="0" fontId="170" fillId="39" borderId="64" xfId="3" applyFont="1" applyFill="1" applyBorder="1"/>
    <xf numFmtId="0" fontId="170" fillId="39" borderId="56" xfId="3" applyFont="1" applyFill="1" applyBorder="1"/>
    <xf numFmtId="0" fontId="127" fillId="40" borderId="163" xfId="3" applyFont="1" applyFill="1" applyBorder="1" applyAlignment="1">
      <alignment horizontal="center" vertical="center" wrapText="1"/>
    </xf>
    <xf numFmtId="0" fontId="127" fillId="40" borderId="78"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166" xfId="3" applyFont="1" applyFill="1" applyBorder="1" applyAlignment="1">
      <alignment horizontal="center" vertical="center" wrapText="1"/>
    </xf>
    <xf numFmtId="0" fontId="166" fillId="0" borderId="0" xfId="3" applyFont="1" applyAlignment="1">
      <alignment horizontal="center" vertical="center" wrapText="1"/>
    </xf>
    <xf numFmtId="0" fontId="111" fillId="4" borderId="53" xfId="3" applyFont="1" applyFill="1" applyBorder="1"/>
    <xf numFmtId="0" fontId="111" fillId="4" borderId="63" xfId="3" applyFont="1" applyFill="1" applyBorder="1"/>
    <xf numFmtId="0" fontId="111" fillId="4" borderId="54" xfId="3" applyFont="1" applyFill="1" applyBorder="1"/>
    <xf numFmtId="0" fontId="55" fillId="39" borderId="155" xfId="3" applyFont="1" applyFill="1" applyBorder="1" applyAlignment="1">
      <alignment horizontal="center" vertical="center" wrapText="1"/>
    </xf>
    <xf numFmtId="0" fontId="55" fillId="39" borderId="154" xfId="3" applyFont="1" applyFill="1" applyBorder="1" applyAlignment="1">
      <alignment horizontal="center" vertical="center" wrapText="1"/>
    </xf>
    <xf numFmtId="0" fontId="55" fillId="39" borderId="163" xfId="3" applyFont="1" applyFill="1" applyBorder="1" applyAlignment="1">
      <alignment horizontal="center" vertical="center" wrapText="1"/>
    </xf>
    <xf numFmtId="3" fontId="70" fillId="4" borderId="0" xfId="0" applyNumberFormat="1" applyFont="1" applyFill="1" applyBorder="1"/>
    <xf numFmtId="10" fontId="70" fillId="4" borderId="0" xfId="0" applyNumberFormat="1" applyFont="1" applyFill="1" applyBorder="1"/>
    <xf numFmtId="0" fontId="138" fillId="0" borderId="0" xfId="16" applyFont="1" applyAlignment="1">
      <alignment horizontal="center" vertical="center" wrapText="1"/>
    </xf>
    <xf numFmtId="0" fontId="166" fillId="0" borderId="0" xfId="16" applyFont="1" applyBorder="1" applyAlignment="1">
      <alignment vertical="center" wrapText="1"/>
    </xf>
    <xf numFmtId="0" fontId="166" fillId="0" borderId="0" xfId="16" applyFont="1" applyBorder="1" applyAlignment="1">
      <alignment horizontal="center" vertical="center" wrapText="1"/>
    </xf>
    <xf numFmtId="0" fontId="166" fillId="0" borderId="0" xfId="16" applyFont="1" applyAlignment="1">
      <alignment vertical="center" wrapText="1"/>
    </xf>
    <xf numFmtId="0" fontId="166" fillId="0" borderId="63" xfId="16" applyFont="1" applyBorder="1" applyAlignment="1">
      <alignment vertical="center" wrapText="1"/>
    </xf>
    <xf numFmtId="0" fontId="141" fillId="0" borderId="0" xfId="16" applyFont="1" applyBorder="1" applyAlignment="1">
      <alignment horizontal="center" vertical="center" wrapText="1"/>
    </xf>
    <xf numFmtId="0" fontId="142" fillId="0" borderId="0" xfId="16" applyFont="1" applyBorder="1" applyAlignment="1">
      <alignment horizontal="center" vertical="center" wrapText="1"/>
    </xf>
    <xf numFmtId="0" fontId="152" fillId="0" borderId="0" xfId="16" applyFont="1" applyAlignment="1">
      <alignment horizontal="center"/>
    </xf>
    <xf numFmtId="0" fontId="144" fillId="0" borderId="0" xfId="16" applyFont="1" applyBorder="1" applyAlignment="1">
      <alignment horizontal="center" vertical="center"/>
    </xf>
    <xf numFmtId="0" fontId="144" fillId="0" borderId="0" xfId="16" applyFont="1" applyBorder="1" applyAlignment="1">
      <alignment horizontal="left" vertical="center"/>
    </xf>
    <xf numFmtId="0" fontId="170" fillId="0" borderId="0" xfId="16" applyFont="1" applyBorder="1" applyAlignment="1">
      <alignment horizontal="left" vertical="center"/>
    </xf>
    <xf numFmtId="0" fontId="166" fillId="0" borderId="64" xfId="16" applyFont="1" applyBorder="1" applyAlignment="1">
      <alignment vertical="center" wrapText="1"/>
    </xf>
    <xf numFmtId="0" fontId="166" fillId="0" borderId="56" xfId="16" applyFont="1" applyBorder="1" applyAlignment="1">
      <alignment vertical="center" wrapText="1"/>
    </xf>
    <xf numFmtId="9" fontId="166" fillId="0" borderId="0" xfId="16" applyNumberFormat="1" applyFont="1" applyBorder="1" applyAlignment="1">
      <alignment horizontal="center" vertical="center" wrapText="1"/>
    </xf>
    <xf numFmtId="0" fontId="166" fillId="0" borderId="57" xfId="16" applyFont="1" applyBorder="1" applyAlignment="1">
      <alignment vertical="center" wrapText="1"/>
    </xf>
    <xf numFmtId="0" fontId="143" fillId="0" borderId="0" xfId="16" applyFont="1" applyAlignment="1">
      <alignment horizontal="center" vertical="center" wrapText="1"/>
    </xf>
    <xf numFmtId="0" fontId="154" fillId="0" borderId="53" xfId="16" applyFont="1" applyBorder="1" applyAlignment="1">
      <alignment horizontal="left" vertical="center" wrapText="1"/>
    </xf>
    <xf numFmtId="3" fontId="143" fillId="4" borderId="53" xfId="16" applyNumberFormat="1" applyFont="1" applyFill="1" applyBorder="1" applyAlignment="1">
      <alignment horizontal="center" vertical="center"/>
    </xf>
    <xf numFmtId="4" fontId="143" fillId="0" borderId="0" xfId="16" applyNumberFormat="1" applyFont="1" applyBorder="1" applyAlignment="1">
      <alignment horizontal="center" vertical="center"/>
    </xf>
    <xf numFmtId="3" fontId="143" fillId="4" borderId="55" xfId="16" applyNumberFormat="1" applyFont="1" applyFill="1" applyBorder="1" applyAlignment="1">
      <alignment horizontal="center" vertical="center"/>
    </xf>
    <xf numFmtId="4" fontId="155" fillId="4" borderId="56" xfId="16" applyNumberFormat="1" applyFont="1" applyFill="1" applyBorder="1" applyAlignment="1">
      <alignment horizontal="center" vertical="center"/>
    </xf>
    <xf numFmtId="2" fontId="161" fillId="4" borderId="56" xfId="15" applyNumberFormat="1" applyFont="1" applyFill="1" applyBorder="1" applyAlignment="1" applyProtection="1">
      <alignment horizontal="center" vertical="center"/>
      <protection locked="0"/>
    </xf>
    <xf numFmtId="3" fontId="143" fillId="0" borderId="0" xfId="16" applyNumberFormat="1" applyFont="1" applyAlignment="1">
      <alignment vertical="center" wrapText="1"/>
    </xf>
    <xf numFmtId="0" fontId="154" fillId="0" borderId="63" xfId="16" applyFont="1" applyBorder="1" applyAlignment="1">
      <alignment horizontal="left" vertical="center" wrapText="1"/>
    </xf>
    <xf numFmtId="3" fontId="143" fillId="4" borderId="63" xfId="16" applyNumberFormat="1" applyFont="1" applyFill="1" applyBorder="1" applyAlignment="1">
      <alignment horizontal="center" vertical="center"/>
    </xf>
    <xf numFmtId="3" fontId="143" fillId="4" borderId="59" xfId="16" applyNumberFormat="1" applyFont="1" applyFill="1" applyBorder="1" applyAlignment="1">
      <alignment horizontal="center" vertical="center"/>
    </xf>
    <xf numFmtId="4" fontId="155" fillId="4" borderId="60" xfId="16" applyNumberFormat="1" applyFont="1" applyFill="1" applyBorder="1" applyAlignment="1">
      <alignment horizontal="center" vertical="center"/>
    </xf>
    <xf numFmtId="4" fontId="161" fillId="4" borderId="60" xfId="15" applyNumberFormat="1" applyFont="1" applyFill="1" applyBorder="1" applyAlignment="1" applyProtection="1">
      <alignment horizontal="center" vertical="center"/>
      <protection locked="0"/>
    </xf>
    <xf numFmtId="3" fontId="143" fillId="4" borderId="59" xfId="16" applyNumberFormat="1" applyFont="1" applyFill="1" applyBorder="1" applyAlignment="1">
      <alignment horizontal="center" vertical="center" wrapText="1"/>
    </xf>
    <xf numFmtId="3" fontId="143" fillId="4" borderId="63" xfId="16" applyNumberFormat="1" applyFont="1" applyFill="1" applyBorder="1" applyAlignment="1">
      <alignment horizontal="center" vertical="center" wrapText="1"/>
    </xf>
    <xf numFmtId="4" fontId="143" fillId="0" borderId="0" xfId="16" applyNumberFormat="1" applyFont="1" applyBorder="1" applyAlignment="1">
      <alignment horizontal="center" vertical="center" wrapText="1"/>
    </xf>
    <xf numFmtId="4" fontId="155" fillId="4" borderId="60" xfId="16" applyNumberFormat="1" applyFont="1" applyFill="1" applyBorder="1" applyAlignment="1">
      <alignment horizontal="center" vertical="center" wrapText="1"/>
    </xf>
    <xf numFmtId="0" fontId="154" fillId="0" borderId="54" xfId="16" applyFont="1" applyBorder="1" applyAlignment="1">
      <alignment horizontal="left" vertical="center" wrapText="1"/>
    </xf>
    <xf numFmtId="3" fontId="143" fillId="4" borderId="54" xfId="16" applyNumberFormat="1" applyFont="1" applyFill="1" applyBorder="1" applyAlignment="1">
      <alignment horizontal="center" vertical="center" wrapText="1"/>
    </xf>
    <xf numFmtId="3" fontId="143" fillId="4" borderId="57" xfId="16" applyNumberFormat="1" applyFont="1" applyFill="1" applyBorder="1" applyAlignment="1">
      <alignment horizontal="center" vertical="center" wrapText="1"/>
    </xf>
    <xf numFmtId="4" fontId="155" fillId="4" borderId="58" xfId="16" applyNumberFormat="1" applyFont="1" applyFill="1" applyBorder="1" applyAlignment="1">
      <alignment horizontal="center" vertical="center" wrapText="1"/>
    </xf>
    <xf numFmtId="4" fontId="161" fillId="4" borderId="58" xfId="15" applyNumberFormat="1" applyFont="1" applyFill="1" applyBorder="1" applyAlignment="1" applyProtection="1">
      <alignment horizontal="center" vertical="center"/>
      <protection locked="0"/>
    </xf>
    <xf numFmtId="2" fontId="70" fillId="0" borderId="0" xfId="16" applyNumberFormat="1" applyFont="1" applyBorder="1"/>
    <xf numFmtId="10" fontId="143" fillId="0" borderId="0" xfId="16" applyNumberFormat="1" applyFont="1" applyAlignment="1">
      <alignment vertical="center" wrapText="1"/>
    </xf>
    <xf numFmtId="2" fontId="145" fillId="0" borderId="0" xfId="16" applyNumberFormat="1" applyFont="1" applyBorder="1" applyAlignment="1">
      <alignment horizontal="center" vertical="center" wrapText="1"/>
    </xf>
    <xf numFmtId="2" fontId="142" fillId="0" borderId="0" xfId="16" applyNumberFormat="1" applyFont="1" applyBorder="1" applyAlignment="1">
      <alignment horizontal="center" vertical="center" wrapText="1"/>
    </xf>
    <xf numFmtId="0" fontId="156" fillId="0" borderId="0" xfId="16" applyFont="1"/>
    <xf numFmtId="2" fontId="152" fillId="0" borderId="0" xfId="16" applyNumberFormat="1" applyFont="1" applyAlignment="1">
      <alignment vertical="center" wrapText="1"/>
    </xf>
    <xf numFmtId="9" fontId="55" fillId="39" borderId="65" xfId="16" applyNumberFormat="1" applyFont="1" applyFill="1" applyBorder="1" applyAlignment="1">
      <alignment horizontal="center" vertical="center" wrapText="1"/>
    </xf>
    <xf numFmtId="0" fontId="55" fillId="39" borderId="65" xfId="3" applyFont="1" applyFill="1" applyBorder="1" applyAlignment="1">
      <alignment horizontal="center" vertical="center" wrapText="1"/>
    </xf>
    <xf numFmtId="0" fontId="55" fillId="39" borderId="74" xfId="16" applyFont="1" applyFill="1" applyBorder="1" applyAlignment="1">
      <alignment horizontal="center" vertical="center" wrapText="1"/>
    </xf>
    <xf numFmtId="0" fontId="55" fillId="39" borderId="155" xfId="16" applyFont="1" applyFill="1" applyBorder="1" applyAlignment="1">
      <alignment horizontal="center" vertical="center" wrapText="1"/>
    </xf>
    <xf numFmtId="9" fontId="55" fillId="39" borderId="154" xfId="16" applyNumberFormat="1" applyFont="1" applyFill="1" applyBorder="1" applyAlignment="1">
      <alignment horizontal="center" vertical="center" wrapText="1"/>
    </xf>
    <xf numFmtId="0" fontId="55" fillId="39" borderId="77" xfId="3" applyFont="1" applyFill="1" applyBorder="1" applyAlignment="1">
      <alignment horizontal="center" vertical="center" wrapText="1"/>
    </xf>
    <xf numFmtId="0" fontId="55" fillId="39" borderId="170" xfId="3" applyFont="1" applyFill="1" applyBorder="1" applyAlignment="1">
      <alignment horizontal="center" vertical="center" wrapText="1"/>
    </xf>
    <xf numFmtId="0" fontId="55" fillId="39" borderId="166" xfId="3" applyFont="1" applyFill="1" applyBorder="1" applyAlignment="1">
      <alignment horizontal="center" vertical="center" wrapText="1"/>
    </xf>
    <xf numFmtId="0" fontId="11" fillId="4" borderId="207" xfId="19" applyFont="1" applyFill="1" applyBorder="1"/>
    <xf numFmtId="3" fontId="111" fillId="4" borderId="208" xfId="19" applyNumberFormat="1" applyFont="1" applyFill="1" applyBorder="1"/>
    <xf numFmtId="3" fontId="111" fillId="4" borderId="0" xfId="19" applyNumberFormat="1" applyFont="1" applyFill="1"/>
    <xf numFmtId="3" fontId="11" fillId="4" borderId="209" xfId="19" applyNumberFormat="1" applyFont="1" applyFill="1" applyBorder="1"/>
    <xf numFmtId="3" fontId="111" fillId="4" borderId="210" xfId="19" applyNumberFormat="1" applyFont="1" applyFill="1" applyBorder="1"/>
    <xf numFmtId="3" fontId="111" fillId="4" borderId="211" xfId="19" applyNumberFormat="1" applyFont="1" applyFill="1" applyBorder="1"/>
    <xf numFmtId="0" fontId="11" fillId="0" borderId="212" xfId="19" applyFont="1" applyBorder="1"/>
    <xf numFmtId="3" fontId="111" fillId="4" borderId="213" xfId="19" applyNumberFormat="1" applyFont="1" applyFill="1" applyBorder="1"/>
    <xf numFmtId="169" fontId="111" fillId="4" borderId="39" xfId="20" applyNumberFormat="1" applyFont="1" applyFill="1" applyBorder="1"/>
    <xf numFmtId="169" fontId="70" fillId="4" borderId="214" xfId="20" applyNumberFormat="1" applyFont="1" applyFill="1" applyBorder="1"/>
    <xf numFmtId="169" fontId="111" fillId="4" borderId="39" xfId="19" applyNumberFormat="1" applyFont="1" applyFill="1" applyBorder="1"/>
    <xf numFmtId="169" fontId="11" fillId="4" borderId="214" xfId="19" applyNumberFormat="1" applyFont="1" applyFill="1" applyBorder="1"/>
    <xf numFmtId="3" fontId="111" fillId="4" borderId="40" xfId="19" applyNumberFormat="1" applyFont="1" applyFill="1" applyBorder="1"/>
    <xf numFmtId="3" fontId="11" fillId="4" borderId="215" xfId="19" applyNumberFormat="1" applyFont="1" applyFill="1" applyBorder="1"/>
    <xf numFmtId="169" fontId="111" fillId="4" borderId="216" xfId="19" applyNumberFormat="1" applyFont="1" applyFill="1" applyBorder="1"/>
    <xf numFmtId="0" fontId="55" fillId="39" borderId="42" xfId="0" applyFont="1" applyFill="1" applyBorder="1" applyAlignment="1">
      <alignment horizontal="center" vertical="center" wrapText="1"/>
    </xf>
    <xf numFmtId="0" fontId="54" fillId="0" borderId="0" xfId="0" applyFont="1" applyAlignment="1">
      <alignment horizontal="left" vertical="center"/>
    </xf>
    <xf numFmtId="0" fontId="55" fillId="0" borderId="0" xfId="0" applyFont="1" applyAlignment="1">
      <alignment vertical="center" wrapText="1"/>
    </xf>
    <xf numFmtId="0" fontId="184" fillId="39" borderId="154" xfId="2" applyFont="1" applyFill="1" applyBorder="1" applyAlignment="1">
      <alignment horizontal="center" vertical="center" wrapText="1"/>
    </xf>
    <xf numFmtId="0" fontId="184" fillId="39" borderId="71" xfId="2" applyFont="1" applyFill="1" applyBorder="1" applyAlignment="1">
      <alignment horizontal="center" vertical="center" wrapText="1"/>
    </xf>
    <xf numFmtId="3" fontId="138" fillId="0" borderId="19" xfId="0" applyNumberFormat="1" applyFont="1" applyBorder="1" applyAlignment="1">
      <alignment horizontal="center" vertical="center" wrapText="1"/>
    </xf>
    <xf numFmtId="0" fontId="54" fillId="0" borderId="0" xfId="16" applyFont="1" applyAlignment="1">
      <alignment vertical="center" wrapText="1"/>
    </xf>
    <xf numFmtId="0" fontId="11" fillId="0" borderId="83" xfId="19" applyFont="1" applyBorder="1"/>
    <xf numFmtId="3" fontId="111" fillId="5" borderId="218" xfId="19" applyNumberFormat="1" applyFont="1" applyFill="1" applyBorder="1"/>
    <xf numFmtId="0" fontId="170" fillId="0" borderId="0" xfId="0" applyFont="1" applyAlignment="1">
      <alignment vertical="center" wrapText="1"/>
    </xf>
    <xf numFmtId="0" fontId="95" fillId="0" borderId="30" xfId="0" applyFont="1" applyBorder="1" applyAlignment="1">
      <alignment horizontal="left" vertical="center" wrapText="1"/>
    </xf>
    <xf numFmtId="0" fontId="95" fillId="0" borderId="0" xfId="0" applyFont="1" applyBorder="1" applyAlignment="1">
      <alignment vertical="center" wrapText="1"/>
    </xf>
    <xf numFmtId="3" fontId="95" fillId="0" borderId="32" xfId="0" applyNumberFormat="1" applyFont="1" applyBorder="1" applyAlignment="1">
      <alignment horizontal="center" vertical="center" wrapText="1"/>
    </xf>
    <xf numFmtId="4" fontId="176" fillId="0" borderId="140" xfId="0" applyNumberFormat="1" applyFont="1" applyBorder="1" applyAlignment="1">
      <alignment horizontal="center" vertical="center" wrapText="1"/>
    </xf>
    <xf numFmtId="0" fontId="95" fillId="0" borderId="90" xfId="2" applyFont="1" applyBorder="1" applyAlignment="1">
      <alignment horizontal="left" vertical="center" wrapText="1"/>
    </xf>
    <xf numFmtId="3" fontId="95" fillId="0" borderId="91" xfId="2" applyNumberFormat="1" applyFont="1" applyBorder="1" applyAlignment="1">
      <alignment horizontal="center" vertical="center" wrapText="1"/>
    </xf>
    <xf numFmtId="3" fontId="95" fillId="0" borderId="92" xfId="2" applyNumberFormat="1" applyFont="1" applyBorder="1" applyAlignment="1">
      <alignment horizontal="center" vertical="center" wrapText="1"/>
    </xf>
    <xf numFmtId="4" fontId="176" fillId="0" borderId="92" xfId="2" applyNumberFormat="1" applyFont="1" applyBorder="1" applyAlignment="1">
      <alignment horizontal="center" vertical="center" wrapText="1"/>
    </xf>
    <xf numFmtId="167" fontId="176" fillId="0" borderId="93" xfId="1" applyNumberFormat="1" applyFont="1" applyBorder="1" applyAlignment="1">
      <alignment horizontal="center" vertical="center" wrapText="1"/>
    </xf>
    <xf numFmtId="3" fontId="95" fillId="0" borderId="94" xfId="2" applyNumberFormat="1" applyFont="1" applyBorder="1" applyAlignment="1">
      <alignment horizontal="center" vertical="center" wrapText="1"/>
    </xf>
    <xf numFmtId="4" fontId="176" fillId="0" borderId="95" xfId="2" applyNumberFormat="1" applyFont="1" applyBorder="1" applyAlignment="1">
      <alignment horizontal="center" vertical="center" wrapText="1"/>
    </xf>
    <xf numFmtId="4" fontId="176" fillId="0" borderId="93" xfId="2" applyNumberFormat="1" applyFont="1" applyBorder="1" applyAlignment="1">
      <alignment horizontal="center" vertical="center" wrapText="1"/>
    </xf>
    <xf numFmtId="0" fontId="95" fillId="0" borderId="30" xfId="2" applyFont="1" applyBorder="1" applyAlignment="1">
      <alignment horizontal="left" vertical="center" wrapText="1"/>
    </xf>
    <xf numFmtId="3" fontId="95" fillId="0" borderId="32" xfId="2" applyNumberFormat="1" applyFont="1" applyBorder="1" applyAlignment="1">
      <alignment vertical="center" wrapText="1"/>
    </xf>
    <xf numFmtId="4" fontId="176" fillId="0" borderId="140" xfId="2" applyNumberFormat="1" applyFont="1" applyBorder="1" applyAlignment="1">
      <alignment vertical="center" wrapText="1"/>
    </xf>
    <xf numFmtId="4" fontId="176" fillId="0" borderId="102" xfId="2" applyNumberFormat="1" applyFont="1" applyBorder="1" applyAlignment="1">
      <alignment vertical="center" wrapText="1"/>
    </xf>
    <xf numFmtId="167" fontId="176" fillId="0" borderId="140" xfId="1" applyNumberFormat="1" applyFont="1" applyBorder="1" applyAlignment="1">
      <alignment vertical="center" wrapText="1"/>
    </xf>
    <xf numFmtId="49" fontId="170" fillId="0" borderId="0" xfId="0" applyNumberFormat="1" applyFont="1" applyAlignment="1">
      <alignment vertical="center" wrapText="1"/>
    </xf>
    <xf numFmtId="3" fontId="95" fillId="0" borderId="32" xfId="2" applyNumberFormat="1" applyFont="1" applyBorder="1" applyAlignment="1">
      <alignment horizontal="center" vertical="center" wrapText="1"/>
    </xf>
    <xf numFmtId="4" fontId="176" fillId="0" borderId="35" xfId="2" applyNumberFormat="1" applyFont="1" applyBorder="1" applyAlignment="1">
      <alignment horizontal="center" vertical="center" wrapText="1"/>
    </xf>
    <xf numFmtId="3" fontId="95" fillId="0" borderId="30" xfId="2" applyNumberFormat="1" applyFont="1" applyBorder="1" applyAlignment="1">
      <alignment horizontal="center" vertical="center" wrapText="1"/>
    </xf>
    <xf numFmtId="10" fontId="70" fillId="0" borderId="0" xfId="6" applyNumberFormat="1" applyFont="1" applyAlignment="1">
      <alignment vertical="center" wrapText="1"/>
    </xf>
    <xf numFmtId="4" fontId="176" fillId="0" borderId="35" xfId="0" applyNumberFormat="1" applyFont="1" applyBorder="1" applyAlignment="1">
      <alignment horizontal="center" vertical="center" wrapText="1"/>
    </xf>
    <xf numFmtId="4" fontId="161" fillId="0" borderId="35" xfId="0" applyNumberFormat="1" applyFont="1" applyBorder="1" applyAlignment="1">
      <alignment horizontal="center" vertical="center" wrapText="1"/>
    </xf>
    <xf numFmtId="0" fontId="95" fillId="0" borderId="0" xfId="0" applyFont="1" applyBorder="1" applyAlignment="1">
      <alignment horizontal="center" vertical="center" wrapText="1"/>
    </xf>
    <xf numFmtId="0" fontId="95" fillId="0" borderId="52" xfId="0" applyFont="1" applyBorder="1" applyAlignment="1">
      <alignment horizontal="left" vertical="center" wrapText="1"/>
    </xf>
    <xf numFmtId="3" fontId="95" fillId="0" borderId="61" xfId="0" applyNumberFormat="1" applyFont="1" applyBorder="1" applyAlignment="1">
      <alignment horizontal="center" vertical="center" wrapText="1"/>
    </xf>
    <xf numFmtId="4" fontId="176" fillId="0" borderId="62" xfId="0" applyNumberFormat="1" applyFont="1" applyBorder="1" applyAlignment="1">
      <alignment horizontal="center" vertical="center" wrapText="1"/>
    </xf>
    <xf numFmtId="0" fontId="95" fillId="0" borderId="0" xfId="0" applyFont="1" applyAlignment="1">
      <alignment horizontal="center" vertical="center"/>
    </xf>
    <xf numFmtId="10" fontId="70" fillId="0" borderId="0" xfId="0" applyNumberFormat="1" applyFont="1" applyBorder="1" applyAlignment="1">
      <alignment horizontal="center" vertical="center"/>
    </xf>
    <xf numFmtId="10" fontId="70" fillId="0" borderId="0" xfId="0" applyNumberFormat="1" applyFont="1" applyAlignment="1">
      <alignment vertical="center" wrapText="1"/>
    </xf>
    <xf numFmtId="3" fontId="95" fillId="0" borderId="61" xfId="0" quotePrefix="1" applyNumberFormat="1" applyFont="1" applyBorder="1" applyAlignment="1">
      <alignment horizontal="center" vertical="center" wrapText="1"/>
    </xf>
    <xf numFmtId="0" fontId="95" fillId="0" borderId="52" xfId="2" applyFont="1" applyBorder="1" applyAlignment="1">
      <alignment horizontal="left" vertical="center" wrapText="1"/>
    </xf>
    <xf numFmtId="3" fontId="95" fillId="0" borderId="61" xfId="2" applyNumberFormat="1" applyFont="1" applyBorder="1" applyAlignment="1">
      <alignment horizontal="center" vertical="center" wrapText="1"/>
    </xf>
    <xf numFmtId="4" fontId="176" fillId="0" borderId="62" xfId="2" applyNumberFormat="1" applyFont="1" applyBorder="1" applyAlignment="1">
      <alignment horizontal="center" vertical="center" wrapText="1"/>
    </xf>
    <xf numFmtId="4" fontId="176" fillId="0" borderId="66" xfId="2" applyNumberFormat="1" applyFont="1" applyBorder="1" applyAlignment="1">
      <alignment horizontal="center" vertical="center" wrapText="1"/>
    </xf>
    <xf numFmtId="0" fontId="207" fillId="0" borderId="0" xfId="2" applyFont="1"/>
    <xf numFmtId="0" fontId="207" fillId="0" borderId="0" xfId="2" applyFont="1" applyAlignment="1">
      <alignment vertical="center" wrapText="1"/>
    </xf>
    <xf numFmtId="14" fontId="55" fillId="0" borderId="0" xfId="2" applyNumberFormat="1" applyFont="1" applyAlignment="1">
      <alignment horizontal="left" vertical="center" wrapText="1"/>
    </xf>
    <xf numFmtId="1" fontId="55" fillId="0" borderId="0" xfId="21" applyNumberFormat="1" applyFont="1" applyBorder="1" applyAlignment="1">
      <alignment horizontal="center" vertical="center"/>
    </xf>
    <xf numFmtId="0" fontId="95" fillId="0" borderId="0" xfId="2" applyFont="1"/>
    <xf numFmtId="10" fontId="166" fillId="0" borderId="0" xfId="6" applyNumberFormat="1" applyFont="1" applyAlignment="1">
      <alignment vertical="center" wrapText="1"/>
    </xf>
    <xf numFmtId="3" fontId="95" fillId="0" borderId="2" xfId="0" applyNumberFormat="1" applyFont="1" applyBorder="1" applyAlignment="1">
      <alignment horizontal="center" vertical="center" wrapText="1"/>
    </xf>
    <xf numFmtId="4" fontId="95" fillId="0" borderId="0" xfId="0" applyNumberFormat="1" applyFont="1" applyBorder="1" applyAlignment="1">
      <alignment horizontal="center" vertical="center" wrapText="1"/>
    </xf>
    <xf numFmtId="4" fontId="95" fillId="0" borderId="52" xfId="0" applyNumberFormat="1" applyFont="1" applyBorder="1" applyAlignment="1">
      <alignment horizontal="center" vertical="center" wrapText="1"/>
    </xf>
    <xf numFmtId="0" fontId="95" fillId="0" borderId="59" xfId="0" applyFont="1" applyBorder="1" applyAlignment="1">
      <alignment vertical="center" wrapText="1"/>
    </xf>
    <xf numFmtId="3" fontId="95" fillId="0" borderId="52" xfId="0" applyNumberFormat="1" applyFont="1" applyBorder="1" applyAlignment="1">
      <alignment horizontal="center" vertical="center" wrapText="1"/>
    </xf>
    <xf numFmtId="0" fontId="95" fillId="0" borderId="217" xfId="0" applyFont="1" applyBorder="1" applyAlignment="1">
      <alignment vertical="center" wrapText="1"/>
    </xf>
    <xf numFmtId="9" fontId="95" fillId="0" borderId="0" xfId="8" applyFont="1" applyBorder="1" applyAlignment="1">
      <alignment horizontal="center" vertical="center"/>
    </xf>
    <xf numFmtId="3" fontId="95" fillId="0" borderId="52" xfId="2" applyNumberFormat="1" applyFont="1" applyBorder="1" applyAlignment="1">
      <alignment horizontal="center" vertical="center" wrapText="1"/>
    </xf>
    <xf numFmtId="3" fontId="95" fillId="4" borderId="90" xfId="3" applyNumberFormat="1" applyFont="1" applyFill="1" applyBorder="1" applyAlignment="1">
      <alignment horizontal="left" vertical="center" wrapText="1" indent="1"/>
    </xf>
    <xf numFmtId="3" fontId="95" fillId="4" borderId="182" xfId="2" applyNumberFormat="1" applyFont="1" applyFill="1" applyBorder="1" applyAlignment="1" applyProtection="1">
      <alignment horizontal="center" vertical="center"/>
      <protection locked="0"/>
    </xf>
    <xf numFmtId="4" fontId="176" fillId="4" borderId="182" xfId="2" applyNumberFormat="1" applyFont="1" applyFill="1" applyBorder="1" applyAlignment="1">
      <alignment horizontal="center" vertical="center"/>
    </xf>
    <xf numFmtId="3" fontId="95" fillId="4" borderId="0" xfId="2" applyNumberFormat="1" applyFont="1" applyFill="1" applyAlignment="1" applyProtection="1">
      <alignment horizontal="center" vertical="center"/>
      <protection locked="0"/>
    </xf>
    <xf numFmtId="3" fontId="95" fillId="4" borderId="180" xfId="2" applyNumberFormat="1" applyFont="1" applyFill="1" applyBorder="1" applyAlignment="1" applyProtection="1">
      <alignment horizontal="center" vertical="center"/>
      <protection locked="0"/>
    </xf>
    <xf numFmtId="3" fontId="95" fillId="4" borderId="90" xfId="2" applyNumberFormat="1" applyFont="1" applyFill="1" applyBorder="1" applyAlignment="1" applyProtection="1">
      <alignment horizontal="center" vertical="center"/>
      <protection locked="0"/>
    </xf>
    <xf numFmtId="4" fontId="176" fillId="4" borderId="92" xfId="2" applyNumberFormat="1" applyFont="1" applyFill="1" applyBorder="1" applyAlignment="1">
      <alignment horizontal="center" vertical="center"/>
    </xf>
    <xf numFmtId="4" fontId="176" fillId="4" borderId="90" xfId="2" applyNumberFormat="1" applyFont="1" applyFill="1" applyBorder="1" applyAlignment="1">
      <alignment horizontal="center" vertical="center"/>
    </xf>
    <xf numFmtId="3" fontId="95" fillId="4" borderId="185" xfId="2" applyNumberFormat="1" applyFont="1" applyFill="1" applyBorder="1" applyAlignment="1" applyProtection="1">
      <alignment horizontal="center" vertical="center"/>
      <protection locked="0"/>
    </xf>
    <xf numFmtId="4" fontId="176" fillId="4" borderId="94" xfId="2" applyNumberFormat="1" applyFont="1" applyFill="1" applyBorder="1" applyAlignment="1">
      <alignment horizontal="center" vertical="center"/>
    </xf>
    <xf numFmtId="3" fontId="95" fillId="4" borderId="52" xfId="3" applyNumberFormat="1" applyFont="1" applyFill="1" applyBorder="1" applyAlignment="1">
      <alignment horizontal="left" vertical="center" wrapText="1" indent="1"/>
    </xf>
    <xf numFmtId="3" fontId="95" fillId="4" borderId="61" xfId="2" applyNumberFormat="1" applyFont="1" applyFill="1" applyBorder="1" applyAlignment="1" applyProtection="1">
      <alignment horizontal="center" vertical="center"/>
      <protection locked="0"/>
    </xf>
    <xf numFmtId="4" fontId="176" fillId="4" borderId="62" xfId="2" applyNumberFormat="1" applyFont="1" applyFill="1" applyBorder="1" applyAlignment="1">
      <alignment horizontal="center" vertical="center"/>
    </xf>
    <xf numFmtId="0" fontId="70" fillId="0" borderId="0" xfId="16" applyFont="1" applyBorder="1" applyAlignment="1">
      <alignment vertical="center" wrapText="1"/>
    </xf>
    <xf numFmtId="3" fontId="95" fillId="4" borderId="52" xfId="16" applyNumberFormat="1" applyFont="1" applyFill="1" applyBorder="1" applyAlignment="1">
      <alignment horizontal="left" vertical="center" wrapText="1" indent="1"/>
    </xf>
    <xf numFmtId="3" fontId="95" fillId="4" borderId="18" xfId="0" applyNumberFormat="1" applyFont="1" applyFill="1" applyBorder="1" applyAlignment="1" applyProtection="1">
      <alignment horizontal="center" vertical="center"/>
      <protection locked="0"/>
    </xf>
    <xf numFmtId="2" fontId="176" fillId="4" borderId="18" xfId="8" applyNumberFormat="1" applyFont="1" applyFill="1" applyBorder="1" applyAlignment="1" applyProtection="1">
      <alignment horizontal="center" vertical="center"/>
      <protection locked="0"/>
    </xf>
    <xf numFmtId="3" fontId="95" fillId="4" borderId="61" xfId="0" applyNumberFormat="1" applyFont="1" applyFill="1" applyBorder="1" applyAlignment="1" applyProtection="1">
      <alignment horizontal="center" vertical="center"/>
      <protection locked="0"/>
    </xf>
    <xf numFmtId="2" fontId="176" fillId="4" borderId="62" xfId="8" applyNumberFormat="1" applyFont="1" applyFill="1" applyBorder="1" applyAlignment="1" applyProtection="1">
      <alignment horizontal="center" vertical="center"/>
      <protection locked="0"/>
    </xf>
    <xf numFmtId="0" fontId="201" fillId="0" borderId="0" xfId="2" applyFont="1" applyAlignment="1">
      <alignment horizontal="center" vertical="center" wrapText="1"/>
    </xf>
    <xf numFmtId="3" fontId="201" fillId="4" borderId="52" xfId="3" applyNumberFormat="1" applyFont="1" applyFill="1" applyBorder="1" applyAlignment="1">
      <alignment horizontal="left" vertical="center" wrapText="1" indent="1"/>
    </xf>
    <xf numFmtId="168" fontId="208" fillId="4" borderId="52" xfId="2" applyNumberFormat="1" applyFont="1" applyFill="1" applyBorder="1" applyAlignment="1" applyProtection="1">
      <alignment horizontal="center" vertical="center"/>
      <protection locked="0"/>
    </xf>
    <xf numFmtId="3" fontId="201" fillId="4" borderId="0" xfId="2" applyNumberFormat="1" applyFont="1" applyFill="1" applyAlignment="1" applyProtection="1">
      <alignment horizontal="center" vertical="center"/>
      <protection locked="0"/>
    </xf>
    <xf numFmtId="168" fontId="208" fillId="4" borderId="15" xfId="2" applyNumberFormat="1" applyFont="1" applyFill="1" applyBorder="1" applyAlignment="1" applyProtection="1">
      <alignment horizontal="center" vertical="center"/>
      <protection locked="0"/>
    </xf>
    <xf numFmtId="3" fontId="201" fillId="4" borderId="16" xfId="2" applyNumberFormat="1" applyFont="1" applyFill="1" applyBorder="1" applyAlignment="1" applyProtection="1">
      <alignment horizontal="center" vertical="center"/>
      <protection locked="0"/>
    </xf>
    <xf numFmtId="168" fontId="176" fillId="4" borderId="52" xfId="2" applyNumberFormat="1" applyFont="1" applyFill="1" applyBorder="1" applyAlignment="1" applyProtection="1">
      <alignment horizontal="center" vertical="center"/>
      <protection locked="0"/>
    </xf>
    <xf numFmtId="0" fontId="95" fillId="4" borderId="61" xfId="0" applyFont="1" applyFill="1" applyBorder="1"/>
    <xf numFmtId="9" fontId="95" fillId="4" borderId="66" xfId="0" applyNumberFormat="1" applyFont="1" applyFill="1" applyBorder="1" applyAlignment="1">
      <alignment horizontal="center"/>
    </xf>
    <xf numFmtId="169" fontId="95" fillId="4" borderId="62" xfId="0" applyNumberFormat="1" applyFont="1" applyFill="1" applyBorder="1" applyAlignment="1">
      <alignment horizontal="center"/>
    </xf>
    <xf numFmtId="0" fontId="95" fillId="0" borderId="52" xfId="0" applyFont="1" applyBorder="1" applyAlignment="1">
      <alignment wrapText="1"/>
    </xf>
    <xf numFmtId="170" fontId="95" fillId="0" borderId="61" xfId="0" applyNumberFormat="1" applyFont="1" applyBorder="1" applyAlignment="1">
      <alignment horizontal="center" wrapText="1"/>
    </xf>
    <xf numFmtId="2" fontId="176" fillId="0" borderId="62" xfId="0" applyNumberFormat="1" applyFont="1" applyBorder="1" applyAlignment="1">
      <alignment horizontal="center" wrapText="1"/>
    </xf>
    <xf numFmtId="9" fontId="95" fillId="4" borderId="65" xfId="0" applyNumberFormat="1" applyFont="1" applyFill="1" applyBorder="1" applyAlignment="1">
      <alignment horizontal="center"/>
    </xf>
    <xf numFmtId="169" fontId="95" fillId="4" borderId="58" xfId="0" applyNumberFormat="1" applyFont="1" applyFill="1" applyBorder="1" applyAlignment="1">
      <alignment horizontal="center"/>
    </xf>
    <xf numFmtId="3" fontId="176" fillId="0" borderId="62" xfId="2" applyNumberFormat="1" applyFont="1" applyBorder="1" applyAlignment="1">
      <alignment horizontal="center" vertical="center" wrapText="1"/>
    </xf>
    <xf numFmtId="0" fontId="95" fillId="0" borderId="52" xfId="3" applyFont="1" applyBorder="1" applyAlignment="1">
      <alignment wrapText="1"/>
    </xf>
    <xf numFmtId="3" fontId="95" fillId="4" borderId="52" xfId="2" applyNumberFormat="1" applyFont="1" applyFill="1" applyBorder="1" applyAlignment="1" applyProtection="1">
      <alignment horizontal="center" vertical="center"/>
      <protection locked="0"/>
    </xf>
    <xf numFmtId="170" fontId="176" fillId="4" borderId="62" xfId="15" applyNumberFormat="1" applyFont="1" applyFill="1" applyBorder="1" applyAlignment="1" applyProtection="1">
      <alignment horizontal="center" vertical="center"/>
      <protection locked="0"/>
    </xf>
    <xf numFmtId="0" fontId="95" fillId="0" borderId="0" xfId="16" applyFont="1" applyBorder="1" applyAlignment="1">
      <alignment horizontal="center" vertical="center" wrapText="1"/>
    </xf>
    <xf numFmtId="0" fontId="95" fillId="0" borderId="52" xfId="16" applyFont="1" applyBorder="1" applyAlignment="1">
      <alignment horizontal="left" vertical="center" wrapText="1"/>
    </xf>
    <xf numFmtId="3" fontId="95" fillId="0" borderId="52" xfId="16" applyNumberFormat="1" applyFont="1" applyBorder="1" applyAlignment="1">
      <alignment horizontal="center" vertical="center" wrapText="1"/>
    </xf>
    <xf numFmtId="10" fontId="70" fillId="0" borderId="0" xfId="16" applyNumberFormat="1" applyFont="1" applyAlignment="1">
      <alignment vertical="center" wrapText="1"/>
    </xf>
    <xf numFmtId="3" fontId="95" fillId="0" borderId="61" xfId="16" applyNumberFormat="1" applyFont="1" applyBorder="1" applyAlignment="1">
      <alignment horizontal="center" vertical="center" wrapText="1"/>
    </xf>
    <xf numFmtId="4" fontId="176" fillId="0" borderId="62" xfId="16" applyNumberFormat="1" applyFont="1" applyBorder="1" applyAlignment="1">
      <alignment horizontal="center" vertical="center" wrapText="1"/>
    </xf>
    <xf numFmtId="3" fontId="95" fillId="0" borderId="61" xfId="16" quotePrefix="1" applyNumberFormat="1" applyFont="1" applyBorder="1" applyAlignment="1">
      <alignment horizontal="center" vertical="center" wrapText="1"/>
    </xf>
    <xf numFmtId="0" fontId="55" fillId="39" borderId="53" xfId="2" applyFont="1" applyFill="1" applyBorder="1" applyAlignment="1">
      <alignment horizontal="center" vertical="center" wrapText="1"/>
    </xf>
    <xf numFmtId="9" fontId="209" fillId="0" borderId="0" xfId="8" applyFont="1" applyBorder="1" applyAlignment="1">
      <alignment horizontal="center" vertical="center"/>
    </xf>
    <xf numFmtId="3" fontId="210" fillId="39" borderId="53" xfId="3" applyNumberFormat="1" applyFont="1" applyFill="1" applyBorder="1" applyAlignment="1">
      <alignment horizontal="center" vertical="center" wrapText="1"/>
    </xf>
    <xf numFmtId="3" fontId="210" fillId="39" borderId="54" xfId="3" applyNumberFormat="1" applyFont="1" applyFill="1" applyBorder="1" applyAlignment="1">
      <alignment horizontal="center" vertical="center" wrapText="1"/>
    </xf>
    <xf numFmtId="0" fontId="210" fillId="39" borderId="53" xfId="2" applyFont="1" applyFill="1" applyBorder="1" applyAlignment="1">
      <alignment horizontal="center" vertical="center" wrapText="1"/>
    </xf>
    <xf numFmtId="3" fontId="55" fillId="39" borderId="53" xfId="3" applyNumberFormat="1" applyFont="1" applyFill="1" applyBorder="1" applyAlignment="1">
      <alignment horizontal="center" vertical="center" wrapText="1"/>
    </xf>
    <xf numFmtId="3" fontId="55" fillId="39" borderId="54" xfId="3" applyNumberFormat="1" applyFont="1" applyFill="1" applyBorder="1" applyAlignment="1">
      <alignment horizontal="center" vertical="center" wrapText="1"/>
    </xf>
    <xf numFmtId="2" fontId="55" fillId="0" borderId="0" xfId="2" applyNumberFormat="1" applyFont="1" applyAlignment="1">
      <alignment horizontal="left" vertical="center" wrapText="1"/>
    </xf>
    <xf numFmtId="0" fontId="70" fillId="0" borderId="0" xfId="16" applyFont="1" applyAlignment="1">
      <alignment vertical="center" wrapText="1"/>
    </xf>
    <xf numFmtId="14" fontId="54" fillId="0" borderId="0" xfId="2" applyNumberFormat="1" applyFont="1" applyAlignment="1">
      <alignment vertical="center" wrapText="1"/>
    </xf>
    <xf numFmtId="0" fontId="213" fillId="0" borderId="0" xfId="0" applyFont="1" applyAlignment="1">
      <alignment horizontal="left" vertical="center" wrapText="1"/>
    </xf>
    <xf numFmtId="0" fontId="214" fillId="0" borderId="0" xfId="0" applyFont="1" applyAlignment="1">
      <alignment horizontal="center" wrapText="1"/>
    </xf>
    <xf numFmtId="0" fontId="216" fillId="0" borderId="0" xfId="0" applyFont="1" applyAlignment="1">
      <alignment horizontal="left" vertical="center"/>
    </xf>
    <xf numFmtId="0" fontId="216" fillId="0" borderId="0" xfId="0" applyFont="1" applyAlignment="1">
      <alignment vertical="center"/>
    </xf>
    <xf numFmtId="0" fontId="217" fillId="0" borderId="0" xfId="0" applyFont="1" applyAlignment="1">
      <alignment horizontal="center" vertical="center" wrapText="1"/>
    </xf>
    <xf numFmtId="0" fontId="18" fillId="0" borderId="0" xfId="0" applyFont="1" applyAlignment="1">
      <alignment horizontal="left"/>
    </xf>
    <xf numFmtId="0" fontId="18" fillId="0" borderId="0" xfId="0" applyFont="1"/>
    <xf numFmtId="0" fontId="55" fillId="0" borderId="0" xfId="2" applyFont="1"/>
    <xf numFmtId="0" fontId="109" fillId="0" borderId="0" xfId="0" applyFont="1" applyAlignment="1">
      <alignment vertical="center" wrapText="1"/>
    </xf>
    <xf numFmtId="0" fontId="109" fillId="0" borderId="0" xfId="0" applyFont="1" applyBorder="1" applyAlignment="1">
      <alignment vertical="center" wrapText="1"/>
    </xf>
    <xf numFmtId="2" fontId="54" fillId="0" borderId="0" xfId="0" applyNumberFormat="1" applyFont="1" applyBorder="1" applyAlignment="1" applyProtection="1">
      <alignment horizontal="center" vertical="center"/>
      <protection locked="0"/>
    </xf>
    <xf numFmtId="10" fontId="54" fillId="0" borderId="0" xfId="0" applyNumberFormat="1"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2" fontId="109" fillId="0" borderId="0" xfId="0" applyNumberFormat="1" applyFont="1" applyAlignment="1">
      <alignment vertical="center" wrapText="1"/>
    </xf>
    <xf numFmtId="0" fontId="126" fillId="0" borderId="0" xfId="0" applyFont="1" applyAlignment="1">
      <alignment horizontal="center" vertical="center"/>
    </xf>
    <xf numFmtId="3" fontId="111" fillId="5" borderId="80" xfId="19" applyNumberFormat="1" applyFont="1" applyFill="1" applyBorder="1"/>
    <xf numFmtId="0" fontId="11" fillId="0" borderId="80" xfId="19" applyFont="1" applyBorder="1"/>
    <xf numFmtId="3" fontId="11" fillId="4" borderId="88" xfId="19" applyNumberFormat="1" applyFont="1" applyFill="1" applyBorder="1"/>
    <xf numFmtId="3" fontId="11" fillId="4" borderId="89" xfId="19" applyNumberFormat="1" applyFont="1" applyFill="1" applyBorder="1"/>
    <xf numFmtId="3" fontId="111" fillId="4" borderId="219" xfId="19" applyNumberFormat="1" applyFont="1" applyFill="1" applyBorder="1"/>
    <xf numFmtId="3" fontId="111" fillId="5" borderId="140" xfId="19" applyNumberFormat="1" applyFont="1" applyFill="1" applyBorder="1"/>
    <xf numFmtId="3" fontId="11" fillId="4" borderId="219" xfId="19" applyNumberFormat="1" applyFont="1" applyFill="1" applyBorder="1"/>
    <xf numFmtId="4" fontId="111" fillId="4" borderId="140" xfId="19" applyNumberFormat="1" applyFont="1" applyFill="1" applyBorder="1"/>
    <xf numFmtId="3" fontId="11" fillId="4" borderId="220" xfId="19" applyNumberFormat="1" applyFont="1" applyFill="1" applyBorder="1"/>
    <xf numFmtId="3" fontId="11" fillId="4" borderId="186" xfId="19" applyNumberFormat="1" applyFont="1" applyFill="1" applyBorder="1"/>
    <xf numFmtId="3" fontId="11" fillId="4" borderId="221" xfId="19" applyNumberFormat="1" applyFont="1" applyFill="1" applyBorder="1"/>
    <xf numFmtId="0" fontId="11" fillId="0" borderId="86" xfId="19" applyFont="1" applyBorder="1"/>
    <xf numFmtId="14" fontId="130" fillId="6" borderId="33" xfId="19" applyNumberFormat="1" applyFont="1" applyFill="1" applyBorder="1" applyAlignment="1">
      <alignment horizontal="center" vertical="center"/>
    </xf>
    <xf numFmtId="14" fontId="55" fillId="38" borderId="222" xfId="19" applyNumberFormat="1" applyFont="1" applyFill="1" applyBorder="1" applyAlignment="1">
      <alignment horizontal="center" vertical="center"/>
    </xf>
    <xf numFmtId="0" fontId="3" fillId="0" borderId="0" xfId="0" applyFont="1" applyAlignment="1">
      <alignment vertical="center" wrapText="1"/>
    </xf>
    <xf numFmtId="0" fontId="3" fillId="0" borderId="0" xfId="0" applyFont="1" applyBorder="1" applyAlignment="1">
      <alignment vertical="center" wrapText="1"/>
    </xf>
    <xf numFmtId="0" fontId="150" fillId="39" borderId="53" xfId="0" applyFont="1" applyFill="1" applyBorder="1" applyAlignment="1">
      <alignment horizontal="center" vertical="center" wrapText="1"/>
    </xf>
    <xf numFmtId="3" fontId="2" fillId="0" borderId="53" xfId="0" applyNumberFormat="1" applyFont="1" applyBorder="1" applyAlignment="1">
      <alignment horizontal="center" vertical="center" wrapText="1"/>
    </xf>
    <xf numFmtId="0" fontId="2" fillId="0" borderId="0" xfId="0" applyFont="1" applyAlignment="1">
      <alignment vertical="center" wrapText="1"/>
    </xf>
    <xf numFmtId="3" fontId="2" fillId="0" borderId="55" xfId="0" applyNumberFormat="1" applyFont="1" applyBorder="1" applyAlignment="1">
      <alignment horizontal="center" vertical="center"/>
    </xf>
    <xf numFmtId="4" fontId="203" fillId="0" borderId="56" xfId="0" applyNumberFormat="1" applyFont="1" applyBorder="1" applyAlignment="1">
      <alignment horizontal="center" vertical="center"/>
    </xf>
    <xf numFmtId="3" fontId="2" fillId="0" borderId="64" xfId="0" applyNumberFormat="1" applyFont="1" applyBorder="1" applyAlignment="1">
      <alignment horizontal="center" vertical="center"/>
    </xf>
    <xf numFmtId="4" fontId="2" fillId="0" borderId="0" xfId="0" applyNumberFormat="1" applyFont="1" applyBorder="1" applyAlignment="1">
      <alignment horizontal="center" vertical="center"/>
    </xf>
    <xf numFmtId="4" fontId="2" fillId="0" borderId="53" xfId="0" applyNumberFormat="1" applyFont="1" applyBorder="1" applyAlignment="1">
      <alignment horizontal="center" vertical="center"/>
    </xf>
    <xf numFmtId="3" fontId="2" fillId="0" borderId="63" xfId="0" applyNumberFormat="1" applyFont="1" applyBorder="1" applyAlignment="1">
      <alignment horizontal="center" vertical="center" wrapText="1"/>
    </xf>
    <xf numFmtId="3" fontId="2" fillId="0" borderId="59" xfId="0" applyNumberFormat="1" applyFont="1" applyBorder="1" applyAlignment="1">
      <alignment horizontal="center" vertical="center"/>
    </xf>
    <xf numFmtId="4" fontId="203" fillId="0" borderId="60" xfId="0" applyNumberFormat="1" applyFont="1" applyBorder="1" applyAlignment="1">
      <alignment horizontal="center" vertical="center"/>
    </xf>
    <xf numFmtId="3" fontId="2" fillId="0" borderId="0" xfId="0" applyNumberFormat="1" applyFont="1" applyBorder="1" applyAlignment="1">
      <alignment horizontal="center" vertical="center"/>
    </xf>
    <xf numFmtId="4" fontId="2" fillId="0" borderId="63" xfId="0" applyNumberFormat="1" applyFont="1" applyBorder="1" applyAlignment="1">
      <alignment horizontal="center" vertical="center"/>
    </xf>
    <xf numFmtId="3" fontId="2" fillId="0" borderId="59" xfId="0" applyNumberFormat="1" applyFont="1" applyBorder="1" applyAlignment="1">
      <alignment horizontal="center" vertical="center" wrapText="1"/>
    </xf>
    <xf numFmtId="4" fontId="203" fillId="0" borderId="60" xfId="0" applyNumberFormat="1" applyFont="1" applyBorder="1" applyAlignment="1">
      <alignment horizontal="center" vertical="center" wrapText="1"/>
    </xf>
    <xf numFmtId="3" fontId="2" fillId="0" borderId="0" xfId="0" applyNumberFormat="1" applyFont="1" applyBorder="1" applyAlignment="1">
      <alignment horizontal="center" vertical="center" wrapText="1"/>
    </xf>
    <xf numFmtId="0" fontId="2" fillId="0" borderId="54" xfId="0" applyFont="1" applyBorder="1" applyAlignment="1">
      <alignment horizontal="center" vertical="center" wrapText="1"/>
    </xf>
    <xf numFmtId="3" fontId="2" fillId="0" borderId="57" xfId="0" applyNumberFormat="1" applyFont="1" applyBorder="1" applyAlignment="1">
      <alignment horizontal="center" vertical="center" wrapText="1"/>
    </xf>
    <xf numFmtId="4" fontId="2" fillId="0" borderId="58" xfId="0" applyNumberFormat="1" applyFont="1" applyBorder="1" applyAlignment="1">
      <alignment horizontal="center" vertical="center" wrapText="1"/>
    </xf>
    <xf numFmtId="4" fontId="2" fillId="0" borderId="58" xfId="0" applyNumberFormat="1" applyFont="1" applyBorder="1" applyAlignment="1">
      <alignment horizontal="center" vertical="center"/>
    </xf>
    <xf numFmtId="3" fontId="2" fillId="0" borderId="57" xfId="0" applyNumberFormat="1" applyFont="1" applyBorder="1" applyAlignment="1">
      <alignment horizontal="center" vertical="center"/>
    </xf>
    <xf numFmtId="4" fontId="2" fillId="0" borderId="54" xfId="0" applyNumberFormat="1" applyFont="1" applyBorder="1" applyAlignment="1">
      <alignment horizontal="center" vertical="center" wrapText="1"/>
    </xf>
    <xf numFmtId="3" fontId="2" fillId="0" borderId="0" xfId="0" applyNumberFormat="1" applyFont="1" applyBorder="1" applyAlignment="1">
      <alignment vertical="center" wrapText="1"/>
    </xf>
    <xf numFmtId="0" fontId="2" fillId="0" borderId="0" xfId="0" applyFont="1" applyBorder="1" applyAlignment="1">
      <alignment vertical="center" wrapText="1"/>
    </xf>
    <xf numFmtId="0" fontId="111" fillId="0" borderId="0" xfId="0" applyFont="1" applyBorder="1" applyAlignment="1">
      <alignment horizontal="center" vertical="center" wrapText="1"/>
    </xf>
    <xf numFmtId="3" fontId="111" fillId="0" borderId="0" xfId="0" applyNumberFormat="1" applyFont="1" applyBorder="1" applyAlignment="1">
      <alignment horizontal="center" vertical="center" wrapText="1"/>
    </xf>
    <xf numFmtId="3" fontId="111" fillId="0" borderId="2" xfId="0" applyNumberFormat="1" applyFont="1" applyBorder="1" applyAlignment="1">
      <alignment horizontal="center" vertical="center" wrapText="1"/>
    </xf>
    <xf numFmtId="0" fontId="111" fillId="0" borderId="0" xfId="0" applyFont="1" applyBorder="1" applyAlignment="1">
      <alignment vertical="center" wrapText="1"/>
    </xf>
    <xf numFmtId="3" fontId="111" fillId="0" borderId="61" xfId="0" applyNumberFormat="1" applyFont="1" applyBorder="1" applyAlignment="1">
      <alignment horizontal="center" vertical="center" wrapText="1"/>
    </xf>
    <xf numFmtId="4" fontId="222" fillId="0" borderId="62" xfId="0" applyNumberFormat="1" applyFont="1" applyBorder="1" applyAlignment="1">
      <alignment horizontal="center" vertical="center" wrapText="1"/>
    </xf>
    <xf numFmtId="4" fontId="111" fillId="0" borderId="0" xfId="0" applyNumberFormat="1" applyFont="1" applyBorder="1" applyAlignment="1">
      <alignment horizontal="center" vertical="center" wrapText="1"/>
    </xf>
    <xf numFmtId="4" fontId="111" fillId="0" borderId="52" xfId="0" applyNumberFormat="1" applyFont="1" applyBorder="1" applyAlignment="1">
      <alignment horizontal="center" vertical="center" wrapText="1"/>
    </xf>
    <xf numFmtId="4" fontId="207" fillId="0" borderId="0" xfId="0" applyNumberFormat="1" applyFont="1" applyBorder="1" applyAlignment="1">
      <alignment horizontal="center" vertical="center" wrapText="1"/>
    </xf>
    <xf numFmtId="14" fontId="54" fillId="0" borderId="0" xfId="2" applyNumberFormat="1" applyFont="1" applyAlignment="1">
      <alignment horizontal="left" vertical="center"/>
    </xf>
    <xf numFmtId="14" fontId="55" fillId="0" borderId="0" xfId="2" applyNumberFormat="1" applyFont="1" applyAlignment="1">
      <alignment vertical="center" wrapText="1"/>
    </xf>
    <xf numFmtId="14" fontId="54" fillId="0" borderId="0" xfId="21" applyNumberFormat="1" applyFont="1" applyFill="1" applyBorder="1" applyAlignment="1">
      <alignment horizontal="center" vertical="center"/>
    </xf>
    <xf numFmtId="1" fontId="54" fillId="0" borderId="0" xfId="21" applyNumberFormat="1" applyFont="1" applyFill="1" applyBorder="1" applyAlignment="1">
      <alignment horizontal="center" vertical="center"/>
    </xf>
    <xf numFmtId="2" fontId="54" fillId="0" borderId="0" xfId="21" applyNumberFormat="1" applyFont="1" applyFill="1" applyBorder="1" applyAlignment="1">
      <alignment horizontal="center" vertical="center"/>
    </xf>
    <xf numFmtId="0" fontId="2" fillId="0" borderId="0" xfId="2" applyFont="1"/>
    <xf numFmtId="3" fontId="54" fillId="0" borderId="0" xfId="2" applyNumberFormat="1" applyFont="1"/>
    <xf numFmtId="0" fontId="2" fillId="0" borderId="0" xfId="2" applyFont="1" applyAlignment="1">
      <alignment vertical="center"/>
    </xf>
    <xf numFmtId="0" fontId="2" fillId="0" borderId="0" xfId="2" applyFont="1" applyAlignment="1">
      <alignment horizontal="left" vertical="center"/>
    </xf>
    <xf numFmtId="0" fontId="111" fillId="0" borderId="0" xfId="2" applyFont="1" applyAlignment="1">
      <alignment vertical="center" wrapText="1"/>
    </xf>
    <xf numFmtId="0" fontId="2" fillId="0" borderId="0" xfId="2" applyFont="1" applyAlignment="1">
      <alignment vertical="center" wrapText="1"/>
    </xf>
    <xf numFmtId="14" fontId="2" fillId="0" borderId="0" xfId="2" applyNumberFormat="1" applyFont="1" applyAlignment="1">
      <alignment horizontal="left" vertical="center" wrapText="1"/>
    </xf>
    <xf numFmtId="3" fontId="2" fillId="0" borderId="66" xfId="0" applyNumberFormat="1" applyFont="1" applyBorder="1" applyAlignment="1">
      <alignment vertical="center" wrapText="1"/>
    </xf>
    <xf numFmtId="0" fontId="111" fillId="0" borderId="63" xfId="0" applyFont="1" applyBorder="1" applyAlignment="1">
      <alignment vertical="center" wrapText="1"/>
    </xf>
    <xf numFmtId="3" fontId="138" fillId="0" borderId="64" xfId="0" applyNumberFormat="1" applyFont="1" applyBorder="1" applyAlignment="1">
      <alignment horizontal="center" vertical="center" wrapText="1"/>
    </xf>
    <xf numFmtId="3" fontId="111" fillId="0" borderId="52" xfId="0" applyNumberFormat="1" applyFont="1" applyBorder="1" applyAlignment="1">
      <alignment horizontal="center" vertical="center" wrapText="1"/>
    </xf>
    <xf numFmtId="169" fontId="2" fillId="4" borderId="39" xfId="19" applyNumberFormat="1" applyFont="1" applyFill="1" applyBorder="1" applyAlignment="1">
      <alignment horizontal="center"/>
    </xf>
    <xf numFmtId="3" fontId="11" fillId="4" borderId="136" xfId="19" applyNumberFormat="1" applyFont="1" applyFill="1" applyBorder="1"/>
    <xf numFmtId="14" fontId="55" fillId="38" borderId="135" xfId="19" applyNumberFormat="1" applyFont="1" applyFill="1" applyBorder="1" applyAlignment="1">
      <alignment horizontal="center" vertical="center"/>
    </xf>
    <xf numFmtId="0" fontId="211" fillId="0" borderId="0" xfId="0" applyFont="1" applyAlignment="1">
      <alignment horizontal="center" wrapText="1"/>
    </xf>
    <xf numFmtId="0" fontId="218" fillId="0" borderId="0" xfId="0" applyFont="1" applyAlignment="1">
      <alignment horizontal="center"/>
    </xf>
    <xf numFmtId="0" fontId="215" fillId="0" borderId="0" xfId="0" applyFont="1" applyAlignment="1">
      <alignment horizontal="center" vertical="center" wrapText="1"/>
    </xf>
    <xf numFmtId="0" fontId="215" fillId="0" borderId="0" xfId="0" applyFont="1" applyAlignment="1" applyProtection="1">
      <alignment horizontal="center" vertical="center" wrapText="1"/>
      <protection locked="0"/>
    </xf>
    <xf numFmtId="0" fontId="214" fillId="0" borderId="0" xfId="0" applyFont="1" applyAlignment="1">
      <alignment horizontal="center" wrapText="1"/>
    </xf>
    <xf numFmtId="0" fontId="213" fillId="0" borderId="0" xfId="0" applyFont="1" applyAlignment="1">
      <alignment horizontal="left" vertical="center" wrapText="1"/>
    </xf>
    <xf numFmtId="0" fontId="124" fillId="0" borderId="0" xfId="18" applyFont="1" applyAlignment="1">
      <alignment horizontal="left" vertical="center" wrapText="1"/>
    </xf>
    <xf numFmtId="0" fontId="122" fillId="0" borderId="0" xfId="0" applyFont="1" applyAlignment="1">
      <alignment horizontal="center"/>
    </xf>
    <xf numFmtId="0" fontId="122" fillId="0" borderId="0" xfId="0" applyFont="1" applyAlignment="1">
      <alignment horizontal="center" vertical="center" wrapText="1"/>
    </xf>
    <xf numFmtId="0" fontId="122" fillId="4" borderId="0" xfId="0" applyFont="1" applyFill="1" applyAlignment="1">
      <alignment horizontal="left" vertical="center" wrapText="1"/>
    </xf>
    <xf numFmtId="0" fontId="120" fillId="4" borderId="0" xfId="0" applyFont="1" applyFill="1" applyAlignment="1">
      <alignment horizontal="left" vertical="center" wrapText="1"/>
    </xf>
    <xf numFmtId="14" fontId="122" fillId="4" borderId="0" xfId="0" applyNumberFormat="1" applyFont="1" applyFill="1" applyAlignment="1">
      <alignment horizontal="justify" vertical="center" wrapText="1"/>
    </xf>
    <xf numFmtId="0" fontId="120" fillId="4" borderId="0" xfId="0" applyFont="1" applyFill="1" applyAlignment="1">
      <alignment horizontal="justify" vertical="center" wrapText="1"/>
    </xf>
    <xf numFmtId="0" fontId="123" fillId="0" borderId="0" xfId="18" applyFont="1" applyAlignment="1">
      <alignment horizontal="left" vertical="center" wrapText="1"/>
    </xf>
    <xf numFmtId="14" fontId="55" fillId="38" borderId="108" xfId="19" applyNumberFormat="1" applyFont="1" applyFill="1" applyBorder="1" applyAlignment="1">
      <alignment horizontal="center" vertical="center" wrapText="1"/>
    </xf>
    <xf numFmtId="14" fontId="55" fillId="38" borderId="104" xfId="19" applyNumberFormat="1" applyFont="1" applyFill="1" applyBorder="1" applyAlignment="1">
      <alignment horizontal="center" vertical="center" wrapText="1"/>
    </xf>
    <xf numFmtId="14" fontId="55" fillId="38" borderId="128" xfId="19" applyNumberFormat="1" applyFont="1" applyFill="1" applyBorder="1" applyAlignment="1">
      <alignment horizontal="center" vertical="center"/>
    </xf>
    <xf numFmtId="14" fontId="55" fillId="38" borderId="129" xfId="19" applyNumberFormat="1" applyFont="1" applyFill="1" applyBorder="1" applyAlignment="1">
      <alignment horizontal="center" vertical="center"/>
    </xf>
    <xf numFmtId="0" fontId="126" fillId="0" borderId="0" xfId="0" applyFont="1" applyAlignment="1">
      <alignment horizontal="center" vertical="center"/>
    </xf>
    <xf numFmtId="14" fontId="55" fillId="38" borderId="30" xfId="19" applyNumberFormat="1" applyFont="1" applyFill="1" applyBorder="1" applyAlignment="1">
      <alignment horizontal="center" vertical="center"/>
    </xf>
    <xf numFmtId="14" fontId="55" fillId="38" borderId="97" xfId="19" applyNumberFormat="1" applyFont="1" applyFill="1" applyBorder="1" applyAlignment="1">
      <alignment horizontal="center" vertical="center"/>
    </xf>
    <xf numFmtId="14" fontId="55" fillId="38" borderId="104" xfId="19" applyNumberFormat="1" applyFont="1" applyFill="1" applyBorder="1" applyAlignment="1">
      <alignment horizontal="center" vertical="center"/>
    </xf>
    <xf numFmtId="0" fontId="54" fillId="39" borderId="105" xfId="19" applyFont="1" applyFill="1" applyBorder="1" applyAlignment="1">
      <alignment horizontal="center" vertical="center"/>
    </xf>
    <xf numFmtId="14" fontId="55" fillId="38" borderId="106" xfId="19" applyNumberFormat="1" applyFont="1" applyFill="1" applyBorder="1" applyAlignment="1">
      <alignment horizontal="center" vertical="center" wrapText="1"/>
    </xf>
    <xf numFmtId="14" fontId="55" fillId="38" borderId="107" xfId="19" applyNumberFormat="1" applyFont="1" applyFill="1" applyBorder="1" applyAlignment="1">
      <alignment horizontal="center" vertical="center" wrapText="1"/>
    </xf>
    <xf numFmtId="14" fontId="55" fillId="38" borderId="105" xfId="19" applyNumberFormat="1" applyFont="1" applyFill="1" applyBorder="1" applyAlignment="1">
      <alignment horizontal="center" vertical="center" wrapText="1"/>
    </xf>
    <xf numFmtId="14" fontId="55" fillId="38" borderId="40" xfId="19" applyNumberFormat="1" applyFont="1" applyFill="1" applyBorder="1" applyAlignment="1">
      <alignment horizontal="center" vertical="center" wrapText="1"/>
    </xf>
    <xf numFmtId="14" fontId="55" fillId="38" borderId="39" xfId="19" applyNumberFormat="1" applyFont="1" applyFill="1" applyBorder="1" applyAlignment="1">
      <alignment horizontal="center" vertical="center" wrapText="1"/>
    </xf>
    <xf numFmtId="14" fontId="55" fillId="38" borderId="137" xfId="19" applyNumberFormat="1" applyFont="1" applyFill="1" applyBorder="1" applyAlignment="1">
      <alignment horizontal="center" vertical="center" wrapText="1"/>
    </xf>
    <xf numFmtId="14" fontId="55" fillId="38" borderId="148" xfId="19" applyNumberFormat="1" applyFont="1" applyFill="1" applyBorder="1" applyAlignment="1">
      <alignment horizontal="center" vertical="center" wrapText="1"/>
    </xf>
    <xf numFmtId="9" fontId="55" fillId="38" borderId="30" xfId="8" applyFont="1" applyFill="1" applyBorder="1" applyAlignment="1">
      <alignment horizontal="center" vertical="center"/>
    </xf>
    <xf numFmtId="9" fontId="55" fillId="38" borderId="97" xfId="8" applyFont="1" applyFill="1" applyBorder="1" applyAlignment="1">
      <alignment horizontal="center" vertical="center"/>
    </xf>
    <xf numFmtId="2" fontId="95" fillId="0" borderId="0" xfId="2" applyNumberFormat="1" applyFont="1" applyAlignment="1">
      <alignment horizontal="left" vertical="center" wrapText="1"/>
    </xf>
    <xf numFmtId="0" fontId="127" fillId="39" borderId="20" xfId="2" applyFont="1" applyFill="1" applyBorder="1" applyAlignment="1">
      <alignment horizontal="center" vertical="center" wrapText="1"/>
    </xf>
    <xf numFmtId="0" fontId="127" fillId="39" borderId="48" xfId="2" applyFont="1" applyFill="1" applyBorder="1" applyAlignment="1">
      <alignment horizontal="center" vertical="center" wrapText="1"/>
    </xf>
    <xf numFmtId="0" fontId="55" fillId="39" borderId="133" xfId="2" applyFont="1" applyFill="1" applyBorder="1" applyAlignment="1">
      <alignment horizontal="center" vertical="center" wrapText="1"/>
    </xf>
    <xf numFmtId="0" fontId="55" fillId="39" borderId="134" xfId="2" applyFont="1" applyFill="1" applyBorder="1" applyAlignment="1">
      <alignment horizontal="center" vertical="center" wrapText="1"/>
    </xf>
    <xf numFmtId="0" fontId="55" fillId="39" borderId="137" xfId="2" applyFont="1" applyFill="1" applyBorder="1" applyAlignment="1">
      <alignment horizontal="center" vertical="center" wrapText="1"/>
    </xf>
    <xf numFmtId="0" fontId="55" fillId="39" borderId="138" xfId="2" applyFont="1" applyFill="1" applyBorder="1" applyAlignment="1">
      <alignment horizontal="center" vertical="center" wrapText="1"/>
    </xf>
    <xf numFmtId="0" fontId="55" fillId="39" borderId="107" xfId="2" applyFont="1" applyFill="1" applyBorder="1" applyAlignment="1">
      <alignment horizontal="center" vertical="center" wrapText="1"/>
    </xf>
    <xf numFmtId="0" fontId="55" fillId="39" borderId="132" xfId="2" applyFont="1" applyFill="1" applyBorder="1" applyAlignment="1">
      <alignment horizontal="center" vertical="center" wrapText="1"/>
    </xf>
    <xf numFmtId="49" fontId="131" fillId="0" borderId="0" xfId="0" applyNumberFormat="1" applyFont="1" applyAlignment="1">
      <alignment horizontal="left" vertical="center" wrapText="1"/>
    </xf>
    <xf numFmtId="49" fontId="153" fillId="0" borderId="0" xfId="0" applyNumberFormat="1" applyFont="1" applyAlignment="1">
      <alignment horizontal="left" vertical="center" wrapText="1"/>
    </xf>
    <xf numFmtId="0" fontId="152" fillId="0" borderId="0" xfId="2" applyFont="1" applyAlignment="1">
      <alignment horizontal="center"/>
    </xf>
    <xf numFmtId="0" fontId="138" fillId="0" borderId="0" xfId="2" applyFont="1" applyAlignment="1">
      <alignment horizontal="center" vertical="center"/>
    </xf>
    <xf numFmtId="0" fontId="126" fillId="0" borderId="0" xfId="2" applyFont="1" applyAlignment="1">
      <alignment horizontal="center" vertical="center"/>
    </xf>
    <xf numFmtId="0" fontId="172" fillId="2" borderId="0" xfId="5" applyFont="1" applyFill="1" applyAlignment="1">
      <alignment horizontal="center" vertical="center"/>
    </xf>
    <xf numFmtId="0" fontId="55" fillId="39" borderId="31" xfId="2" applyFont="1" applyFill="1" applyBorder="1" applyAlignment="1">
      <alignment horizontal="center" vertical="center" wrapText="1"/>
    </xf>
    <xf numFmtId="0" fontId="55" fillId="39" borderId="44" xfId="2" applyFont="1" applyFill="1" applyBorder="1" applyAlignment="1">
      <alignment horizontal="center" vertical="center" wrapText="1"/>
    </xf>
    <xf numFmtId="0" fontId="55" fillId="39" borderId="45" xfId="2" applyFont="1" applyFill="1" applyBorder="1" applyAlignment="1">
      <alignment horizontal="center" vertical="center" wrapText="1"/>
    </xf>
    <xf numFmtId="0" fontId="173" fillId="41" borderId="36" xfId="2" applyFont="1" applyFill="1" applyBorder="1" applyAlignment="1">
      <alignment horizontal="center" vertical="center" wrapText="1"/>
    </xf>
    <xf numFmtId="0" fontId="173" fillId="41" borderId="37" xfId="2" applyFont="1" applyFill="1" applyBorder="1" applyAlignment="1">
      <alignment horizontal="center" vertical="center" wrapText="1"/>
    </xf>
    <xf numFmtId="0" fontId="173" fillId="41" borderId="141" xfId="2" applyFont="1" applyFill="1" applyBorder="1" applyAlignment="1">
      <alignment horizontal="center" vertical="center" wrapText="1"/>
    </xf>
    <xf numFmtId="0" fontId="173" fillId="41" borderId="142" xfId="2" applyFont="1" applyFill="1" applyBorder="1" applyAlignment="1">
      <alignment horizontal="center" vertical="center" wrapText="1"/>
    </xf>
    <xf numFmtId="0" fontId="130" fillId="41" borderId="37" xfId="2" applyFont="1" applyFill="1" applyBorder="1" applyAlignment="1">
      <alignment horizontal="center" vertical="center" wrapText="1"/>
    </xf>
    <xf numFmtId="0" fontId="130" fillId="41" borderId="38" xfId="2" applyFont="1" applyFill="1" applyBorder="1" applyAlignment="1">
      <alignment horizontal="center" vertical="center" wrapText="1"/>
    </xf>
    <xf numFmtId="0" fontId="55" fillId="40" borderId="126" xfId="2" applyFont="1" applyFill="1" applyBorder="1" applyAlignment="1">
      <alignment horizontal="center" vertical="center" wrapText="1"/>
    </xf>
    <xf numFmtId="0" fontId="55" fillId="40" borderId="130" xfId="2" applyFont="1" applyFill="1" applyBorder="1" applyAlignment="1">
      <alignment horizontal="center" vertical="center" wrapText="1"/>
    </xf>
    <xf numFmtId="0" fontId="55" fillId="40" borderId="131" xfId="2" applyFont="1" applyFill="1" applyBorder="1" applyAlignment="1">
      <alignment horizontal="center" vertical="center" wrapText="1"/>
    </xf>
    <xf numFmtId="0" fontId="55" fillId="39" borderId="172" xfId="2" applyFont="1" applyFill="1" applyBorder="1" applyAlignment="1">
      <alignment horizontal="center" vertical="center" wrapText="1"/>
    </xf>
    <xf numFmtId="0" fontId="55" fillId="39" borderId="173" xfId="2" applyFont="1" applyFill="1" applyBorder="1" applyAlignment="1">
      <alignment horizontal="center" vertical="center" wrapText="1"/>
    </xf>
    <xf numFmtId="0" fontId="55" fillId="39" borderId="174" xfId="2" applyFont="1" applyFill="1" applyBorder="1" applyAlignment="1">
      <alignment horizontal="center" vertical="center" wrapText="1"/>
    </xf>
    <xf numFmtId="0" fontId="55" fillId="39" borderId="143" xfId="2" applyFont="1" applyFill="1" applyBorder="1" applyAlignment="1">
      <alignment horizontal="center" vertical="center" wrapText="1"/>
    </xf>
    <xf numFmtId="0" fontId="130" fillId="0" borderId="0" xfId="0" applyFont="1" applyAlignment="1">
      <alignment horizontal="center"/>
    </xf>
    <xf numFmtId="0" fontId="55" fillId="39" borderId="36" xfId="0" applyFont="1" applyFill="1" applyBorder="1" applyAlignment="1">
      <alignment horizontal="center" vertical="center" wrapText="1"/>
    </xf>
    <xf numFmtId="0" fontId="55" fillId="39" borderId="38" xfId="0" applyFont="1" applyFill="1" applyBorder="1" applyAlignment="1">
      <alignment horizontal="center" vertical="center" wrapText="1"/>
    </xf>
    <xf numFmtId="0" fontId="55" fillId="39" borderId="31" xfId="0" applyFont="1" applyFill="1" applyBorder="1" applyAlignment="1">
      <alignment horizontal="center" vertical="center" wrapText="1"/>
    </xf>
    <xf numFmtId="0" fontId="55" fillId="39" borderId="45" xfId="0" applyFont="1" applyFill="1" applyBorder="1" applyAlignment="1">
      <alignment horizontal="center" vertical="center" wrapText="1"/>
    </xf>
    <xf numFmtId="0" fontId="158" fillId="0" borderId="0" xfId="0" applyFont="1" applyAlignment="1" applyProtection="1">
      <alignment horizontal="center" vertical="center" wrapText="1"/>
      <protection locked="0"/>
    </xf>
    <xf numFmtId="2" fontId="138" fillId="0" borderId="0" xfId="2" applyNumberFormat="1" applyFont="1" applyAlignment="1">
      <alignment horizontal="left" vertical="center" wrapText="1"/>
    </xf>
    <xf numFmtId="0" fontId="164" fillId="0" borderId="0" xfId="2" applyFont="1" applyAlignment="1">
      <alignment horizontal="center" vertical="center"/>
    </xf>
    <xf numFmtId="0" fontId="165" fillId="2" borderId="0" xfId="5" applyFont="1" applyFill="1" applyAlignment="1">
      <alignment horizontal="center" vertical="center"/>
    </xf>
    <xf numFmtId="0" fontId="55" fillId="39" borderId="36" xfId="2" applyFont="1" applyFill="1" applyBorder="1" applyAlignment="1">
      <alignment horizontal="center" vertical="center" wrapText="1"/>
    </xf>
    <xf numFmtId="0" fontId="55" fillId="39" borderId="38" xfId="2" applyFont="1" applyFill="1" applyBorder="1" applyAlignment="1">
      <alignment horizontal="center" vertical="center" wrapText="1"/>
    </xf>
    <xf numFmtId="0" fontId="55" fillId="39" borderId="37" xfId="2" applyFont="1" applyFill="1" applyBorder="1" applyAlignment="1">
      <alignment horizontal="center" vertical="center" wrapText="1"/>
    </xf>
    <xf numFmtId="49" fontId="170" fillId="0" borderId="0" xfId="0" applyNumberFormat="1" applyFont="1" applyAlignment="1">
      <alignment horizontal="left" vertical="center" wrapText="1"/>
    </xf>
    <xf numFmtId="49" fontId="170" fillId="0" borderId="0" xfId="2" applyNumberFormat="1" applyFont="1" applyAlignment="1">
      <alignment horizontal="left" vertical="center" wrapText="1"/>
    </xf>
    <xf numFmtId="2" fontId="55" fillId="0" borderId="0" xfId="2" applyNumberFormat="1" applyFont="1" applyAlignment="1">
      <alignment horizontal="left" vertical="center" wrapText="1"/>
    </xf>
    <xf numFmtId="49" fontId="54" fillId="0" borderId="0" xfId="0" applyNumberFormat="1" applyFont="1" applyAlignment="1">
      <alignment horizontal="left" vertical="center" wrapText="1"/>
    </xf>
    <xf numFmtId="0" fontId="173" fillId="41" borderId="128" xfId="2" applyFont="1" applyFill="1" applyBorder="1" applyAlignment="1">
      <alignment horizontal="center" vertical="center" wrapText="1"/>
    </xf>
    <xf numFmtId="0" fontId="173" fillId="41" borderId="129"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38" xfId="2" applyFont="1" applyFill="1" applyBorder="1" applyAlignment="1">
      <alignment horizontal="center" vertical="center" wrapText="1"/>
    </xf>
    <xf numFmtId="0" fontId="55" fillId="39" borderId="39" xfId="2" applyFont="1" applyFill="1" applyBorder="1" applyAlignment="1">
      <alignment horizontal="center" vertical="center" wrapText="1"/>
    </xf>
    <xf numFmtId="0" fontId="55" fillId="39" borderId="41" xfId="2" applyFont="1" applyFill="1" applyBorder="1" applyAlignment="1">
      <alignment horizontal="center" vertical="center" wrapText="1"/>
    </xf>
    <xf numFmtId="0" fontId="55" fillId="40" borderId="107" xfId="2" applyFont="1" applyFill="1" applyBorder="1" applyAlignment="1">
      <alignment horizontal="center" vertical="center" wrapText="1"/>
    </xf>
    <xf numFmtId="0" fontId="55" fillId="40" borderId="132" xfId="2" applyFont="1" applyFill="1" applyBorder="1" applyAlignment="1">
      <alignment horizontal="center" vertical="center" wrapText="1"/>
    </xf>
    <xf numFmtId="0" fontId="55" fillId="40" borderId="40" xfId="2" applyFont="1" applyFill="1" applyBorder="1" applyAlignment="1">
      <alignment horizontal="center" vertical="center" wrapText="1"/>
    </xf>
    <xf numFmtId="0" fontId="55" fillId="40" borderId="43" xfId="2" applyFont="1" applyFill="1" applyBorder="1" applyAlignment="1">
      <alignment horizontal="center" vertical="center" wrapText="1"/>
    </xf>
    <xf numFmtId="49" fontId="153" fillId="0" borderId="0" xfId="2" applyNumberFormat="1" applyFont="1" applyAlignment="1">
      <alignment horizontal="left" vertical="center" wrapText="1"/>
    </xf>
    <xf numFmtId="0" fontId="55" fillId="39" borderId="199" xfId="2" applyFont="1" applyFill="1" applyBorder="1" applyAlignment="1">
      <alignment horizontal="center" vertical="center" wrapText="1"/>
    </xf>
    <xf numFmtId="0" fontId="55" fillId="39" borderId="124" xfId="2" applyFont="1" applyFill="1" applyBorder="1" applyAlignment="1">
      <alignment horizontal="center" vertical="center" wrapText="1"/>
    </xf>
    <xf numFmtId="0" fontId="170" fillId="0" borderId="0" xfId="0" applyFont="1" applyAlignment="1">
      <alignment horizontal="left" vertical="center" wrapText="1"/>
    </xf>
    <xf numFmtId="0" fontId="43" fillId="0" borderId="13"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10" xfId="2" applyFont="1" applyBorder="1" applyAlignment="1">
      <alignment horizontal="center" vertical="center" wrapText="1"/>
    </xf>
    <xf numFmtId="2" fontId="32" fillId="0" borderId="0" xfId="2" applyNumberFormat="1" applyFont="1" applyAlignment="1">
      <alignment horizontal="left" vertical="center" wrapText="1"/>
    </xf>
    <xf numFmtId="49" fontId="23" fillId="0" borderId="0" xfId="2" applyNumberFormat="1" applyFont="1" applyAlignment="1">
      <alignment horizontal="left" vertical="center" wrapText="1"/>
    </xf>
    <xf numFmtId="0" fontId="35" fillId="0" borderId="0" xfId="2" applyFont="1" applyAlignment="1">
      <alignment horizontal="center"/>
    </xf>
    <xf numFmtId="0" fontId="21" fillId="0" borderId="0" xfId="2" applyFont="1" applyAlignment="1">
      <alignment horizontal="center" vertical="center"/>
    </xf>
    <xf numFmtId="0" fontId="24" fillId="0" borderId="5" xfId="2" applyFont="1" applyBorder="1" applyAlignment="1">
      <alignment horizontal="center" vertical="center" wrapText="1"/>
    </xf>
    <xf numFmtId="0" fontId="24" fillId="0" borderId="4" xfId="2" applyFont="1" applyBorder="1" applyAlignment="1">
      <alignment horizontal="center" vertical="center" wrapText="1"/>
    </xf>
    <xf numFmtId="0" fontId="24" fillId="0" borderId="3" xfId="2" applyFont="1" applyBorder="1" applyAlignment="1">
      <alignment horizontal="center" vertical="center" wrapText="1"/>
    </xf>
    <xf numFmtId="49" fontId="23" fillId="0" borderId="0" xfId="0" applyNumberFormat="1" applyFont="1" applyAlignment="1">
      <alignment horizontal="left" vertical="center" wrapText="1"/>
    </xf>
    <xf numFmtId="0" fontId="43" fillId="0" borderId="12" xfId="2" applyFont="1" applyBorder="1" applyAlignment="1">
      <alignment horizontal="center" vertical="center" wrapText="1"/>
    </xf>
    <xf numFmtId="0" fontId="43" fillId="0" borderId="11" xfId="2" applyFont="1" applyBorder="1" applyAlignment="1">
      <alignment horizontal="center" vertical="center" wrapText="1"/>
    </xf>
    <xf numFmtId="0" fontId="43" fillId="0" borderId="0" xfId="2" applyFont="1" applyAlignment="1">
      <alignment horizontal="center" vertical="center" wrapText="1"/>
    </xf>
    <xf numFmtId="0" fontId="19" fillId="2" borderId="0" xfId="5" applyFont="1" applyFill="1" applyAlignment="1">
      <alignment horizontal="center" vertical="center"/>
    </xf>
    <xf numFmtId="0" fontId="55" fillId="0" borderId="0" xfId="2" applyFont="1" applyAlignment="1">
      <alignment horizontal="center" vertical="center" wrapText="1"/>
    </xf>
    <xf numFmtId="49" fontId="70" fillId="0" borderId="0" xfId="0" applyNumberFormat="1" applyFont="1" applyBorder="1" applyAlignment="1">
      <alignment horizontal="left" vertical="center" wrapText="1"/>
    </xf>
    <xf numFmtId="49" fontId="54" fillId="0" borderId="0" xfId="2" applyNumberFormat="1" applyFont="1" applyAlignment="1">
      <alignment horizontal="left" vertical="center" wrapText="1"/>
    </xf>
    <xf numFmtId="0" fontId="55" fillId="39" borderId="51" xfId="2" applyFont="1" applyFill="1" applyBorder="1" applyAlignment="1">
      <alignment horizontal="center" vertical="center" wrapText="1"/>
    </xf>
    <xf numFmtId="0" fontId="166" fillId="0" borderId="37" xfId="2" applyFont="1" applyBorder="1" applyAlignment="1">
      <alignment horizontal="center" vertical="center" wrapText="1"/>
    </xf>
    <xf numFmtId="0" fontId="55" fillId="39" borderId="128" xfId="2" applyFont="1" applyFill="1" applyBorder="1" applyAlignment="1">
      <alignment horizontal="center" vertical="center" wrapText="1"/>
    </xf>
    <xf numFmtId="0" fontId="55" fillId="39" borderId="144" xfId="2" applyFont="1" applyFill="1" applyBorder="1" applyAlignment="1">
      <alignment horizontal="center" vertical="center" wrapText="1"/>
    </xf>
    <xf numFmtId="0" fontId="164" fillId="0" borderId="0" xfId="2" applyFont="1" applyAlignment="1">
      <alignment horizontal="center" vertical="center" wrapText="1"/>
    </xf>
    <xf numFmtId="0" fontId="55" fillId="40" borderId="149" xfId="2" applyFont="1" applyFill="1" applyBorder="1" applyAlignment="1">
      <alignment horizontal="center" vertical="center" wrapText="1"/>
    </xf>
    <xf numFmtId="0" fontId="55" fillId="40" borderId="127" xfId="2" applyFont="1" applyFill="1" applyBorder="1" applyAlignment="1">
      <alignment horizontal="center" vertical="center" wrapText="1"/>
    </xf>
    <xf numFmtId="0" fontId="55" fillId="40" borderId="129" xfId="2" applyFont="1" applyFill="1" applyBorder="1" applyAlignment="1">
      <alignment horizontal="center" vertical="center" wrapText="1"/>
    </xf>
    <xf numFmtId="0" fontId="55" fillId="39" borderId="129" xfId="2" applyFont="1" applyFill="1" applyBorder="1" applyAlignment="1">
      <alignment horizontal="center" vertical="center" wrapText="1"/>
    </xf>
    <xf numFmtId="0" fontId="177" fillId="40" borderId="150" xfId="2" applyFont="1" applyFill="1" applyBorder="1" applyAlignment="1">
      <alignment horizontal="center" vertical="center" wrapText="1"/>
    </xf>
    <xf numFmtId="0" fontId="177" fillId="40" borderId="130" xfId="2" applyFont="1" applyFill="1" applyBorder="1" applyAlignment="1">
      <alignment horizontal="center" vertical="center" wrapText="1"/>
    </xf>
    <xf numFmtId="0" fontId="177" fillId="40" borderId="131" xfId="2" applyFont="1" applyFill="1" applyBorder="1" applyAlignment="1">
      <alignment horizontal="center" vertical="center" wrapText="1"/>
    </xf>
    <xf numFmtId="0" fontId="179" fillId="0" borderId="0" xfId="2" applyFont="1" applyAlignment="1">
      <alignment horizontal="left" vertical="center" wrapText="1"/>
    </xf>
    <xf numFmtId="0" fontId="55" fillId="40" borderId="0" xfId="2" applyFont="1" applyFill="1" applyAlignment="1">
      <alignment horizontal="center" vertical="center" wrapText="1"/>
    </xf>
    <xf numFmtId="0" fontId="55" fillId="40" borderId="137" xfId="2" applyFont="1" applyFill="1" applyBorder="1" applyAlignment="1">
      <alignment horizontal="center" vertical="center" wrapText="1"/>
    </xf>
    <xf numFmtId="0" fontId="55" fillId="40" borderId="134" xfId="2" applyFont="1" applyFill="1" applyBorder="1" applyAlignment="1">
      <alignment horizontal="center" vertical="center" wrapText="1"/>
    </xf>
    <xf numFmtId="0" fontId="55" fillId="40" borderId="135" xfId="2" applyFont="1" applyFill="1" applyBorder="1" applyAlignment="1">
      <alignment horizontal="center" vertical="center" wrapText="1"/>
    </xf>
    <xf numFmtId="0" fontId="55" fillId="40" borderId="136" xfId="2" applyFont="1" applyFill="1" applyBorder="1" applyAlignment="1">
      <alignment horizontal="center" vertical="center" wrapText="1"/>
    </xf>
    <xf numFmtId="0" fontId="55" fillId="39" borderId="128" xfId="0" applyFont="1" applyFill="1" applyBorder="1" applyAlignment="1">
      <alignment horizontal="center" vertical="center" wrapText="1"/>
    </xf>
    <xf numFmtId="0" fontId="55" fillId="39" borderId="144" xfId="0" applyFont="1" applyFill="1" applyBorder="1" applyAlignment="1">
      <alignment horizontal="center" vertical="center" wrapText="1"/>
    </xf>
    <xf numFmtId="2" fontId="166" fillId="0" borderId="0" xfId="0" applyNumberFormat="1" applyFont="1" applyAlignment="1">
      <alignment horizontal="left" vertical="center" wrapText="1"/>
    </xf>
    <xf numFmtId="0" fontId="152" fillId="0" borderId="0" xfId="0" applyFont="1" applyAlignment="1">
      <alignment horizontal="center"/>
    </xf>
    <xf numFmtId="0" fontId="138" fillId="0" borderId="0" xfId="0" applyFont="1" applyAlignment="1">
      <alignment horizontal="center" vertical="center"/>
    </xf>
    <xf numFmtId="0" fontId="164" fillId="0" borderId="0" xfId="0" applyFont="1" applyAlignment="1">
      <alignment horizontal="center" vertical="center"/>
    </xf>
    <xf numFmtId="0" fontId="55" fillId="39" borderId="44" xfId="0" applyFont="1" applyFill="1" applyBorder="1" applyAlignment="1">
      <alignment horizontal="center" vertical="center" wrapText="1"/>
    </xf>
    <xf numFmtId="0" fontId="55" fillId="39" borderId="126" xfId="0" applyFont="1" applyFill="1" applyBorder="1" applyAlignment="1">
      <alignment horizontal="center" vertical="center" wrapText="1"/>
    </xf>
    <xf numFmtId="0" fontId="55" fillId="39" borderId="130" xfId="0" applyFont="1" applyFill="1" applyBorder="1" applyAlignment="1">
      <alignment horizontal="center" vertical="center" wrapText="1"/>
    </xf>
    <xf numFmtId="0" fontId="55" fillId="39" borderId="131" xfId="0" applyFont="1" applyFill="1" applyBorder="1" applyAlignment="1">
      <alignment horizontal="center" vertical="center" wrapText="1"/>
    </xf>
    <xf numFmtId="0" fontId="55" fillId="39" borderId="39" xfId="0" applyFont="1" applyFill="1" applyBorder="1" applyAlignment="1">
      <alignment horizontal="center" vertical="center" wrapText="1"/>
    </xf>
    <xf numFmtId="0" fontId="55" fillId="39" borderId="40" xfId="0" applyFont="1" applyFill="1" applyBorder="1" applyAlignment="1">
      <alignment horizontal="center" vertical="center" wrapText="1"/>
    </xf>
    <xf numFmtId="0" fontId="138" fillId="0" borderId="0" xfId="0" applyFont="1" applyBorder="1" applyAlignment="1">
      <alignment horizontal="left" vertical="center" wrapText="1"/>
    </xf>
    <xf numFmtId="0" fontId="153" fillId="0" borderId="0" xfId="0" applyFont="1" applyBorder="1" applyAlignment="1">
      <alignment horizontal="left" vertical="center" wrapText="1"/>
    </xf>
    <xf numFmtId="0" fontId="55" fillId="39" borderId="75" xfId="0" applyFont="1" applyFill="1" applyBorder="1" applyAlignment="1">
      <alignment horizontal="center" vertical="center" wrapText="1"/>
    </xf>
    <xf numFmtId="0" fontId="55" fillId="39" borderId="153" xfId="0" applyFont="1" applyFill="1" applyBorder="1" applyAlignment="1">
      <alignment horizontal="center" vertical="center" wrapText="1"/>
    </xf>
    <xf numFmtId="0" fontId="127" fillId="39" borderId="75" xfId="0" applyFont="1" applyFill="1" applyBorder="1" applyAlignment="1">
      <alignment horizontal="center" vertical="center" wrapText="1"/>
    </xf>
    <xf numFmtId="0" fontId="127" fillId="39" borderId="153" xfId="0" applyFont="1" applyFill="1" applyBorder="1" applyAlignment="1">
      <alignment horizontal="center" vertical="center" wrapText="1"/>
    </xf>
    <xf numFmtId="0" fontId="144" fillId="0" borderId="0" xfId="0" applyFont="1" applyBorder="1" applyAlignment="1">
      <alignment horizontal="center" vertical="center"/>
    </xf>
    <xf numFmtId="0" fontId="55" fillId="39" borderId="53" xfId="0" applyFont="1" applyFill="1" applyBorder="1" applyAlignment="1">
      <alignment horizontal="center" vertical="center" wrapText="1"/>
    </xf>
    <xf numFmtId="0" fontId="55" fillId="39" borderId="54" xfId="0" applyFont="1" applyFill="1" applyBorder="1" applyAlignment="1">
      <alignment horizontal="center" vertical="center" wrapText="1"/>
    </xf>
    <xf numFmtId="0" fontId="164" fillId="0" borderId="0" xfId="0" applyFont="1" applyAlignment="1">
      <alignment horizontal="center" vertical="center" wrapText="1"/>
    </xf>
    <xf numFmtId="0" fontId="55" fillId="0" borderId="0" xfId="0" applyFont="1" applyBorder="1" applyAlignment="1">
      <alignment horizontal="center" vertical="center"/>
    </xf>
    <xf numFmtId="0" fontId="55" fillId="0" borderId="0" xfId="0" applyFont="1" applyBorder="1" applyAlignment="1">
      <alignment horizontal="center" vertical="center" wrapText="1"/>
    </xf>
    <xf numFmtId="0" fontId="81" fillId="0" borderId="0" xfId="0" applyFont="1" applyBorder="1" applyAlignment="1">
      <alignment horizontal="center" vertical="center"/>
    </xf>
    <xf numFmtId="0" fontId="67" fillId="0" borderId="0" xfId="0" applyFont="1" applyBorder="1" applyAlignment="1">
      <alignment horizontal="center" vertical="center" wrapText="1"/>
    </xf>
    <xf numFmtId="0" fontId="82" fillId="0" borderId="0" xfId="0" applyFont="1" applyBorder="1" applyAlignment="1">
      <alignment horizontal="center" vertical="center" wrapText="1"/>
    </xf>
    <xf numFmtId="0" fontId="55" fillId="39" borderId="53" xfId="2" applyFont="1" applyFill="1" applyBorder="1" applyAlignment="1">
      <alignment horizontal="center" vertical="center" wrapText="1"/>
    </xf>
    <xf numFmtId="0" fontId="54" fillId="39" borderId="54" xfId="2" applyFont="1" applyFill="1" applyBorder="1" applyAlignment="1">
      <alignment horizontal="center" vertical="center" wrapText="1"/>
    </xf>
    <xf numFmtId="0" fontId="127" fillId="39" borderId="55" xfId="2" applyFont="1" applyFill="1" applyBorder="1" applyAlignment="1">
      <alignment horizontal="center" vertical="center" wrapText="1"/>
    </xf>
    <xf numFmtId="0" fontId="127" fillId="39" borderId="56" xfId="2" applyFont="1" applyFill="1" applyBorder="1" applyAlignment="1">
      <alignment horizontal="center" vertical="center" wrapText="1"/>
    </xf>
    <xf numFmtId="0" fontId="127" fillId="39" borderId="75" xfId="2" applyFont="1" applyFill="1" applyBorder="1" applyAlignment="1">
      <alignment horizontal="center" vertical="center" wrapText="1"/>
    </xf>
    <xf numFmtId="0" fontId="127" fillId="39" borderId="157" xfId="2" applyFont="1" applyFill="1" applyBorder="1" applyAlignment="1">
      <alignment horizontal="center" vertical="center" wrapText="1"/>
    </xf>
    <xf numFmtId="0" fontId="55" fillId="39" borderId="63" xfId="0" applyFont="1" applyFill="1" applyBorder="1" applyAlignment="1">
      <alignment horizontal="center" vertical="center" wrapText="1"/>
    </xf>
    <xf numFmtId="0" fontId="55" fillId="39" borderId="162" xfId="0" applyFont="1" applyFill="1" applyBorder="1" applyAlignment="1">
      <alignment horizontal="center" vertical="center" wrapText="1"/>
    </xf>
    <xf numFmtId="0" fontId="55" fillId="39" borderId="157" xfId="0" applyFont="1" applyFill="1" applyBorder="1" applyAlignment="1">
      <alignment horizontal="center" vertical="center" wrapText="1"/>
    </xf>
    <xf numFmtId="0" fontId="55" fillId="39" borderId="55" xfId="0" applyFont="1" applyFill="1" applyBorder="1" applyAlignment="1">
      <alignment horizontal="center" vertical="center" wrapText="1"/>
    </xf>
    <xf numFmtId="0" fontId="55" fillId="39" borderId="56" xfId="0" applyFont="1" applyFill="1" applyBorder="1" applyAlignment="1">
      <alignment horizontal="center" vertical="center" wrapText="1"/>
    </xf>
    <xf numFmtId="0" fontId="55" fillId="39" borderId="158" xfId="0" applyFont="1" applyFill="1" applyBorder="1" applyAlignment="1">
      <alignment horizontal="center" vertical="center" wrapText="1"/>
    </xf>
    <xf numFmtId="0" fontId="55" fillId="39" borderId="159" xfId="0" applyFont="1" applyFill="1" applyBorder="1" applyAlignment="1">
      <alignment horizontal="center" vertical="center" wrapText="1"/>
    </xf>
    <xf numFmtId="0" fontId="55" fillId="39" borderId="137" xfId="0" applyFont="1" applyFill="1" applyBorder="1" applyAlignment="1">
      <alignment horizontal="center" vertical="center" wrapText="1"/>
    </xf>
    <xf numFmtId="0" fontId="55" fillId="39" borderId="161" xfId="0" applyFont="1" applyFill="1" applyBorder="1" applyAlignment="1">
      <alignment horizontal="center" vertical="center" wrapText="1"/>
    </xf>
    <xf numFmtId="0" fontId="55" fillId="39" borderId="59" xfId="0" applyFont="1" applyFill="1" applyBorder="1" applyAlignment="1">
      <alignment horizontal="center" vertical="center" wrapText="1"/>
    </xf>
    <xf numFmtId="0" fontId="55" fillId="39" borderId="57" xfId="0" applyFont="1" applyFill="1" applyBorder="1" applyAlignment="1">
      <alignment horizontal="center" vertical="center" wrapText="1"/>
    </xf>
    <xf numFmtId="0" fontId="154" fillId="0" borderId="53" xfId="0" applyFont="1" applyBorder="1" applyAlignment="1">
      <alignment horizontal="center" vertical="center" wrapText="1"/>
    </xf>
    <xf numFmtId="0" fontId="154" fillId="0" borderId="63" xfId="0" applyFont="1" applyBorder="1" applyAlignment="1">
      <alignment horizontal="center" vertical="center" wrapText="1"/>
    </xf>
    <xf numFmtId="0" fontId="154" fillId="0" borderId="54" xfId="0" applyFont="1" applyBorder="1" applyAlignment="1">
      <alignment horizontal="center" vertical="center" wrapText="1"/>
    </xf>
    <xf numFmtId="0" fontId="166" fillId="0" borderId="61" xfId="0" applyFont="1" applyBorder="1" applyAlignment="1">
      <alignment horizontal="center" vertical="center" wrapText="1"/>
    </xf>
    <xf numFmtId="0" fontId="166" fillId="0" borderId="66" xfId="0" applyFont="1" applyBorder="1" applyAlignment="1">
      <alignment horizontal="center" vertical="center" wrapText="1"/>
    </xf>
    <xf numFmtId="0" fontId="166" fillId="0" borderId="62" xfId="0" applyFont="1" applyBorder="1" applyAlignment="1">
      <alignment horizontal="center" vertical="center" wrapText="1"/>
    </xf>
    <xf numFmtId="0" fontId="80"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9" fillId="0" borderId="0" xfId="0" applyNumberFormat="1" applyFont="1" applyAlignment="1">
      <alignment horizontal="left" vertical="center" wrapText="1"/>
    </xf>
    <xf numFmtId="0" fontId="32" fillId="0" borderId="0" xfId="0" applyFont="1" applyBorder="1" applyAlignment="1">
      <alignment horizontal="left" vertical="center" wrapText="1"/>
    </xf>
    <xf numFmtId="0" fontId="23" fillId="0" borderId="0" xfId="0" applyFont="1" applyBorder="1" applyAlignment="1">
      <alignment horizontal="left" vertical="center" wrapText="1"/>
    </xf>
    <xf numFmtId="0" fontId="35" fillId="0" borderId="0" xfId="0" applyFont="1" applyAlignment="1">
      <alignment horizontal="center"/>
    </xf>
    <xf numFmtId="0" fontId="21" fillId="0" borderId="0" xfId="0" applyFont="1" applyAlignment="1">
      <alignment horizontal="center" vertical="center"/>
    </xf>
    <xf numFmtId="0" fontId="55" fillId="39" borderId="55" xfId="0" applyFont="1" applyFill="1" applyBorder="1" applyAlignment="1">
      <alignment horizontal="center" vertical="center"/>
    </xf>
    <xf numFmtId="0" fontId="55" fillId="39" borderId="64" xfId="0" applyFont="1" applyFill="1" applyBorder="1" applyAlignment="1">
      <alignment horizontal="center" vertical="center"/>
    </xf>
    <xf numFmtId="0" fontId="55" fillId="39" borderId="56" xfId="0" applyFont="1" applyFill="1" applyBorder="1" applyAlignment="1">
      <alignment horizontal="center" vertical="center"/>
    </xf>
    <xf numFmtId="0" fontId="127" fillId="39" borderId="76" xfId="0" applyFont="1" applyFill="1" applyBorder="1" applyAlignment="1">
      <alignment horizontal="center" vertical="center" wrapText="1"/>
    </xf>
    <xf numFmtId="0" fontId="127" fillId="39" borderId="134" xfId="0" applyFont="1" applyFill="1" applyBorder="1" applyAlignment="1">
      <alignment horizontal="center" vertical="center" wrapText="1"/>
    </xf>
    <xf numFmtId="0" fontId="127" fillId="39" borderId="137" xfId="0" applyFont="1" applyFill="1" applyBorder="1" applyAlignment="1">
      <alignment horizontal="center" vertical="center" wrapText="1"/>
    </xf>
    <xf numFmtId="0" fontId="127" fillId="39" borderId="148" xfId="0" applyFont="1" applyFill="1" applyBorder="1" applyAlignment="1">
      <alignment horizontal="center" vertical="center" wrapText="1"/>
    </xf>
    <xf numFmtId="0" fontId="127" fillId="39" borderId="135" xfId="0" applyFont="1" applyFill="1" applyBorder="1" applyAlignment="1">
      <alignment horizontal="center" vertical="center" wrapText="1"/>
    </xf>
    <xf numFmtId="0" fontId="127" fillId="39" borderId="168" xfId="0" applyFont="1" applyFill="1" applyBorder="1" applyAlignment="1">
      <alignment horizontal="center" vertical="center" wrapText="1"/>
    </xf>
    <xf numFmtId="0" fontId="127" fillId="39" borderId="146" xfId="0" applyFont="1" applyFill="1" applyBorder="1" applyAlignment="1">
      <alignment horizontal="center" vertical="center" wrapText="1"/>
    </xf>
    <xf numFmtId="0" fontId="127" fillId="39" borderId="165" xfId="0" applyFont="1" applyFill="1" applyBorder="1" applyAlignment="1">
      <alignment horizontal="center" vertical="center" wrapText="1"/>
    </xf>
    <xf numFmtId="0" fontId="127" fillId="39" borderId="153" xfId="2" applyFont="1" applyFill="1" applyBorder="1" applyAlignment="1">
      <alignment horizontal="center" vertical="center" wrapText="1"/>
    </xf>
    <xf numFmtId="0" fontId="55" fillId="39" borderId="75" xfId="2" applyFont="1" applyFill="1" applyBorder="1" applyAlignment="1">
      <alignment horizontal="center" vertical="center" wrapText="1"/>
    </xf>
    <xf numFmtId="0" fontId="55" fillId="39" borderId="157" xfId="2" applyFont="1" applyFill="1" applyBorder="1" applyAlignment="1">
      <alignment horizontal="center" vertical="center" wrapText="1"/>
    </xf>
    <xf numFmtId="0" fontId="55" fillId="39" borderId="153" xfId="2" applyFont="1" applyFill="1" applyBorder="1" applyAlignment="1">
      <alignment horizontal="center" vertical="center" wrapText="1"/>
    </xf>
    <xf numFmtId="0" fontId="55" fillId="39" borderId="55" xfId="2" applyFont="1" applyFill="1" applyBorder="1" applyAlignment="1">
      <alignment horizontal="center" vertical="center" wrapText="1"/>
    </xf>
    <xf numFmtId="0" fontId="55" fillId="39" borderId="57" xfId="2" applyFont="1" applyFill="1" applyBorder="1" applyAlignment="1">
      <alignment horizontal="center" vertical="center" wrapText="1"/>
    </xf>
    <xf numFmtId="0" fontId="127" fillId="40" borderId="126" xfId="2" applyFont="1" applyFill="1" applyBorder="1" applyAlignment="1">
      <alignment horizontal="center" vertical="center" wrapText="1"/>
    </xf>
    <xf numFmtId="0" fontId="127" fillId="40" borderId="131" xfId="2" applyFont="1" applyFill="1" applyBorder="1" applyAlignment="1">
      <alignment horizontal="center" vertical="center" wrapText="1"/>
    </xf>
    <xf numFmtId="0" fontId="127" fillId="0" borderId="0" xfId="2" applyFont="1" applyAlignment="1">
      <alignment horizontal="center" vertical="center" wrapText="1"/>
    </xf>
    <xf numFmtId="49" fontId="92" fillId="0" borderId="0" xfId="0" applyNumberFormat="1" applyFont="1" applyBorder="1" applyAlignment="1">
      <alignment horizontal="left" vertical="center" wrapText="1"/>
    </xf>
    <xf numFmtId="49" fontId="92" fillId="0" borderId="0" xfId="2" applyNumberFormat="1" applyFont="1" applyAlignment="1">
      <alignment horizontal="left" vertical="center" wrapText="1"/>
    </xf>
    <xf numFmtId="2" fontId="140" fillId="0" borderId="0" xfId="2" applyNumberFormat="1" applyFont="1" applyAlignment="1">
      <alignment horizontal="left" vertical="center" wrapText="1"/>
    </xf>
    <xf numFmtId="0" fontId="135" fillId="0" borderId="0" xfId="2" applyFont="1" applyAlignment="1">
      <alignment horizontal="center"/>
    </xf>
    <xf numFmtId="0" fontId="137" fillId="0" borderId="0" xfId="2" applyFont="1" applyAlignment="1">
      <alignment horizontal="center" vertical="center"/>
    </xf>
    <xf numFmtId="0" fontId="95" fillId="0" borderId="0" xfId="2" applyFont="1" applyAlignment="1">
      <alignment horizontal="center" vertical="center" wrapText="1"/>
    </xf>
    <xf numFmtId="0" fontId="55" fillId="39" borderId="63" xfId="2" applyFont="1" applyFill="1" applyBorder="1" applyAlignment="1">
      <alignment horizontal="center" vertical="center" wrapText="1"/>
    </xf>
    <xf numFmtId="0" fontId="55" fillId="39" borderId="54" xfId="2" applyFont="1" applyFill="1" applyBorder="1" applyAlignment="1">
      <alignment horizontal="center" vertical="center" wrapText="1"/>
    </xf>
    <xf numFmtId="0" fontId="55" fillId="39" borderId="67" xfId="2" applyFont="1" applyFill="1" applyBorder="1" applyAlignment="1">
      <alignment horizontal="center" vertical="center" wrapText="1"/>
    </xf>
    <xf numFmtId="0" fontId="55" fillId="39" borderId="68" xfId="2" applyFont="1" applyFill="1" applyBorder="1" applyAlignment="1">
      <alignment horizontal="center" vertical="center" wrapText="1"/>
    </xf>
    <xf numFmtId="0" fontId="55" fillId="39" borderId="176" xfId="2" applyFont="1" applyFill="1" applyBorder="1" applyAlignment="1">
      <alignment horizontal="center" vertical="center" wrapText="1"/>
    </xf>
    <xf numFmtId="0" fontId="166" fillId="0" borderId="66" xfId="2" applyFont="1" applyBorder="1" applyAlignment="1">
      <alignment horizontal="center" vertical="center" wrapText="1"/>
    </xf>
    <xf numFmtId="0" fontId="55" fillId="39" borderId="56" xfId="2" applyFont="1" applyFill="1" applyBorder="1" applyAlignment="1">
      <alignment horizontal="center" vertical="center" wrapText="1"/>
    </xf>
    <xf numFmtId="0" fontId="55" fillId="39" borderId="158" xfId="2" applyFont="1" applyFill="1" applyBorder="1" applyAlignment="1">
      <alignment horizontal="center" vertical="center" wrapText="1"/>
    </xf>
    <xf numFmtId="0" fontId="55" fillId="39" borderId="159" xfId="2" applyFont="1" applyFill="1" applyBorder="1" applyAlignment="1">
      <alignment horizontal="center" vertical="center" wrapText="1"/>
    </xf>
    <xf numFmtId="0" fontId="166" fillId="0" borderId="61" xfId="2" applyFont="1" applyBorder="1" applyAlignment="1">
      <alignment horizontal="center" vertical="center" wrapText="1"/>
    </xf>
    <xf numFmtId="0" fontId="166" fillId="0" borderId="62" xfId="2" applyFont="1" applyBorder="1" applyAlignment="1">
      <alignment horizontal="center" vertical="center" wrapText="1"/>
    </xf>
    <xf numFmtId="0" fontId="55" fillId="39" borderId="72" xfId="2" applyFont="1" applyFill="1" applyBorder="1" applyAlignment="1">
      <alignment horizontal="center" vertical="center" wrapText="1"/>
    </xf>
    <xf numFmtId="0" fontId="55" fillId="39" borderId="0" xfId="2" applyFont="1" applyFill="1" applyAlignment="1">
      <alignment horizontal="center" vertical="center" wrapText="1"/>
    </xf>
    <xf numFmtId="0" fontId="55" fillId="39" borderId="149" xfId="2" applyFont="1" applyFill="1" applyBorder="1" applyAlignment="1">
      <alignment horizontal="center" vertical="center" wrapText="1"/>
    </xf>
    <xf numFmtId="0" fontId="55" fillId="39" borderId="127" xfId="2" applyFont="1" applyFill="1" applyBorder="1" applyAlignment="1">
      <alignment horizontal="center" vertical="center" wrapText="1"/>
    </xf>
    <xf numFmtId="0" fontId="55" fillId="39" borderId="161" xfId="2" applyFont="1" applyFill="1" applyBorder="1" applyAlignment="1">
      <alignment horizontal="center" vertical="center" wrapText="1"/>
    </xf>
    <xf numFmtId="0" fontId="55" fillId="39" borderId="177" xfId="2" applyFont="1" applyFill="1" applyBorder="1" applyAlignment="1">
      <alignment horizontal="center" vertical="center" wrapText="1"/>
    </xf>
    <xf numFmtId="0" fontId="177" fillId="40" borderId="162" xfId="2" applyFont="1" applyFill="1" applyBorder="1" applyAlignment="1">
      <alignment horizontal="center" vertical="center" wrapText="1"/>
    </xf>
    <xf numFmtId="0" fontId="177" fillId="40" borderId="157" xfId="2" applyFont="1" applyFill="1" applyBorder="1" applyAlignment="1">
      <alignment horizontal="center" vertical="center" wrapText="1"/>
    </xf>
    <xf numFmtId="0" fontId="177" fillId="40" borderId="153" xfId="2" applyFont="1" applyFill="1" applyBorder="1" applyAlignment="1">
      <alignment horizontal="center" vertical="center" wrapText="1"/>
    </xf>
    <xf numFmtId="0" fontId="55" fillId="39" borderId="148" xfId="2" applyFont="1" applyFill="1" applyBorder="1" applyAlignment="1">
      <alignment horizontal="center" vertical="center" wrapText="1"/>
    </xf>
    <xf numFmtId="0" fontId="55" fillId="39" borderId="149" xfId="0" applyFont="1" applyFill="1" applyBorder="1" applyAlignment="1">
      <alignment horizontal="center" vertical="center" wrapText="1"/>
    </xf>
    <xf numFmtId="0" fontId="55" fillId="39" borderId="60" xfId="0" applyFont="1" applyFill="1" applyBorder="1" applyAlignment="1">
      <alignment horizontal="center" vertical="center" wrapText="1"/>
    </xf>
    <xf numFmtId="0" fontId="95" fillId="0" borderId="61" xfId="0" applyFont="1" applyBorder="1" applyAlignment="1">
      <alignment horizontal="center" vertical="center" wrapText="1"/>
    </xf>
    <xf numFmtId="0" fontId="95" fillId="0" borderId="66" xfId="0" applyFont="1" applyBorder="1" applyAlignment="1">
      <alignment horizontal="center" vertical="center" wrapText="1"/>
    </xf>
    <xf numFmtId="0" fontId="95" fillId="0" borderId="62" xfId="0" applyFont="1" applyBorder="1" applyAlignment="1">
      <alignment horizontal="center" vertical="center" wrapText="1"/>
    </xf>
    <xf numFmtId="2" fontId="167" fillId="0" borderId="0" xfId="0" applyNumberFormat="1" applyFont="1" applyAlignment="1">
      <alignment horizontal="left" vertical="center" wrapText="1"/>
    </xf>
    <xf numFmtId="0" fontId="21" fillId="0" borderId="0" xfId="2" applyFont="1" applyAlignment="1">
      <alignment horizontal="center" vertical="center" wrapText="1"/>
    </xf>
    <xf numFmtId="2" fontId="138" fillId="0" borderId="0" xfId="0" applyNumberFormat="1" applyFont="1" applyAlignment="1">
      <alignment horizontal="left" vertical="center" wrapText="1"/>
    </xf>
    <xf numFmtId="0" fontId="144" fillId="0" borderId="0" xfId="2" applyFont="1" applyAlignment="1">
      <alignment horizontal="center" vertical="center"/>
    </xf>
    <xf numFmtId="3" fontId="55" fillId="39" borderId="75" xfId="3" applyNumberFormat="1" applyFont="1" applyFill="1" applyBorder="1" applyAlignment="1">
      <alignment horizontal="center" vertical="center" wrapText="1"/>
    </xf>
    <xf numFmtId="3" fontId="55" fillId="39" borderId="76" xfId="3" applyNumberFormat="1" applyFont="1" applyFill="1" applyBorder="1" applyAlignment="1">
      <alignment horizontal="center" vertical="center" wrapText="1"/>
    </xf>
    <xf numFmtId="3" fontId="55" fillId="39" borderId="71" xfId="3" applyNumberFormat="1" applyFont="1" applyFill="1" applyBorder="1" applyAlignment="1">
      <alignment horizontal="center" vertical="center" wrapText="1"/>
    </xf>
    <xf numFmtId="3" fontId="55" fillId="39" borderId="55" xfId="3" applyNumberFormat="1" applyFont="1" applyFill="1" applyBorder="1" applyAlignment="1">
      <alignment horizontal="center" vertical="center" wrapText="1"/>
    </xf>
    <xf numFmtId="3" fontId="55" fillId="39" borderId="64" xfId="3" applyNumberFormat="1" applyFont="1" applyFill="1" applyBorder="1" applyAlignment="1">
      <alignment horizontal="center" vertical="center" wrapText="1"/>
    </xf>
    <xf numFmtId="3" fontId="55" fillId="39" borderId="56" xfId="3" applyNumberFormat="1" applyFont="1" applyFill="1" applyBorder="1" applyAlignment="1">
      <alignment horizontal="center" vertical="center" wrapText="1"/>
    </xf>
    <xf numFmtId="3" fontId="55" fillId="39" borderId="158" xfId="3" applyNumberFormat="1" applyFont="1" applyFill="1" applyBorder="1" applyAlignment="1">
      <alignment horizontal="center" vertical="center" wrapText="1"/>
    </xf>
    <xf numFmtId="3" fontId="55" fillId="39" borderId="129" xfId="3" applyNumberFormat="1" applyFont="1" applyFill="1" applyBorder="1" applyAlignment="1">
      <alignment horizontal="center" vertical="center" wrapText="1"/>
    </xf>
    <xf numFmtId="3" fontId="55" fillId="39" borderId="159" xfId="3" applyNumberFormat="1" applyFont="1" applyFill="1" applyBorder="1" applyAlignment="1">
      <alignment horizontal="center" vertical="center" wrapText="1"/>
    </xf>
    <xf numFmtId="3" fontId="55" fillId="39" borderId="148" xfId="3" applyNumberFormat="1" applyFont="1" applyFill="1" applyBorder="1" applyAlignment="1">
      <alignment horizontal="center" vertical="center" wrapText="1"/>
    </xf>
    <xf numFmtId="0" fontId="54" fillId="2" borderId="0" xfId="0" applyFont="1" applyFill="1" applyAlignment="1">
      <alignment horizontal="left" wrapText="1"/>
    </xf>
    <xf numFmtId="0" fontId="55" fillId="39" borderId="76" xfId="2" applyFont="1" applyFill="1" applyBorder="1" applyAlignment="1">
      <alignment horizontal="center" vertical="center" wrapText="1"/>
    </xf>
    <xf numFmtId="0" fontId="55" fillId="39" borderId="164" xfId="2" applyFont="1" applyFill="1" applyBorder="1" applyAlignment="1">
      <alignment horizontal="center" vertical="center" wrapText="1"/>
    </xf>
    <xf numFmtId="0" fontId="55" fillId="39" borderId="168" xfId="2" applyFont="1" applyFill="1" applyBorder="1" applyAlignment="1">
      <alignment horizontal="center" vertical="center" wrapText="1"/>
    </xf>
    <xf numFmtId="2" fontId="152" fillId="0" borderId="117" xfId="2" applyNumberFormat="1" applyFont="1" applyBorder="1" applyAlignment="1">
      <alignment horizontal="left" vertical="center" wrapText="1"/>
    </xf>
    <xf numFmtId="2" fontId="152" fillId="0" borderId="0" xfId="2" applyNumberFormat="1" applyFont="1" applyAlignment="1">
      <alignment horizontal="left" vertical="center" wrapText="1"/>
    </xf>
    <xf numFmtId="0" fontId="153" fillId="2" borderId="0" xfId="0" applyFont="1" applyFill="1" applyAlignment="1">
      <alignment horizontal="left" wrapText="1"/>
    </xf>
    <xf numFmtId="3" fontId="55" fillId="39" borderId="178" xfId="3" applyNumberFormat="1" applyFont="1" applyFill="1" applyBorder="1" applyAlignment="1">
      <alignment horizontal="center" vertical="center" wrapText="1"/>
    </xf>
    <xf numFmtId="3" fontId="55" fillId="39" borderId="149" xfId="3" applyNumberFormat="1" applyFont="1" applyFill="1" applyBorder="1" applyAlignment="1">
      <alignment horizontal="center" vertical="center" wrapText="1"/>
    </xf>
    <xf numFmtId="0" fontId="55" fillId="40" borderId="75" xfId="2" applyFont="1" applyFill="1" applyBorder="1" applyAlignment="1">
      <alignment horizontal="center" vertical="center" wrapText="1"/>
    </xf>
    <xf numFmtId="0" fontId="55" fillId="40" borderId="157" xfId="2" applyFont="1" applyFill="1" applyBorder="1" applyAlignment="1">
      <alignment horizontal="center" vertical="center" wrapText="1"/>
    </xf>
    <xf numFmtId="0" fontId="55" fillId="40" borderId="153" xfId="2" applyFont="1" applyFill="1" applyBorder="1" applyAlignment="1">
      <alignment horizontal="center" vertical="center" wrapText="1"/>
    </xf>
    <xf numFmtId="0" fontId="127" fillId="39" borderId="59" xfId="2" applyFont="1" applyFill="1" applyBorder="1" applyAlignment="1">
      <alignment horizontal="center" vertical="center" wrapText="1"/>
    </xf>
    <xf numFmtId="0" fontId="127" fillId="39" borderId="186" xfId="2" applyFont="1" applyFill="1" applyBorder="1" applyAlignment="1">
      <alignment horizontal="center" vertical="center" wrapText="1"/>
    </xf>
    <xf numFmtId="0" fontId="127" fillId="39" borderId="137" xfId="2" applyFont="1" applyFill="1" applyBorder="1" applyAlignment="1">
      <alignment horizontal="center" vertical="center" wrapText="1"/>
    </xf>
    <xf numFmtId="0" fontId="127" fillId="39" borderId="161" xfId="2" applyFont="1" applyFill="1" applyBorder="1" applyAlignment="1">
      <alignment horizontal="center" vertical="center" wrapText="1"/>
    </xf>
    <xf numFmtId="0" fontId="127" fillId="39" borderId="158" xfId="2" applyFont="1" applyFill="1" applyBorder="1" applyAlignment="1">
      <alignment horizontal="center" vertical="center" wrapText="1"/>
    </xf>
    <xf numFmtId="0" fontId="127" fillId="39" borderId="129" xfId="2" applyFont="1" applyFill="1" applyBorder="1" applyAlignment="1">
      <alignment horizontal="center" vertical="center" wrapText="1"/>
    </xf>
    <xf numFmtId="3" fontId="55" fillId="39" borderId="190" xfId="16" applyNumberFormat="1" applyFont="1" applyFill="1" applyBorder="1" applyAlignment="1">
      <alignment horizontal="center" vertical="center" wrapText="1"/>
    </xf>
    <xf numFmtId="3" fontId="55" fillId="39" borderId="191" xfId="16" applyNumberFormat="1" applyFont="1" applyFill="1" applyBorder="1" applyAlignment="1">
      <alignment horizontal="center" vertical="center" wrapText="1"/>
    </xf>
    <xf numFmtId="3" fontId="55" fillId="39" borderId="75" xfId="16" applyNumberFormat="1" applyFont="1" applyFill="1" applyBorder="1" applyAlignment="1">
      <alignment horizontal="center" vertical="center" wrapText="1"/>
    </xf>
    <xf numFmtId="3" fontId="55" fillId="39" borderId="157" xfId="16" applyNumberFormat="1" applyFont="1" applyFill="1" applyBorder="1" applyAlignment="1">
      <alignment horizontal="center" vertical="center" wrapText="1"/>
    </xf>
    <xf numFmtId="3" fontId="55" fillId="39" borderId="153" xfId="16" applyNumberFormat="1" applyFont="1" applyFill="1" applyBorder="1" applyAlignment="1">
      <alignment horizontal="center" vertical="center" wrapText="1"/>
    </xf>
    <xf numFmtId="0" fontId="55" fillId="39" borderId="187" xfId="16" applyFont="1" applyFill="1" applyBorder="1" applyAlignment="1">
      <alignment horizontal="center" vertical="center"/>
    </xf>
    <xf numFmtId="0" fontId="55" fillId="39" borderId="77" xfId="16" applyFont="1" applyFill="1" applyBorder="1" applyAlignment="1">
      <alignment horizontal="center" vertical="center"/>
    </xf>
    <xf numFmtId="3" fontId="55" fillId="39" borderId="17" xfId="16" applyNumberFormat="1" applyFont="1" applyFill="1" applyBorder="1" applyAlignment="1">
      <alignment horizontal="center" vertical="center" wrapText="1"/>
    </xf>
    <xf numFmtId="3" fontId="55" fillId="39" borderId="16" xfId="16" applyNumberFormat="1" applyFont="1" applyFill="1" applyBorder="1" applyAlignment="1">
      <alignment horizontal="center" vertical="center" wrapText="1"/>
    </xf>
    <xf numFmtId="3" fontId="55" fillId="39" borderId="192" xfId="16" applyNumberFormat="1" applyFont="1" applyFill="1" applyBorder="1" applyAlignment="1">
      <alignment horizontal="center" vertical="center" wrapText="1"/>
    </xf>
    <xf numFmtId="3" fontId="55" fillId="39" borderId="188" xfId="16" applyNumberFormat="1" applyFont="1" applyFill="1" applyBorder="1" applyAlignment="1">
      <alignment horizontal="center" vertical="center" wrapText="1"/>
    </xf>
    <xf numFmtId="3" fontId="55" fillId="39" borderId="189" xfId="16" applyNumberFormat="1" applyFont="1" applyFill="1" applyBorder="1" applyAlignment="1">
      <alignment horizontal="center" vertical="center" wrapText="1"/>
    </xf>
    <xf numFmtId="0" fontId="152" fillId="4" borderId="0" xfId="16" applyFont="1" applyFill="1" applyAlignment="1">
      <alignment horizontal="center"/>
    </xf>
    <xf numFmtId="0" fontId="164" fillId="4" borderId="0" xfId="16" applyFont="1" applyFill="1" applyAlignment="1">
      <alignment horizontal="center" vertical="center" wrapText="1"/>
    </xf>
    <xf numFmtId="0" fontId="165" fillId="0" borderId="0" xfId="5" applyFont="1" applyAlignment="1">
      <alignment horizontal="center" vertical="center"/>
    </xf>
    <xf numFmtId="0" fontId="70" fillId="0" borderId="0" xfId="16" applyFont="1" applyBorder="1" applyAlignment="1">
      <alignment horizontal="center"/>
    </xf>
    <xf numFmtId="0" fontId="70" fillId="4" borderId="0" xfId="16" applyFont="1" applyFill="1" applyBorder="1" applyAlignment="1">
      <alignment horizontal="center"/>
    </xf>
    <xf numFmtId="0" fontId="70" fillId="4" borderId="0" xfId="16" applyFont="1" applyFill="1" applyBorder="1" applyAlignment="1">
      <alignment horizontal="center" vertical="center"/>
    </xf>
    <xf numFmtId="0" fontId="70" fillId="0" borderId="0" xfId="16" applyFont="1" applyBorder="1" applyAlignment="1">
      <alignment horizontal="center" vertical="center"/>
    </xf>
    <xf numFmtId="0" fontId="165" fillId="0" borderId="0" xfId="0" applyFont="1" applyAlignment="1" applyProtection="1">
      <alignment horizontal="center" vertical="center" wrapText="1"/>
      <protection locked="0"/>
    </xf>
    <xf numFmtId="0" fontId="54" fillId="4" borderId="0" xfId="0" applyFont="1" applyFill="1" applyBorder="1" applyAlignment="1">
      <alignment horizontal="center"/>
    </xf>
    <xf numFmtId="2" fontId="196" fillId="0" borderId="0" xfId="2" applyNumberFormat="1" applyFont="1" applyAlignment="1">
      <alignment horizontal="left" vertical="center" wrapText="1"/>
    </xf>
    <xf numFmtId="0" fontId="196" fillId="0" borderId="0" xfId="2" applyFont="1" applyAlignment="1">
      <alignment horizontal="center"/>
    </xf>
    <xf numFmtId="0" fontId="134" fillId="0" borderId="0" xfId="2" applyFont="1" applyAlignment="1">
      <alignment horizontal="center" vertical="center"/>
    </xf>
    <xf numFmtId="3" fontId="210" fillId="39" borderId="73" xfId="3" applyNumberFormat="1" applyFont="1" applyFill="1" applyBorder="1" applyAlignment="1">
      <alignment horizontal="center" vertical="center" wrapText="1"/>
    </xf>
    <xf numFmtId="3" fontId="210" fillId="39" borderId="74" xfId="3" applyNumberFormat="1" applyFont="1" applyFill="1" applyBorder="1" applyAlignment="1">
      <alignment horizontal="center" vertical="center" wrapText="1"/>
    </xf>
    <xf numFmtId="3" fontId="55" fillId="39" borderId="73" xfId="3" applyNumberFormat="1" applyFont="1" applyFill="1" applyBorder="1" applyAlignment="1">
      <alignment horizontal="center" vertical="center" wrapText="1"/>
    </xf>
    <xf numFmtId="3" fontId="55" fillId="39" borderId="74" xfId="3" applyNumberFormat="1" applyFont="1" applyFill="1" applyBorder="1" applyAlignment="1">
      <alignment horizontal="center" vertical="center" wrapText="1"/>
    </xf>
    <xf numFmtId="0" fontId="55" fillId="38" borderId="75" xfId="0" applyFont="1" applyFill="1" applyBorder="1" applyAlignment="1">
      <alignment horizontal="center" vertical="center"/>
    </xf>
    <xf numFmtId="0" fontId="55" fillId="38" borderId="157" xfId="0" applyFont="1" applyFill="1" applyBorder="1" applyAlignment="1">
      <alignment horizontal="center" vertical="center"/>
    </xf>
    <xf numFmtId="0" fontId="55" fillId="38" borderId="153" xfId="0" applyFont="1" applyFill="1" applyBorder="1" applyAlignment="1">
      <alignment horizontal="center" vertical="center"/>
    </xf>
    <xf numFmtId="0" fontId="179" fillId="0" borderId="0" xfId="0" applyFont="1" applyAlignment="1">
      <alignment horizontal="left" vertical="top" wrapText="1"/>
    </xf>
    <xf numFmtId="0" fontId="55" fillId="39" borderId="187" xfId="0" applyFont="1" applyFill="1" applyBorder="1" applyAlignment="1">
      <alignment horizontal="center" vertical="center" wrapText="1"/>
    </xf>
    <xf numFmtId="0" fontId="55" fillId="39" borderId="77" xfId="0" applyFont="1" applyFill="1" applyBorder="1" applyAlignment="1">
      <alignment horizontal="center" vertical="center" wrapText="1"/>
    </xf>
    <xf numFmtId="0" fontId="55" fillId="39" borderId="157" xfId="0" applyFont="1" applyFill="1" applyBorder="1" applyAlignment="1">
      <alignment horizontal="center" wrapText="1"/>
    </xf>
    <xf numFmtId="0" fontId="55" fillId="39" borderId="162" xfId="0" applyFont="1" applyFill="1" applyBorder="1" applyAlignment="1">
      <alignment horizontal="center" wrapText="1"/>
    </xf>
    <xf numFmtId="0" fontId="55" fillId="39" borderId="194" xfId="0" applyFont="1" applyFill="1" applyBorder="1" applyAlignment="1">
      <alignment horizontal="center" wrapText="1"/>
    </xf>
    <xf numFmtId="0" fontId="55" fillId="39" borderId="178" xfId="0" applyFont="1" applyFill="1" applyBorder="1" applyAlignment="1">
      <alignment horizontal="center" wrapText="1"/>
    </xf>
    <xf numFmtId="0" fontId="55" fillId="39" borderId="56" xfId="0" applyFont="1" applyFill="1" applyBorder="1" applyAlignment="1">
      <alignment horizontal="center" wrapText="1"/>
    </xf>
    <xf numFmtId="0" fontId="170" fillId="0" borderId="0" xfId="2" applyFont="1" applyAlignment="1">
      <alignment horizontal="left" vertical="center" wrapText="1"/>
    </xf>
    <xf numFmtId="0" fontId="204" fillId="0" borderId="0" xfId="2" applyFont="1" applyAlignment="1">
      <alignment horizontal="center" vertical="center" wrapText="1"/>
    </xf>
    <xf numFmtId="0" fontId="170" fillId="0" borderId="61" xfId="2" applyFont="1" applyBorder="1" applyAlignment="1">
      <alignment horizontal="center" vertical="center" wrapText="1"/>
    </xf>
    <xf numFmtId="0" fontId="170" fillId="0" borderId="66" xfId="2" applyFont="1" applyBorder="1" applyAlignment="1">
      <alignment horizontal="center" vertical="center" wrapText="1"/>
    </xf>
    <xf numFmtId="0" fontId="170" fillId="0" borderId="66" xfId="0" applyFont="1" applyBorder="1" applyAlignment="1">
      <alignment horizontal="center" vertical="center" wrapText="1"/>
    </xf>
    <xf numFmtId="0" fontId="170" fillId="0" borderId="62" xfId="0" applyFont="1" applyBorder="1" applyAlignment="1">
      <alignment horizontal="center" vertical="center" wrapText="1"/>
    </xf>
    <xf numFmtId="0" fontId="179" fillId="0" borderId="0" xfId="3" applyFont="1" applyAlignment="1">
      <alignment horizontal="left" wrapText="1"/>
    </xf>
    <xf numFmtId="0" fontId="164" fillId="0" borderId="0" xfId="3" applyFont="1" applyAlignment="1">
      <alignment horizontal="center" vertical="center" wrapText="1"/>
    </xf>
    <xf numFmtId="0" fontId="165" fillId="0" borderId="0" xfId="3" applyFont="1" applyAlignment="1" applyProtection="1">
      <alignment horizontal="center" vertical="center" wrapText="1"/>
      <protection locked="0"/>
    </xf>
    <xf numFmtId="0" fontId="55" fillId="39" borderId="55" xfId="3" applyFont="1" applyFill="1" applyBorder="1" applyAlignment="1">
      <alignment horizontal="center" vertical="center" wrapText="1"/>
    </xf>
    <xf numFmtId="0" fontId="55" fillId="39" borderId="59" xfId="3" applyFont="1" applyFill="1" applyBorder="1" applyAlignment="1">
      <alignment horizontal="center" vertical="center" wrapText="1"/>
    </xf>
    <xf numFmtId="0" fontId="55" fillId="39" borderId="57" xfId="3" applyFont="1" applyFill="1" applyBorder="1" applyAlignment="1">
      <alignment horizontal="center" vertical="center" wrapText="1"/>
    </xf>
    <xf numFmtId="0" fontId="55" fillId="39" borderId="200" xfId="3" applyFont="1" applyFill="1" applyBorder="1" applyAlignment="1">
      <alignment horizontal="center" vertical="center" wrapText="1"/>
    </xf>
    <xf numFmtId="0" fontId="55" fillId="39" borderId="201" xfId="3" applyFont="1" applyFill="1" applyBorder="1" applyAlignment="1">
      <alignment horizontal="center" vertical="center" wrapText="1"/>
    </xf>
    <xf numFmtId="0" fontId="55" fillId="39" borderId="179" xfId="3" applyFont="1" applyFill="1" applyBorder="1" applyAlignment="1">
      <alignment horizontal="center" vertical="center" wrapText="1"/>
    </xf>
    <xf numFmtId="0" fontId="127" fillId="40" borderId="154" xfId="3" applyFont="1" applyFill="1" applyBorder="1" applyAlignment="1">
      <alignment horizontal="center" vertical="center" wrapText="1"/>
    </xf>
    <xf numFmtId="0" fontId="127" fillId="40" borderId="71" xfId="3" applyFont="1" applyFill="1" applyBorder="1" applyAlignment="1">
      <alignment horizontal="center" vertical="center" wrapText="1"/>
    </xf>
    <xf numFmtId="0" fontId="127" fillId="40" borderId="202" xfId="3" applyFont="1" applyFill="1" applyBorder="1" applyAlignment="1">
      <alignment horizontal="center" vertical="center" wrapText="1"/>
    </xf>
    <xf numFmtId="0" fontId="127" fillId="40" borderId="75" xfId="3" applyFont="1" applyFill="1" applyBorder="1" applyAlignment="1">
      <alignment horizontal="center" vertical="center" wrapText="1"/>
    </xf>
    <xf numFmtId="0" fontId="127" fillId="40" borderId="160" xfId="3" applyFont="1" applyFill="1" applyBorder="1" applyAlignment="1">
      <alignment horizontal="center" vertical="center" wrapText="1"/>
    </xf>
    <xf numFmtId="0" fontId="127" fillId="40" borderId="203" xfId="3" applyFont="1" applyFill="1" applyBorder="1" applyAlignment="1">
      <alignment horizontal="center" vertical="center" wrapText="1"/>
    </xf>
    <xf numFmtId="0" fontId="127" fillId="40" borderId="171" xfId="3" applyFont="1" applyFill="1" applyBorder="1" applyAlignment="1">
      <alignment horizontal="center" vertical="center" wrapText="1"/>
    </xf>
    <xf numFmtId="0" fontId="127" fillId="40" borderId="59" xfId="3" applyFont="1" applyFill="1" applyBorder="1" applyAlignment="1">
      <alignment horizontal="center" vertical="center" wrapText="1"/>
    </xf>
    <xf numFmtId="0" fontId="55" fillId="39" borderId="187" xfId="3" applyFont="1" applyFill="1" applyBorder="1" applyAlignment="1">
      <alignment horizontal="center" vertical="center" wrapText="1"/>
    </xf>
    <xf numFmtId="0" fontId="55" fillId="39" borderId="204" xfId="3" applyFont="1" applyFill="1" applyBorder="1" applyAlignment="1">
      <alignment horizontal="center" vertical="center" wrapText="1"/>
    </xf>
    <xf numFmtId="0" fontId="55" fillId="39" borderId="205" xfId="3" applyFont="1" applyFill="1" applyBorder="1" applyAlignment="1">
      <alignment horizontal="center" vertical="center" wrapText="1"/>
    </xf>
    <xf numFmtId="0" fontId="55" fillId="39" borderId="53" xfId="3" applyFont="1" applyFill="1" applyBorder="1" applyAlignment="1">
      <alignment horizontal="center" vertical="center" wrapText="1"/>
    </xf>
    <xf numFmtId="0" fontId="55" fillId="39" borderId="63" xfId="3" applyFont="1" applyFill="1" applyBorder="1" applyAlignment="1">
      <alignment horizontal="center" vertical="center" wrapText="1"/>
    </xf>
    <xf numFmtId="0" fontId="55" fillId="39" borderId="56" xfId="3" applyFont="1" applyFill="1" applyBorder="1" applyAlignment="1">
      <alignment horizontal="center" vertical="center" wrapText="1"/>
    </xf>
    <xf numFmtId="0" fontId="55" fillId="39" borderId="60" xfId="3" applyFont="1" applyFill="1" applyBorder="1" applyAlignment="1">
      <alignment horizontal="center" vertical="center" wrapText="1"/>
    </xf>
    <xf numFmtId="0" fontId="55" fillId="39" borderId="158" xfId="3" applyFont="1" applyFill="1" applyBorder="1" applyAlignment="1">
      <alignment horizontal="center" vertical="center" wrapText="1"/>
    </xf>
    <xf numFmtId="0" fontId="55" fillId="39" borderId="159" xfId="3" applyFont="1" applyFill="1" applyBorder="1" applyAlignment="1">
      <alignment horizontal="center" vertical="center" wrapText="1"/>
    </xf>
    <xf numFmtId="0" fontId="55" fillId="39" borderId="64" xfId="3" applyFont="1" applyFill="1" applyBorder="1" applyAlignment="1">
      <alignment horizontal="center" vertical="center" wrapText="1"/>
    </xf>
    <xf numFmtId="0" fontId="55" fillId="39" borderId="0" xfId="3" applyFont="1" applyFill="1" applyAlignment="1">
      <alignment horizontal="center" vertical="center" wrapText="1"/>
    </xf>
    <xf numFmtId="0" fontId="62" fillId="4" borderId="0" xfId="0" applyFont="1" applyFill="1" applyBorder="1" applyAlignment="1">
      <alignment horizontal="center"/>
    </xf>
    <xf numFmtId="0" fontId="179" fillId="0" borderId="0" xfId="16" applyFont="1" applyAlignment="1">
      <alignment horizontal="left" vertical="top" wrapText="1"/>
    </xf>
    <xf numFmtId="0" fontId="152" fillId="0" borderId="0" xfId="16" applyFont="1" applyAlignment="1">
      <alignment horizontal="center"/>
    </xf>
    <xf numFmtId="0" fontId="55" fillId="39" borderId="53" xfId="16" applyFont="1" applyFill="1" applyBorder="1" applyAlignment="1">
      <alignment horizontal="center" vertical="center" wrapText="1"/>
    </xf>
    <xf numFmtId="0" fontId="55" fillId="39" borderId="63" xfId="16" applyFont="1" applyFill="1" applyBorder="1" applyAlignment="1">
      <alignment horizontal="center" vertical="center" wrapText="1"/>
    </xf>
    <xf numFmtId="0" fontId="55" fillId="39" borderId="54" xfId="16" applyFont="1" applyFill="1" applyBorder="1" applyAlignment="1">
      <alignment horizontal="center" vertical="center" wrapText="1"/>
    </xf>
    <xf numFmtId="0" fontId="55" fillId="39" borderId="55" xfId="16" applyFont="1" applyFill="1" applyBorder="1" applyAlignment="1">
      <alignment horizontal="center" vertical="center" wrapText="1"/>
    </xf>
    <xf numFmtId="0" fontId="55" fillId="39" borderId="56" xfId="16" applyFont="1" applyFill="1" applyBorder="1" applyAlignment="1">
      <alignment horizontal="center" vertical="center" wrapText="1"/>
    </xf>
    <xf numFmtId="0" fontId="55" fillId="39" borderId="59" xfId="16" applyFont="1" applyFill="1" applyBorder="1" applyAlignment="1">
      <alignment horizontal="center" vertical="center" wrapText="1"/>
    </xf>
    <xf numFmtId="0" fontId="55" fillId="39" borderId="60" xfId="16" applyFont="1" applyFill="1" applyBorder="1" applyAlignment="1">
      <alignment horizontal="center" vertical="center" wrapText="1"/>
    </xf>
    <xf numFmtId="0" fontId="55" fillId="39" borderId="64" xfId="16" applyFont="1" applyFill="1" applyBorder="1" applyAlignment="1">
      <alignment horizontal="center" vertical="center" wrapText="1"/>
    </xf>
    <xf numFmtId="0" fontId="55" fillId="39" borderId="0" xfId="16" applyFont="1" applyFill="1" applyBorder="1" applyAlignment="1">
      <alignment horizontal="center" vertical="center" wrapText="1"/>
    </xf>
    <xf numFmtId="0" fontId="55" fillId="39" borderId="158" xfId="16" applyFont="1" applyFill="1" applyBorder="1" applyAlignment="1">
      <alignment horizontal="center" vertical="center" wrapText="1"/>
    </xf>
    <xf numFmtId="0" fontId="55" fillId="39" borderId="129" xfId="16" applyFont="1" applyFill="1" applyBorder="1" applyAlignment="1">
      <alignment horizontal="center" vertical="center" wrapText="1"/>
    </xf>
    <xf numFmtId="0" fontId="55" fillId="39" borderId="52" xfId="3" applyFont="1" applyFill="1" applyBorder="1" applyAlignment="1">
      <alignment horizontal="center" vertical="center" wrapText="1"/>
    </xf>
    <xf numFmtId="0" fontId="55" fillId="39" borderId="61" xfId="3" applyFont="1" applyFill="1" applyBorder="1" applyAlignment="1">
      <alignment horizontal="center" vertical="center" wrapText="1"/>
    </xf>
    <xf numFmtId="0" fontId="55" fillId="39" borderId="73" xfId="3" applyFont="1" applyFill="1" applyBorder="1" applyAlignment="1">
      <alignment horizontal="center" vertical="center" wrapText="1"/>
    </xf>
    <xf numFmtId="0" fontId="55" fillId="39" borderId="75" xfId="3" applyFont="1" applyFill="1" applyBorder="1" applyAlignment="1">
      <alignment horizontal="center" vertical="center" wrapText="1"/>
    </xf>
    <xf numFmtId="0" fontId="55" fillId="39" borderId="193" xfId="3" applyFont="1" applyFill="1" applyBorder="1" applyAlignment="1">
      <alignment horizontal="center" vertical="center" wrapText="1"/>
    </xf>
    <xf numFmtId="0" fontId="55" fillId="39" borderId="167" xfId="3" applyFont="1" applyFill="1" applyBorder="1" applyAlignment="1">
      <alignment horizontal="center" vertical="center" wrapText="1"/>
    </xf>
    <xf numFmtId="0" fontId="55" fillId="39" borderId="169" xfId="3" applyFont="1" applyFill="1" applyBorder="1" applyAlignment="1">
      <alignment horizontal="center" vertical="center" wrapText="1"/>
    </xf>
    <xf numFmtId="0" fontId="55" fillId="39" borderId="165" xfId="3" applyFont="1" applyFill="1" applyBorder="1" applyAlignment="1">
      <alignment horizontal="center" vertical="center" wrapText="1"/>
    </xf>
    <xf numFmtId="0" fontId="55" fillId="39" borderId="206" xfId="3" applyFont="1" applyFill="1" applyBorder="1" applyAlignment="1">
      <alignment horizontal="center" vertical="center" wrapText="1"/>
    </xf>
    <xf numFmtId="0" fontId="164" fillId="0" borderId="0" xfId="16" applyFont="1" applyAlignment="1">
      <alignment horizontal="center" vertical="center" wrapText="1"/>
    </xf>
  </cellXfs>
  <cellStyles count="295">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1 6" xfId="155" xr:uid="{342B0E50-2366-4619-8C91-C0FCDD78FEA0}"/>
    <cellStyle name="20% - Énfasis1 7" xfId="215" xr:uid="{3DEA9F02-2ED3-4890-ADAD-67B25EAEEFAD}"/>
    <cellStyle name="20% - Énfasis1 8" xfId="235" xr:uid="{20A05DAD-ADC1-45FE-8248-3EC6C297504C}"/>
    <cellStyle name="20% - Énfasis1 9" xfId="272" xr:uid="{9F435618-3AD3-4BC8-ABC9-546A3841C734}"/>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2 6" xfId="158" xr:uid="{24338199-1AE3-4EE8-A55F-DC8362545B25}"/>
    <cellStyle name="20% - Énfasis2 7" xfId="218" xr:uid="{C3936B27-A70D-47BD-AD10-B671A424300F}"/>
    <cellStyle name="20% - Énfasis2 8" xfId="238" xr:uid="{A1351E5A-7386-4F65-A78B-C32014B5A7AC}"/>
    <cellStyle name="20% - Énfasis2 9" xfId="276" xr:uid="{D76ADB0A-A2D1-4095-BB57-6D8CE5B5F6C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3 6" xfId="161" xr:uid="{50C1FBF9-FF3C-4904-B09A-E39ACE9472AC}"/>
    <cellStyle name="20% - Énfasis3 7" xfId="221" xr:uid="{480E85C2-90B1-4A09-B2A4-4261FEC71674}"/>
    <cellStyle name="20% - Énfasis3 8" xfId="241" xr:uid="{316B3D0A-E648-40C4-98F9-44053A293EAC}"/>
    <cellStyle name="20% - Énfasis3 9" xfId="280" xr:uid="{8A03C13B-0A09-4C4B-AC76-51ED81DB3A17}"/>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4 6" xfId="164" xr:uid="{4CD56AC3-89EA-4759-9E05-7EB564766CF7}"/>
    <cellStyle name="20% - Énfasis4 7" xfId="224" xr:uid="{FF5A7487-BDD5-4B77-ACC2-E18F2E9FE3FF}"/>
    <cellStyle name="20% - Énfasis4 8" xfId="244" xr:uid="{F83979F0-6024-472B-BB40-7AB64A4F0D0D}"/>
    <cellStyle name="20% - Énfasis4 9" xfId="284" xr:uid="{36CF3C23-28EE-4122-AF72-A23458DEDD7A}"/>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5 6" xfId="167" xr:uid="{E4CA9E1E-9BFD-4DC4-8D70-E8CF463081D4}"/>
    <cellStyle name="20% - Énfasis5 7" xfId="227" xr:uid="{84348DAC-0D4C-4A64-880A-37D2D5528B88}"/>
    <cellStyle name="20% - Énfasis5 8" xfId="247" xr:uid="{C1D0C563-A67C-4460-962F-7AAC57A306B6}"/>
    <cellStyle name="20% - Énfasis5 9" xfId="288" xr:uid="{11BF0F57-0D2E-44B5-AD8B-AF86C2960AEF}"/>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20% - Énfasis6 6" xfId="170" xr:uid="{7EDB49CA-7B61-4DF2-B209-DE4A5C6B15EF}"/>
    <cellStyle name="20% - Énfasis6 7" xfId="230" xr:uid="{8CE6551F-EB53-4792-9B87-0E98A8A277EF}"/>
    <cellStyle name="20% - Énfasis6 8" xfId="250" xr:uid="{D69C86F0-71D4-496F-B54C-72AED531D60C}"/>
    <cellStyle name="20% - Énfasis6 9" xfId="292" xr:uid="{856423D8-4711-4209-8EC3-236330FB9B72}"/>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1 6" xfId="156" xr:uid="{FDBE2F51-F40E-4256-9249-33B31F41E9B8}"/>
    <cellStyle name="40% - Énfasis1 7" xfId="216" xr:uid="{9EE0B643-6610-4EA6-A41C-2212EF22F367}"/>
    <cellStyle name="40% - Énfasis1 8" xfId="236" xr:uid="{15CC995D-BEFE-491A-8E57-CA1F6A6ED664}"/>
    <cellStyle name="40% - Énfasis1 9" xfId="273" xr:uid="{35DCE320-5094-435A-B1B3-972407CDED5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2 6" xfId="159" xr:uid="{76A06BC7-793B-4AA3-8A58-F623D99FE126}"/>
    <cellStyle name="40% - Énfasis2 7" xfId="219" xr:uid="{C1940224-6B82-465C-9D0F-8E8906815300}"/>
    <cellStyle name="40% - Énfasis2 8" xfId="239" xr:uid="{5376F73D-C822-49DB-96AD-C06F087710AD}"/>
    <cellStyle name="40% - Énfasis2 9" xfId="277" xr:uid="{AC4CA5B7-92C0-495B-A731-46307C9D89CF}"/>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3 6" xfId="162" xr:uid="{B1C8B711-A01C-42BC-8891-74D279BFE922}"/>
    <cellStyle name="40% - Énfasis3 7" xfId="222" xr:uid="{2DF00AEA-6072-44F3-B767-D77AF3362822}"/>
    <cellStyle name="40% - Énfasis3 8" xfId="242" xr:uid="{026D9A95-ED75-4534-BB4C-FE85264FCE69}"/>
    <cellStyle name="40% - Énfasis3 9" xfId="281" xr:uid="{801D427D-8083-443C-99C7-98A8C4DB9841}"/>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4 6" xfId="165" xr:uid="{2908B62D-4E5D-4F0D-8DAE-5DAAD8B41D7E}"/>
    <cellStyle name="40% - Énfasis4 7" xfId="225" xr:uid="{1A44DD87-426B-4B93-B825-8B7A15DDC375}"/>
    <cellStyle name="40% - Énfasis4 8" xfId="245" xr:uid="{F789235A-412B-457C-B3EC-20215C96B60C}"/>
    <cellStyle name="40% - Énfasis4 9" xfId="285" xr:uid="{6A79C0AB-2A19-429A-B89C-C40000DA6196}"/>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5 6" xfId="168" xr:uid="{59CCCBEC-FF55-41C5-B5C6-A8BA3D0381CC}"/>
    <cellStyle name="40% - Énfasis5 7" xfId="228" xr:uid="{E7A1E3D0-6764-4005-B4C7-01FD1EF3E788}"/>
    <cellStyle name="40% - Énfasis5 8" xfId="248" xr:uid="{2E784203-6BDF-41FD-ACC7-523B5E25F373}"/>
    <cellStyle name="40% - Énfasis5 9" xfId="289" xr:uid="{17A3F7E9-E997-42B4-90EB-53CD8BB1E4D6}"/>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40% - Énfasis6 6" xfId="171" xr:uid="{C2E1E66A-3FE2-45A1-AADD-BA9B52386BBB}"/>
    <cellStyle name="40% - Énfasis6 7" xfId="231" xr:uid="{FEBC41CA-EE97-49D5-B578-3FD1857F3E36}"/>
    <cellStyle name="40% - Énfasis6 8" xfId="251" xr:uid="{EA0BC1E1-B8A4-4341-9074-C534FE451EF2}"/>
    <cellStyle name="40% - Énfasis6 9" xfId="293" xr:uid="{9411895E-C569-4AB1-8AAB-9E19E5A2D7C0}"/>
    <cellStyle name="60% - Énfasis1" xfId="42" builtinId="32" customBuiltin="1"/>
    <cellStyle name="60% - Énfasis1 10" xfId="274" xr:uid="{44771142-4814-459E-9BF2-AB0A2D7CE374}"/>
    <cellStyle name="60% - Énfasis1 2" xfId="72" xr:uid="{51BE631B-E20C-4FBE-ABDB-EF7A104D109F}"/>
    <cellStyle name="60% - Énfasis1 2 2" xfId="202" xr:uid="{B95DC479-FFBD-4C52-8B91-BFF524E66E32}"/>
    <cellStyle name="60% - Énfasis1 3" xfId="95" xr:uid="{A12C013A-C271-4B19-9AF9-2EAD530A85D7}"/>
    <cellStyle name="60% - Énfasis1 4" xfId="115" xr:uid="{6C5EDC37-FEF7-4144-8569-8CA36F6888D3}"/>
    <cellStyle name="60% - Énfasis1 5" xfId="136" xr:uid="{029CFCB4-64BE-4CBC-857F-F05E22F18222}"/>
    <cellStyle name="60% - Énfasis1 6" xfId="157" xr:uid="{1C1EFFE4-FB32-43FE-965A-E13010603FC0}"/>
    <cellStyle name="60% - Énfasis1 7" xfId="178" xr:uid="{3F0D0301-FF98-4DE3-81C1-6657895955A7}"/>
    <cellStyle name="60% - Énfasis1 8" xfId="217" xr:uid="{904FF1E1-EC92-44D0-86C0-A044EB55C526}"/>
    <cellStyle name="60% - Énfasis1 9" xfId="237" xr:uid="{EFB7B405-A62C-4323-A8B2-C8BAB8078796}"/>
    <cellStyle name="60% - Énfasis2" xfId="46" builtinId="36" customBuiltin="1"/>
    <cellStyle name="60% - Énfasis2 10" xfId="278" xr:uid="{258A187C-863C-435C-AAA6-A57E7E9B136A}"/>
    <cellStyle name="60% - Énfasis2 2" xfId="75" xr:uid="{F6C5D0D3-AA18-47F7-BA88-E7D3E485B2A3}"/>
    <cellStyle name="60% - Énfasis2 2 2" xfId="203" xr:uid="{66F1903A-00CD-44EE-92CF-0B85DFAD8072}"/>
    <cellStyle name="60% - Énfasis2 3" xfId="98" xr:uid="{33114802-53EA-4DDF-AA67-93D54BC287D0}"/>
    <cellStyle name="60% - Énfasis2 4" xfId="118" xr:uid="{6713CDAA-8F9C-45EA-99CB-F0CCB21A9A94}"/>
    <cellStyle name="60% - Énfasis2 5" xfId="139" xr:uid="{51CD71E5-341B-4739-8D8F-59369A88322D}"/>
    <cellStyle name="60% - Énfasis2 6" xfId="160" xr:uid="{ECF09499-0DF2-4297-B3C0-73E54D640324}"/>
    <cellStyle name="60% - Énfasis2 7" xfId="179" xr:uid="{BE0FF6C8-7AF5-424F-BBEC-592261FF17C4}"/>
    <cellStyle name="60% - Énfasis2 8" xfId="220" xr:uid="{E7BAD589-2B7A-46FE-8B19-718E91A74596}"/>
    <cellStyle name="60% - Énfasis2 9" xfId="240" xr:uid="{FA0A5263-7153-4440-B016-878B6DF19BBE}"/>
    <cellStyle name="60% - Énfasis3" xfId="50" builtinId="40" customBuiltin="1"/>
    <cellStyle name="60% - Énfasis3 10" xfId="282" xr:uid="{46A1FB5D-B9CD-4BCB-BFA6-86BB3821C4D6}"/>
    <cellStyle name="60% - Énfasis3 2" xfId="78" xr:uid="{9D9858CF-2D3C-48B4-A911-A641FCC55D07}"/>
    <cellStyle name="60% - Énfasis3 2 2" xfId="204" xr:uid="{5E3B3E72-8907-4855-8BF8-8523EAD0E1DE}"/>
    <cellStyle name="60% - Énfasis3 3" xfId="101" xr:uid="{DC42A9E2-0622-4FC7-B636-5AC23F80BFC8}"/>
    <cellStyle name="60% - Énfasis3 4" xfId="121" xr:uid="{7291B4B1-6FE7-4A70-8CD0-44CF6D0590C1}"/>
    <cellStyle name="60% - Énfasis3 5" xfId="142" xr:uid="{ADA3D8D5-6183-474A-9E21-E3C28C0F456B}"/>
    <cellStyle name="60% - Énfasis3 6" xfId="163" xr:uid="{EADBD95A-8E18-41A9-BE05-844E6EEDB5E3}"/>
    <cellStyle name="60% - Énfasis3 7" xfId="180" xr:uid="{7D512F73-FE0F-4EE5-BD01-2DD7D87C3559}"/>
    <cellStyle name="60% - Énfasis3 8" xfId="223" xr:uid="{B13BC36D-891C-4D35-B3AE-CBFE64045CFE}"/>
    <cellStyle name="60% - Énfasis3 9" xfId="243" xr:uid="{C2D1F012-E0FE-4326-A77C-AB28745C655E}"/>
    <cellStyle name="60% - Énfasis4" xfId="54" builtinId="44" customBuiltin="1"/>
    <cellStyle name="60% - Énfasis4 10" xfId="286" xr:uid="{04FAE877-F752-46A1-BD84-89430F79BC8C}"/>
    <cellStyle name="60% - Énfasis4 2" xfId="81" xr:uid="{4F4A2018-1327-433C-9E93-A2F0BFA56472}"/>
    <cellStyle name="60% - Énfasis4 2 2" xfId="205" xr:uid="{C227CA64-DBF1-4150-A0BE-6607A7537B24}"/>
    <cellStyle name="60% - Énfasis4 3" xfId="104" xr:uid="{4D8D33C4-7489-43B9-BC50-96D56F4D56F7}"/>
    <cellStyle name="60% - Énfasis4 4" xfId="124" xr:uid="{0B0578ED-7A6F-4CBD-B49A-6BD11F0BA82D}"/>
    <cellStyle name="60% - Énfasis4 5" xfId="145" xr:uid="{B0928EA6-5AAD-4BF4-8890-ECD5EB2EEA08}"/>
    <cellStyle name="60% - Énfasis4 6" xfId="166" xr:uid="{AB8786A4-F9F5-47E6-8E0D-DCBF7BF08DC4}"/>
    <cellStyle name="60% - Énfasis4 7" xfId="181" xr:uid="{F716F011-B709-4A0B-A747-DAA729295752}"/>
    <cellStyle name="60% - Énfasis4 8" xfId="226" xr:uid="{A9B0D9E2-F126-48C0-A19B-10FF2CEB1668}"/>
    <cellStyle name="60% - Énfasis4 9" xfId="246" xr:uid="{4E224C01-1D7A-406A-B28E-4075F86A9C7F}"/>
    <cellStyle name="60% - Énfasis5" xfId="58" builtinId="48" customBuiltin="1"/>
    <cellStyle name="60% - Énfasis5 10" xfId="290" xr:uid="{59041144-8323-48A9-B0E5-E898419000C1}"/>
    <cellStyle name="60% - Énfasis5 2" xfId="84" xr:uid="{A1606EC0-3C93-44C7-ADB7-6AE23C334C9B}"/>
    <cellStyle name="60% - Énfasis5 2 2" xfId="206" xr:uid="{88E987E0-93FE-403E-93C3-F88874CC55FD}"/>
    <cellStyle name="60% - Énfasis5 3" xfId="107" xr:uid="{316EFACF-C144-4410-9148-56E9C0FACAF4}"/>
    <cellStyle name="60% - Énfasis5 4" xfId="128" xr:uid="{0DAD1015-F51F-4963-B1E7-FB412E2201B5}"/>
    <cellStyle name="60% - Énfasis5 5" xfId="148" xr:uid="{BA669756-13CE-43D1-A122-4AFE20A2F4B7}"/>
    <cellStyle name="60% - Énfasis5 6" xfId="169" xr:uid="{C266B0AC-ED2F-4FC8-A375-CC33649313C8}"/>
    <cellStyle name="60% - Énfasis5 7" xfId="182" xr:uid="{724ED12D-C48C-468D-961E-B644BD00A54E}"/>
    <cellStyle name="60% - Énfasis5 8" xfId="229" xr:uid="{43C8F927-1CC6-4D73-9D5B-D80EAB76DCE0}"/>
    <cellStyle name="60% - Énfasis5 9" xfId="249" xr:uid="{8B7AC455-9F04-4074-8B19-282B5CDAB67D}"/>
    <cellStyle name="60% - Énfasis6" xfId="62" builtinId="52" customBuiltin="1"/>
    <cellStyle name="60% - Énfasis6 10" xfId="294" xr:uid="{88C484F7-AA27-484B-96BA-2E28F7384199}"/>
    <cellStyle name="60% - Énfasis6 2" xfId="87" xr:uid="{6C4E3033-13A2-43F1-912E-3794677ED2FA}"/>
    <cellStyle name="60% - Énfasis6 2 2" xfId="207" xr:uid="{BBDBC2A0-AD11-49D2-BF1C-D1650F5E56FD}"/>
    <cellStyle name="60% - Énfasis6 3" xfId="110" xr:uid="{DCFBFAAA-D45F-4316-A3C7-D9FA676FB397}"/>
    <cellStyle name="60% - Énfasis6 4" xfId="131" xr:uid="{8F16787F-D702-4833-AD9F-9A6336523ABC}"/>
    <cellStyle name="60% - Énfasis6 5" xfId="151" xr:uid="{2786975D-53F5-4B0F-B093-929ED2716CDF}"/>
    <cellStyle name="60% - Énfasis6 6" xfId="172" xr:uid="{1FBC9995-2073-4E5D-A64E-B935B675357A}"/>
    <cellStyle name="60% - Énfasis6 7" xfId="183" xr:uid="{C4B6D611-FFF4-45FA-88D5-BE4592AC41E8}"/>
    <cellStyle name="60% - Énfasis6 8" xfId="232" xr:uid="{377221BF-EC82-48D1-9F58-BFA5BC80E2CD}"/>
    <cellStyle name="60% - Énfasis6 9" xfId="252" xr:uid="{A73E34F1-7AAD-4F77-8987-9716DB745E09}"/>
    <cellStyle name="Bueno" xfId="28" builtinId="26" customBuiltin="1"/>
    <cellStyle name="Bueno 2" xfId="259" xr:uid="{6428CEC0-90FD-48D0-BCCC-467E5D294C1F}"/>
    <cellStyle name="Cálculo" xfId="33" builtinId="22" customBuiltin="1"/>
    <cellStyle name="Cálculo 2" xfId="264" xr:uid="{92C3A949-BC42-4F71-BCF9-91B1A12A227F}"/>
    <cellStyle name="Celda de comprobación" xfId="35" builtinId="23" customBuiltin="1"/>
    <cellStyle name="Celda de comprobación 2" xfId="266" xr:uid="{7353DC97-474F-4399-BC0E-DD8515AE0BD2}"/>
    <cellStyle name="Celda vinculada" xfId="34" builtinId="24" customBuiltin="1"/>
    <cellStyle name="Celda vinculada 2" xfId="265" xr:uid="{31725030-498B-4BFE-80A0-7F340AB6CD08}"/>
    <cellStyle name="Encabezado 1" xfId="24" builtinId="16" customBuiltin="1"/>
    <cellStyle name="Encabezado 1 2" xfId="255" xr:uid="{A5B48CD4-D4DD-455D-A17D-EACD6FA4FAD8}"/>
    <cellStyle name="Encabezado 4" xfId="27" builtinId="19" customBuiltin="1"/>
    <cellStyle name="Encabezado 4 2" xfId="258" xr:uid="{6B6CA293-47EF-44FF-B82D-6D55329B3C95}"/>
    <cellStyle name="Énfasis1" xfId="39" builtinId="29" customBuiltin="1"/>
    <cellStyle name="Énfasis1 2" xfId="271" xr:uid="{FBF1899F-46EE-412C-BBF3-69139792DD41}"/>
    <cellStyle name="Énfasis2" xfId="43" builtinId="33" customBuiltin="1"/>
    <cellStyle name="Énfasis2 2" xfId="275" xr:uid="{DAB3FA4E-90A7-4472-980A-FF084167AF62}"/>
    <cellStyle name="Énfasis3" xfId="47" builtinId="37" customBuiltin="1"/>
    <cellStyle name="Énfasis3 2" xfId="279" xr:uid="{C3E225CA-88FA-46DC-BC4D-85554971BAEF}"/>
    <cellStyle name="Énfasis4" xfId="51" builtinId="41" customBuiltin="1"/>
    <cellStyle name="Énfasis4 2" xfId="283" xr:uid="{D40BF316-87B4-4EDA-A2E9-743BFF4B2C1C}"/>
    <cellStyle name="Énfasis5" xfId="55" builtinId="45" customBuiltin="1"/>
    <cellStyle name="Énfasis5 2" xfId="287" xr:uid="{D7DCCE28-A07D-4D2C-8E9C-1FB3F468AD88}"/>
    <cellStyle name="Énfasis6" xfId="59" builtinId="49" customBuiltin="1"/>
    <cellStyle name="Énfasis6 2" xfId="291" xr:uid="{2B5E9DD7-2684-44A1-A28E-DC0807CE5D58}"/>
    <cellStyle name="Entrada" xfId="31" builtinId="20" customBuiltin="1"/>
    <cellStyle name="Entrada 2" xfId="262" xr:uid="{86DCD7D2-4240-4A23-A436-F80078124CCE}"/>
    <cellStyle name="Euro 2" xfId="13" xr:uid="{00000000-0005-0000-0000-000000000000}"/>
    <cellStyle name="Euro 2 2" xfId="192" xr:uid="{4256254A-C087-456E-A8E9-A59CA149DC49}"/>
    <cellStyle name="Euro 2 3" xfId="174" xr:uid="{AD897841-9E08-4BA9-B181-DD1E23D0CC9B}"/>
    <cellStyle name="Hipervínculo" xfId="18" builtinId="8"/>
    <cellStyle name="Hipervínculo 2" xfId="65" xr:uid="{5E4C4750-765E-4CC2-9815-8B42959A3C15}"/>
    <cellStyle name="Hipervínculo 2 2" xfId="210" xr:uid="{36B02C6E-C67B-4593-9A20-92FC87A6D81C}"/>
    <cellStyle name="Hipervínculo 3" xfId="88" xr:uid="{D7B1C78D-8C56-4C71-B3C1-1C04069BB33B}"/>
    <cellStyle name="Hipervínculo 3 2" xfId="186" xr:uid="{B86AFB9A-E85C-4D7A-98E7-A99DE08D5170}"/>
    <cellStyle name="Hipervínculo 4" xfId="196" xr:uid="{94EA80DA-DBCA-44C4-8DC0-CE136DA28CD6}"/>
    <cellStyle name="Hipervínculo visitado 2" xfId="66" xr:uid="{1E426F77-E271-47CE-8F1B-FB56E9398194}"/>
    <cellStyle name="Hipervínculo visitado 2 2" xfId="211" xr:uid="{10D9773B-C84E-430C-901B-7C8D719A8EB5}"/>
    <cellStyle name="Hipervínculo visitado 3" xfId="89" xr:uid="{4E7B0CFD-D880-43C6-B10D-8D8034BD508E}"/>
    <cellStyle name="Hipervínculo visitado 3 2" xfId="187" xr:uid="{FE226EA5-DDBC-4B2C-995E-C34E998991E3}"/>
    <cellStyle name="Incorrecto" xfId="29" builtinId="27" customBuiltin="1"/>
    <cellStyle name="Incorrecto 2" xfId="260" xr:uid="{8C07CB5F-B857-4EA9-AD77-DB341D4E75BF}"/>
    <cellStyle name="Millares 2" xfId="1" xr:uid="{00000000-0005-0000-0000-000002000000}"/>
    <cellStyle name="Millares 2 2" xfId="21" xr:uid="{00000000-0005-0000-0000-000003000000}"/>
    <cellStyle name="Millares 2 2 2" xfId="12" xr:uid="{00000000-0005-0000-0000-000004000000}"/>
    <cellStyle name="Millares 2 2 3" xfId="199" xr:uid="{3F506F36-A522-42DD-B579-DBEC5C4E10AE}"/>
    <cellStyle name="Neutral" xfId="30" builtinId="28" customBuiltin="1"/>
    <cellStyle name="Neutral 2" xfId="201" xr:uid="{3F0E3A6E-82E0-4F38-87D1-730EFED65A0E}"/>
    <cellStyle name="Neutral 3" xfId="176" xr:uid="{10CB694B-64C7-426C-B9EE-54EF923FBA61}"/>
    <cellStyle name="Neutral 4" xfId="261" xr:uid="{460A2EAA-8D9C-40ED-8C7C-0B31FCDA0646}"/>
    <cellStyle name="Normal" xfId="0" builtinId="0"/>
    <cellStyle name="Normal 10" xfId="68" xr:uid="{EA45B72D-9D6F-451E-8081-56A2CB54E446}"/>
    <cellStyle name="Normal 10 2" xfId="212" xr:uid="{72809A2C-3A8D-4385-943E-D23DE594C9C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16" xfId="152" xr:uid="{B7556D0A-C9A1-43C5-A0BF-93DDDC125D8D}"/>
    <cellStyle name="Normal 17" xfId="153" xr:uid="{ED69CD4D-8DF3-4C2E-8911-4B8C3A7E4D21}"/>
    <cellStyle name="Normal 18" xfId="173" xr:uid="{148399A5-7189-4E00-943A-97A1BD48812E}"/>
    <cellStyle name="Normal 19" xfId="177" xr:uid="{4FFEDF27-FE3C-4505-8DA8-906BD555C5BB}"/>
    <cellStyle name="Normal 2" xfId="2" xr:uid="{00000000-0005-0000-0000-000006000000}"/>
    <cellStyle name="Normal 2 2" xfId="16" xr:uid="{00000000-0005-0000-0000-000007000000}"/>
    <cellStyle name="Normal 2 3" xfId="3" xr:uid="{00000000-0005-0000-0000-000008000000}"/>
    <cellStyle name="Normal 2 4" xfId="189" xr:uid="{B6EDE605-528A-45AC-BB68-6219E62C58C0}"/>
    <cellStyle name="Normal 20" xfId="184" xr:uid="{D3CA9357-4E71-42F2-AC7F-B942D7FB58A7}"/>
    <cellStyle name="Normal 21" xfId="213" xr:uid="{F01AE0AF-7310-4183-A1B9-08A70D2EA6AB}"/>
    <cellStyle name="Normal 22" xfId="233" xr:uid="{3749C415-4BB6-4D34-B368-C35AB28CFEC6}"/>
    <cellStyle name="Normal 23" xfId="253" xr:uid="{F7801EC0-2703-4AD8-884E-256E906EB5D9}"/>
    <cellStyle name="Normal 24" xfId="254" xr:uid="{DA83C891-DA85-449D-B9FE-A1AA8E34D570}"/>
    <cellStyle name="Normal 3" xfId="4" xr:uid="{00000000-0005-0000-0000-000009000000}"/>
    <cellStyle name="Normal 3 2 2" xfId="10" xr:uid="{00000000-0005-0000-0000-00000A000000}"/>
    <cellStyle name="Normal 4" xfId="14" xr:uid="{00000000-0005-0000-0000-00000B000000}"/>
    <cellStyle name="Normal 4 2" xfId="193" xr:uid="{198D09F1-EF05-41EE-8FE4-BBC51B846384}"/>
    <cellStyle name="Normal 4 3" xfId="185" xr:uid="{462BECFF-956D-4CFE-8597-07DBDFDBAFCF}"/>
    <cellStyle name="Normal 5" xfId="17" xr:uid="{00000000-0005-0000-0000-00000C000000}"/>
    <cellStyle name="Normal 5 2" xfId="195" xr:uid="{AC5D941E-52DE-4551-90DD-B8BA4699B3B2}"/>
    <cellStyle name="Normal 6" xfId="19" xr:uid="{00000000-0005-0000-0000-00000D000000}"/>
    <cellStyle name="Normal 6 2" xfId="197" xr:uid="{715FAD62-BE90-4434-9082-64620507AA5F}"/>
    <cellStyle name="Normal 7" xfId="22" xr:uid="{012C1DD2-E755-4143-925A-81417B16C269}"/>
    <cellStyle name="Normal 7 2" xfId="200" xr:uid="{BD51FEE9-961A-49DC-A3DB-0C9A3E52042D}"/>
    <cellStyle name="Normal 8" xfId="63" xr:uid="{F4EB5219-7124-41CC-A15D-7812EB6F23BA}"/>
    <cellStyle name="Normal 8 2" xfId="208" xr:uid="{1A14B2BC-A2B5-4F88-8DB0-FD0C9E21B797}"/>
    <cellStyle name="Normal 9" xfId="67" xr:uid="{5A125610-3624-458A-B401-351A3E777D6C}"/>
    <cellStyle name="Normal 9 2" xfId="188" xr:uid="{CEAAE3FC-D46A-4059-AC38-EEFA5B63E4E3}"/>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10" xfId="268" xr:uid="{AA1544F9-8065-4F7A-BF8E-6C052A798D14}"/>
    <cellStyle name="Notas 2" xfId="64" xr:uid="{83195BE1-7D2A-4D68-8C16-474A9F829461}"/>
    <cellStyle name="Notas 2 2" xfId="209" xr:uid="{4DC38C41-CB35-4626-ACF6-DC321AB53373}"/>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Notas 7" xfId="154" xr:uid="{E07CBCBF-AD5A-4B1A-83BB-5E8D7543BEBF}"/>
    <cellStyle name="Notas 8" xfId="214" xr:uid="{8BDB030E-FA5F-4A6C-8D63-798DD9D8C642}"/>
    <cellStyle name="Notas 9" xfId="234" xr:uid="{7BCDAF18-552E-49E5-9108-925B93F46465}"/>
    <cellStyle name="Porcentaje" xfId="8" builtinId="5"/>
    <cellStyle name="Porcentaje 2" xfId="9" xr:uid="{00000000-0005-0000-0000-000012000000}"/>
    <cellStyle name="Porcentaje 3" xfId="11" xr:uid="{00000000-0005-0000-0000-000013000000}"/>
    <cellStyle name="Porcentaje 3 2" xfId="191" xr:uid="{7A9A6B2F-CBE8-4F2B-A2DC-62301F5AE734}"/>
    <cellStyle name="Porcentaje 4" xfId="15" xr:uid="{00000000-0005-0000-0000-000014000000}"/>
    <cellStyle name="Porcentaje 4 2" xfId="194" xr:uid="{AD10D15F-4BA9-4344-9ADA-5AC00B016DB0}"/>
    <cellStyle name="Porcentaje 5" xfId="20" xr:uid="{00000000-0005-0000-0000-000015000000}"/>
    <cellStyle name="Porcentaje 5 2" xfId="198" xr:uid="{5DEDF96C-1D8C-4715-914B-1DD83B13D558}"/>
    <cellStyle name="Porcentaje 6" xfId="190" xr:uid="{16B2F40B-6482-428D-A2C9-1505B8980077}"/>
    <cellStyle name="Porcentaje 7" xfId="175" xr:uid="{50AE6946-1992-4DEB-A951-BC0A19040E2F}"/>
    <cellStyle name="Salida" xfId="32" builtinId="21" customBuiltin="1"/>
    <cellStyle name="Salida 2" xfId="263" xr:uid="{41DB64BB-7EC8-4397-9C9C-6A90B05E1280}"/>
    <cellStyle name="Texto de advertencia" xfId="36" builtinId="11" customBuiltin="1"/>
    <cellStyle name="Texto de advertencia 2" xfId="267" xr:uid="{1445AD2E-5D5E-45F3-AC83-DAE7BE24C83E}"/>
    <cellStyle name="Texto explicativo" xfId="37" builtinId="53" customBuiltin="1"/>
    <cellStyle name="Texto explicativo 2" xfId="269" xr:uid="{298EC428-CE37-4A22-99EC-6D8F4477C576}"/>
    <cellStyle name="Título" xfId="23" builtinId="15" customBuiltin="1"/>
    <cellStyle name="Título 2" xfId="25" builtinId="17" customBuiltin="1"/>
    <cellStyle name="Título 2 2" xfId="256" xr:uid="{E92E4B24-77AD-4E63-ADC8-CAC320AACCD6}"/>
    <cellStyle name="Título 3" xfId="26" builtinId="18" customBuiltin="1"/>
    <cellStyle name="Título 3 2" xfId="257" xr:uid="{D4F8B949-5FD5-419B-AECD-72915B0237D0}"/>
    <cellStyle name="Total" xfId="38" builtinId="25" customBuiltin="1"/>
    <cellStyle name="Total 2" xfId="270" xr:uid="{A340A4FF-068C-4379-A933-1279FAADBA0A}"/>
  </cellStyles>
  <dxfs count="13">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tyles" Target="styles.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4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1443580</c:v>
                </c:pt>
                <c:pt idx="1">
                  <c:v>888792</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18.199145788065906</c:v>
                </c:pt>
                <c:pt idx="1">
                  <c:v>24.883416295520043</c:v>
                </c:pt>
                <c:pt idx="2">
                  <c:v>17.215537985562047</c:v>
                </c:pt>
                <c:pt idx="3">
                  <c:v>18.555571937066915</c:v>
                </c:pt>
                <c:pt idx="4">
                  <c:v>30.879332559415225</c:v>
                </c:pt>
                <c:pt idx="5">
                  <c:v>21.967497291440953</c:v>
                </c:pt>
                <c:pt idx="6">
                  <c:v>21.617062372226613</c:v>
                </c:pt>
                <c:pt idx="7">
                  <c:v>24.920951741037904</c:v>
                </c:pt>
                <c:pt idx="8">
                  <c:v>13.074697472070284</c:v>
                </c:pt>
                <c:pt idx="9">
                  <c:v>22.741599517623197</c:v>
                </c:pt>
                <c:pt idx="10">
                  <c:v>22.323058289691406</c:v>
                </c:pt>
                <c:pt idx="11">
                  <c:v>28.385657434578125</c:v>
                </c:pt>
                <c:pt idx="12">
                  <c:v>24.94652025099829</c:v>
                </c:pt>
                <c:pt idx="13">
                  <c:v>24.166728916112646</c:v>
                </c:pt>
                <c:pt idx="14">
                  <c:v>14.042570986492702</c:v>
                </c:pt>
                <c:pt idx="15">
                  <c:v>16.127407260595248</c:v>
                </c:pt>
                <c:pt idx="16">
                  <c:v>15.243048609721944</c:v>
                </c:pt>
                <c:pt idx="17">
                  <c:v>22.653554175293305</c:v>
                </c:pt>
                <c:pt idx="18" formatCode="General">
                  <c:v>20.402152446346367</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33.843569330671365</c:v>
                </c:pt>
                <c:pt idx="1">
                  <c:v>30.647105056326957</c:v>
                </c:pt>
                <c:pt idx="2">
                  <c:v>25.470379282685919</c:v>
                </c:pt>
                <c:pt idx="3">
                  <c:v>25.200615008740705</c:v>
                </c:pt>
                <c:pt idx="4">
                  <c:v>31.759558101264208</c:v>
                </c:pt>
                <c:pt idx="5">
                  <c:v>34.526543878656554</c:v>
                </c:pt>
                <c:pt idx="6">
                  <c:v>26.649609311309277</c:v>
                </c:pt>
                <c:pt idx="7">
                  <c:v>26.831943401446583</c:v>
                </c:pt>
                <c:pt idx="8">
                  <c:v>28.110018795801565</c:v>
                </c:pt>
                <c:pt idx="9">
                  <c:v>32.209157850499736</c:v>
                </c:pt>
                <c:pt idx="10">
                  <c:v>23.958990805342797</c:v>
                </c:pt>
                <c:pt idx="11">
                  <c:v>31.436668408570164</c:v>
                </c:pt>
                <c:pt idx="12">
                  <c:v>29.859169994295492</c:v>
                </c:pt>
                <c:pt idx="13">
                  <c:v>30.995742137894972</c:v>
                </c:pt>
                <c:pt idx="14">
                  <c:v>28.465688119432944</c:v>
                </c:pt>
                <c:pt idx="15">
                  <c:v>22.636507779209197</c:v>
                </c:pt>
                <c:pt idx="16">
                  <c:v>29.732613189304526</c:v>
                </c:pt>
                <c:pt idx="17">
                  <c:v>27.501725327812284</c:v>
                </c:pt>
                <c:pt idx="18" formatCode="General">
                  <c:v>29.701050118730208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27.855946133549185</c:v>
                </c:pt>
                <c:pt idx="1">
                  <c:v>30.500392978779146</c:v>
                </c:pt>
                <c:pt idx="2">
                  <c:v>35.292769565715595</c:v>
                </c:pt>
                <c:pt idx="3">
                  <c:v>36.10648918469218</c:v>
                </c:pt>
                <c:pt idx="4">
                  <c:v>26.280473025552055</c:v>
                </c:pt>
                <c:pt idx="5">
                  <c:v>22.886240520043337</c:v>
                </c:pt>
                <c:pt idx="6">
                  <c:v>32.539413778831317</c:v>
                </c:pt>
                <c:pt idx="7">
                  <c:v>31.527409983795106</c:v>
                </c:pt>
                <c:pt idx="8">
                  <c:v>35.026451394901905</c:v>
                </c:pt>
                <c:pt idx="9">
                  <c:v>30.878053682691078</c:v>
                </c:pt>
                <c:pt idx="10">
                  <c:v>26.000921171593799</c:v>
                </c:pt>
                <c:pt idx="11">
                  <c:v>34.088716485106723</c:v>
                </c:pt>
                <c:pt idx="12">
                  <c:v>24.768967484312608</c:v>
                </c:pt>
                <c:pt idx="13">
                  <c:v>30.357809815492644</c:v>
                </c:pt>
                <c:pt idx="14">
                  <c:v>32.409149834817882</c:v>
                </c:pt>
                <c:pt idx="15">
                  <c:v>33.464638456710603</c:v>
                </c:pt>
                <c:pt idx="16">
                  <c:v>25.01166900046676</c:v>
                </c:pt>
                <c:pt idx="17">
                  <c:v>24.568668046928916</c:v>
                </c:pt>
                <c:pt idx="18" formatCode="General">
                  <c:v>30.405690048446246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20.101338747713548</c:v>
                </c:pt>
                <c:pt idx="1">
                  <c:v>13.969085669373854</c:v>
                </c:pt>
                <c:pt idx="2">
                  <c:v>22.021313166036439</c:v>
                </c:pt>
                <c:pt idx="3">
                  <c:v>20.1373238695002</c:v>
                </c:pt>
                <c:pt idx="4">
                  <c:v>11.080636313768514</c:v>
                </c:pt>
                <c:pt idx="5">
                  <c:v>20.619718309859156</c:v>
                </c:pt>
                <c:pt idx="6">
                  <c:v>19.193914537632789</c:v>
                </c:pt>
                <c:pt idx="7">
                  <c:v>16.719694873720407</c:v>
                </c:pt>
                <c:pt idx="8">
                  <c:v>23.788832337226246</c:v>
                </c:pt>
                <c:pt idx="9">
                  <c:v>14.171188949185989</c:v>
                </c:pt>
                <c:pt idx="10">
                  <c:v>27.717029733372001</c:v>
                </c:pt>
                <c:pt idx="11">
                  <c:v>6.0889576717449856</c:v>
                </c:pt>
                <c:pt idx="12">
                  <c:v>20.42534227039361</c:v>
                </c:pt>
                <c:pt idx="13">
                  <c:v>14.479719130499738</c:v>
                </c:pt>
                <c:pt idx="14">
                  <c:v>25.082591059256472</c:v>
                </c:pt>
                <c:pt idx="15">
                  <c:v>27.771446503484952</c:v>
                </c:pt>
                <c:pt idx="16">
                  <c:v>30.012669200506767</c:v>
                </c:pt>
                <c:pt idx="17">
                  <c:v>25.276052449965494</c:v>
                </c:pt>
                <c:pt idx="18" formatCode="General">
                  <c:v>19.491107386477179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22.777785638486026</c:v>
                </c:pt>
                <c:pt idx="1">
                  <c:v>28.923807783665264</c:v>
                </c:pt>
                <c:pt idx="2">
                  <c:v>22.07723505554576</c:v>
                </c:pt>
                <c:pt idx="3">
                  <c:v>23.234347803154176</c:v>
                </c:pt>
                <c:pt idx="4">
                  <c:v>34.727343155961726</c:v>
                </c:pt>
                <c:pt idx="5">
                  <c:v>27.673745700715184</c:v>
                </c:pt>
                <c:pt idx="6">
                  <c:v>26.751775251251406</c:v>
                </c:pt>
                <c:pt idx="7">
                  <c:v>29.924183999145736</c:v>
                </c:pt>
                <c:pt idx="8">
                  <c:v>17.155881313778604</c:v>
                </c:pt>
                <c:pt idx="9">
                  <c:v>26.496463412687007</c:v>
                </c:pt>
                <c:pt idx="10">
                  <c:v>30.882873527954121</c:v>
                </c:pt>
                <c:pt idx="11">
                  <c:v>30.226112638979551</c:v>
                </c:pt>
                <c:pt idx="12">
                  <c:v>31.349830414308819</c:v>
                </c:pt>
                <c:pt idx="13">
                  <c:v>28.258477019024159</c:v>
                </c:pt>
                <c:pt idx="14">
                  <c:v>18.744069215741</c:v>
                </c:pt>
                <c:pt idx="15">
                  <c:v>22.328298823502511</c:v>
                </c:pt>
                <c:pt idx="16">
                  <c:v>21.779725609756099</c:v>
                </c:pt>
                <c:pt idx="17">
                  <c:v>30.316324174555529</c:v>
                </c:pt>
                <c:pt idx="18" formatCode="General">
                  <c:v>25.341489348618222</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42.358118146444994</c:v>
                </c:pt>
                <c:pt idx="1">
                  <c:v>35.623363176807359</c:v>
                </c:pt>
                <c:pt idx="2">
                  <c:v>32.663257508963731</c:v>
                </c:pt>
                <c:pt idx="3">
                  <c:v>31.554934331979535</c:v>
                </c:pt>
                <c:pt idx="4">
                  <c:v>35.717257506850494</c:v>
                </c:pt>
                <c:pt idx="5">
                  <c:v>43.495113828683735</c:v>
                </c:pt>
                <c:pt idx="6">
                  <c:v>32.979705870940201</c:v>
                </c:pt>
                <c:pt idx="7">
                  <c:v>32.218834165846019</c:v>
                </c:pt>
                <c:pt idx="8">
                  <c:v>36.884382772070083</c:v>
                </c:pt>
                <c:pt idx="9">
                  <c:v>37.527209635271142</c:v>
                </c:pt>
                <c:pt idx="10">
                  <c:v>33.146107190899869</c:v>
                </c:pt>
                <c:pt idx="11">
                  <c:v>33.474943552097933</c:v>
                </c:pt>
                <c:pt idx="12">
                  <c:v>37.52346644801986</c:v>
                </c:pt>
                <c:pt idx="13">
                  <c:v>36.243732858166062</c:v>
                </c:pt>
                <c:pt idx="14">
                  <c:v>37.996092659782306</c:v>
                </c:pt>
                <c:pt idx="15">
                  <c:v>31.340109532030688</c:v>
                </c:pt>
                <c:pt idx="16">
                  <c:v>42.482850609756099</c:v>
                </c:pt>
                <c:pt idx="17">
                  <c:v>36.804433156314936</c:v>
                </c:pt>
                <c:pt idx="18" formatCode="General">
                  <c:v>36.891639115330989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34.864096215068976</c:v>
                </c:pt>
                <c:pt idx="1">
                  <c:v>35.45282903952738</c:v>
                </c:pt>
                <c:pt idx="2">
                  <c:v>45.259507435490505</c:v>
                </c:pt>
                <c:pt idx="3">
                  <c:v>45.21071786486629</c:v>
                </c:pt>
                <c:pt idx="4">
                  <c:v>29.555399337187783</c:v>
                </c:pt>
                <c:pt idx="5">
                  <c:v>28.831140470601081</c:v>
                </c:pt>
                <c:pt idx="6">
                  <c:v>40.26851887780839</c:v>
                </c:pt>
                <c:pt idx="7">
                  <c:v>37.856981835008249</c:v>
                </c:pt>
                <c:pt idx="8">
                  <c:v>45.959735914151317</c:v>
                </c:pt>
                <c:pt idx="9">
                  <c:v>35.976326952041852</c:v>
                </c:pt>
                <c:pt idx="10">
                  <c:v>35.971019281146013</c:v>
                </c:pt>
                <c:pt idx="11">
                  <c:v>36.298943808922516</c:v>
                </c:pt>
                <c:pt idx="12">
                  <c:v>31.126703137671321</c:v>
                </c:pt>
                <c:pt idx="13">
                  <c:v>35.497790122809775</c:v>
                </c:pt>
                <c:pt idx="14">
                  <c:v>43.259838124476694</c:v>
                </c:pt>
                <c:pt idx="15">
                  <c:v>46.331591644466805</c:v>
                </c:pt>
                <c:pt idx="16">
                  <c:v>35.737423780487802</c:v>
                </c:pt>
                <c:pt idx="17">
                  <c:v>32.879242669129532</c:v>
                </c:pt>
                <c:pt idx="18" formatCode="General">
                  <c:v>37.766871536050786</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474-47AB-A379-7E4F9BF1F0D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474-47AB-A379-7E4F9BF1F0D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474-47AB-A379-7E4F9BF1F0D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474-47AB-A379-7E4F9BF1F0D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474-47AB-A379-7E4F9BF1F0D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474-47AB-A379-7E4F9BF1F0D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474-47AB-A379-7E4F9BF1F0D4}"/>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474-47AB-A379-7E4F9BF1F0D4}"/>
              </c:ext>
            </c:extLst>
          </c:dPt>
          <c:dPt>
            <c:idx val="8"/>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474-47AB-A379-7E4F9BF1F0D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6474-47AB-A379-7E4F9BF1F0D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474-47AB-A379-7E4F9BF1F0D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474-47AB-A379-7E4F9BF1F0D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474-47AB-A379-7E4F9BF1F0D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474-47AB-A379-7E4F9BF1F0D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474-47AB-A379-7E4F9BF1F0D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474-47AB-A379-7E4F9BF1F0D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474-47AB-A379-7E4F9BF1F0D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Extremadura</c:v>
                </c:pt>
                <c:pt idx="2">
                  <c:v>Balears, Illes</c:v>
                </c:pt>
                <c:pt idx="3">
                  <c:v>Castilla y León</c:v>
                </c:pt>
                <c:pt idx="4">
                  <c:v>País Vasco</c:v>
                </c:pt>
                <c:pt idx="5">
                  <c:v>Castilla - La Mancha</c:v>
                </c:pt>
                <c:pt idx="6">
                  <c:v>Cataluña</c:v>
                </c:pt>
                <c:pt idx="7">
                  <c:v>Rioja, La</c:v>
                </c:pt>
                <c:pt idx="8">
                  <c:v>TOTAL</c:v>
                </c:pt>
                <c:pt idx="9">
                  <c:v>Madrid, Comunidad de</c:v>
                </c:pt>
                <c:pt idx="10">
                  <c:v>Murcia, Región de</c:v>
                </c:pt>
                <c:pt idx="11">
                  <c:v>Comunitat Valenciana</c:v>
                </c:pt>
                <c:pt idx="12">
                  <c:v>Aragón</c:v>
                </c:pt>
                <c:pt idx="13">
                  <c:v>Canarias</c:v>
                </c:pt>
                <c:pt idx="14">
                  <c:v>Navarra, Comunidad Foral de</c:v>
                </c:pt>
                <c:pt idx="15">
                  <c:v>Ceuta y Melilla</c:v>
                </c:pt>
                <c:pt idx="16">
                  <c:v>Asturias, Principado de</c:v>
                </c:pt>
                <c:pt idx="17">
                  <c:v>Cantabria</c:v>
                </c:pt>
                <c:pt idx="18">
                  <c:v>Galicia</c:v>
                </c:pt>
              </c:strCache>
            </c:strRef>
          </c:cat>
          <c:val>
            <c:numRef>
              <c:f>'32dictcasaadpot'!$R$11:$R$29</c:f>
              <c:numCache>
                <c:formatCode>#,##0.00</c:formatCode>
                <c:ptCount val="19"/>
                <c:pt idx="0">
                  <c:v>41.728646193530857</c:v>
                </c:pt>
                <c:pt idx="1">
                  <c:v>38.719542401204762</c:v>
                </c:pt>
                <c:pt idx="2">
                  <c:v>38.536585365853661</c:v>
                </c:pt>
                <c:pt idx="3">
                  <c:v>38.172182006204757</c:v>
                </c:pt>
                <c:pt idx="4">
                  <c:v>35.920832492850955</c:v>
                </c:pt>
                <c:pt idx="5">
                  <c:v>35.333877984233055</c:v>
                </c:pt>
                <c:pt idx="6">
                  <c:v>34.820752288855388</c:v>
                </c:pt>
                <c:pt idx="7">
                  <c:v>34.231910522711708</c:v>
                </c:pt>
                <c:pt idx="8">
                  <c:v>34.056703334097186</c:v>
                </c:pt>
                <c:pt idx="9">
                  <c:v>33.5927927841608</c:v>
                </c:pt>
                <c:pt idx="10">
                  <c:v>33.56618458267306</c:v>
                </c:pt>
                <c:pt idx="11">
                  <c:v>33.376683767981156</c:v>
                </c:pt>
                <c:pt idx="12">
                  <c:v>30.80561070488919</c:v>
                </c:pt>
                <c:pt idx="13">
                  <c:v>29.916839361430103</c:v>
                </c:pt>
                <c:pt idx="14">
                  <c:v>28.342005143825631</c:v>
                </c:pt>
                <c:pt idx="15">
                  <c:v>27.05503430892032</c:v>
                </c:pt>
                <c:pt idx="16">
                  <c:v>23.233092314736922</c:v>
                </c:pt>
                <c:pt idx="17">
                  <c:v>22.550475929871197</c:v>
                </c:pt>
                <c:pt idx="18">
                  <c:v>20.626497632807382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8FEB-42E3-A6CB-DB2C56CB0F04}"/>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8FEB-42E3-A6CB-DB2C56CB0F04}"/>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8FEB-42E3-A6CB-DB2C56CB0F04}"/>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CCE2-49B5-BA06-45DB92487C9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FEB-42E3-A6CB-DB2C56CB0F04}"/>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8FEB-42E3-A6CB-DB2C56CB0F04}"/>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8FEB-42E3-A6CB-DB2C56CB0F04}"/>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8FEB-42E3-A6CB-DB2C56CB0F04}"/>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8FEB-42E3-A6CB-DB2C56CB0F04}"/>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8FEB-42E3-A6CB-DB2C56CB0F04}"/>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CCE2-49B5-BA06-45DB92487C9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8FEB-42E3-A6CB-DB2C56CB0F0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8FEB-42E3-A6CB-DB2C56CB0F04}"/>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8FEB-42E3-A6CB-DB2C56CB0F04}"/>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8FEB-42E3-A6CB-DB2C56CB0F04}"/>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8FEB-42E3-A6CB-DB2C56CB0F04}"/>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Castilla - La Mancha</c:v>
                </c:pt>
                <c:pt idx="5">
                  <c:v>Cataluña</c:v>
                </c:pt>
                <c:pt idx="6">
                  <c:v>Rioja, La</c:v>
                </c:pt>
                <c:pt idx="7">
                  <c:v>TOTAL</c:v>
                </c:pt>
                <c:pt idx="8">
                  <c:v>Asturias, Principado de</c:v>
                </c:pt>
                <c:pt idx="9">
                  <c:v>Murcia, Región de</c:v>
                </c:pt>
                <c:pt idx="10">
                  <c:v>Aragón</c:v>
                </c:pt>
                <c:pt idx="11">
                  <c:v>Comunitat Valenciana</c:v>
                </c:pt>
                <c:pt idx="12">
                  <c:v>Madrid, Comunidad de</c:v>
                </c:pt>
                <c:pt idx="13">
                  <c:v>Cantabria</c:v>
                </c:pt>
                <c:pt idx="14">
                  <c:v>Balears, Illes</c:v>
                </c:pt>
                <c:pt idx="15">
                  <c:v>Galicia</c:v>
                </c:pt>
                <c:pt idx="16">
                  <c:v>Navarra, Comunidad Foral de</c:v>
                </c:pt>
                <c:pt idx="17">
                  <c:v>Canarias</c:v>
                </c:pt>
                <c:pt idx="18">
                  <c:v>Ceuta y Melilla</c:v>
                </c:pt>
              </c:strCache>
            </c:strRef>
          </c:cat>
          <c:val>
            <c:numRef>
              <c:f>'34bdictcasaad'!$AF$11:$AF$29</c:f>
              <c:numCache>
                <c:formatCode>0.00</c:formatCode>
                <c:ptCount val="19"/>
                <c:pt idx="0">
                  <c:v>6.6408714566464315</c:v>
                </c:pt>
                <c:pt idx="1">
                  <c:v>5.5652231699965347</c:v>
                </c:pt>
                <c:pt idx="2">
                  <c:v>5.4002442980400414</c:v>
                </c:pt>
                <c:pt idx="3">
                  <c:v>5.0973104676851708</c:v>
                </c:pt>
                <c:pt idx="4">
                  <c:v>4.7594548100102614</c:v>
                </c:pt>
                <c:pt idx="5">
                  <c:v>4.6627538765400738</c:v>
                </c:pt>
                <c:pt idx="6">
                  <c:v>4.5890031609256949</c:v>
                </c:pt>
                <c:pt idx="7">
                  <c:v>4.5225341313988556</c:v>
                </c:pt>
                <c:pt idx="8">
                  <c:v>4.2984727049199707</c:v>
                </c:pt>
                <c:pt idx="9">
                  <c:v>4.217735598671446</c:v>
                </c:pt>
                <c:pt idx="10">
                  <c:v>4.1956704462264618</c:v>
                </c:pt>
                <c:pt idx="11">
                  <c:v>4.0351825984824101</c:v>
                </c:pt>
                <c:pt idx="12">
                  <c:v>3.9427114800546423</c:v>
                </c:pt>
                <c:pt idx="13">
                  <c:v>3.8871472298074705</c:v>
                </c:pt>
                <c:pt idx="14">
                  <c:v>3.79879408950237</c:v>
                </c:pt>
                <c:pt idx="15">
                  <c:v>3.665469376268307</c:v>
                </c:pt>
                <c:pt idx="16">
                  <c:v>3.4967990243531513</c:v>
                </c:pt>
                <c:pt idx="17">
                  <c:v>3.4702811056521279</c:v>
                </c:pt>
                <c:pt idx="18">
                  <c:v>3.3967439080136432</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53E-4DCC-AC52-3D21E1227FC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53E-4DCC-AC52-3D21E1227FC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53E-4DCC-AC52-3D21E1227FC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53E-4DCC-AC52-3D21E1227FC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53E-4DCC-AC52-3D21E1227FC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53E-4DCC-AC52-3D21E1227FC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53E-4DCC-AC52-3D21E1227FC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453E-4DCC-AC52-3D21E1227FC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53E-4DCC-AC52-3D21E1227FC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53E-4DCC-AC52-3D21E1227FC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22C-46CC-AEE5-E6F5A10A3A07}"/>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53E-4DCC-AC52-3D21E1227FC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53E-4DCC-AC52-3D21E1227FC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53E-4DCC-AC52-3D21E1227FC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53E-4DCC-AC52-3D21E1227FC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53E-4DCC-AC52-3D21E1227FC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Castilla y León</c:v>
                </c:pt>
                <c:pt idx="2">
                  <c:v>País Vasco</c:v>
                </c:pt>
                <c:pt idx="3">
                  <c:v>Murcia, Región de</c:v>
                </c:pt>
                <c:pt idx="4">
                  <c:v>Andalucía</c:v>
                </c:pt>
                <c:pt idx="5">
                  <c:v>Extremadura</c:v>
                </c:pt>
                <c:pt idx="6">
                  <c:v>Cataluña</c:v>
                </c:pt>
                <c:pt idx="7">
                  <c:v>TOTAL</c:v>
                </c:pt>
                <c:pt idx="8">
                  <c:v>Canarias</c:v>
                </c:pt>
                <c:pt idx="9">
                  <c:v>Cantabria</c:v>
                </c:pt>
                <c:pt idx="10">
                  <c:v>Castilla - La Mancha</c:v>
                </c:pt>
                <c:pt idx="11">
                  <c:v>Galicia</c:v>
                </c:pt>
                <c:pt idx="12">
                  <c:v>Asturias, Principado de</c:v>
                </c:pt>
                <c:pt idx="13">
                  <c:v>Rioja, La</c:v>
                </c:pt>
                <c:pt idx="14">
                  <c:v>Comunitat Valenciana</c:v>
                </c:pt>
                <c:pt idx="15">
                  <c:v>Balears, Illes</c:v>
                </c:pt>
                <c:pt idx="16">
                  <c:v>Madrid, Comunidad de</c:v>
                </c:pt>
                <c:pt idx="17">
                  <c:v>Aragón</c:v>
                </c:pt>
                <c:pt idx="18">
                  <c:v>Navarra, Comunidad Foral de</c:v>
                </c:pt>
              </c:strCache>
            </c:strRef>
          </c:cat>
          <c:val>
            <c:numRef>
              <c:f>'34bdictcasaad'!$AL$11:$AL$29</c:f>
              <c:numCache>
                <c:formatCode>0.00</c:formatCode>
                <c:ptCount val="19"/>
                <c:pt idx="0">
                  <c:v>2.1004744966488254</c:v>
                </c:pt>
                <c:pt idx="1">
                  <c:v>1.8794668107801134</c:v>
                </c:pt>
                <c:pt idx="2">
                  <c:v>1.8699224291875181</c:v>
                </c:pt>
                <c:pt idx="3">
                  <c:v>1.746850921463861</c:v>
                </c:pt>
                <c:pt idx="4">
                  <c:v>1.7435348156880226</c:v>
                </c:pt>
                <c:pt idx="5">
                  <c:v>1.7232734310610549</c:v>
                </c:pt>
                <c:pt idx="6">
                  <c:v>1.4903699537835671</c:v>
                </c:pt>
                <c:pt idx="7">
                  <c:v>1.483404019422808</c:v>
                </c:pt>
                <c:pt idx="8">
                  <c:v>1.4635020045637712</c:v>
                </c:pt>
                <c:pt idx="9">
                  <c:v>1.4553237263964613</c:v>
                </c:pt>
                <c:pt idx="10">
                  <c:v>1.4043185177513957</c:v>
                </c:pt>
                <c:pt idx="11">
                  <c:v>1.3909432760747076</c:v>
                </c:pt>
                <c:pt idx="12">
                  <c:v>1.3680772800715046</c:v>
                </c:pt>
                <c:pt idx="13">
                  <c:v>1.348993288590604</c:v>
                </c:pt>
                <c:pt idx="14">
                  <c:v>1.3488957518015146</c:v>
                </c:pt>
                <c:pt idx="15">
                  <c:v>1.3352614670557572</c:v>
                </c:pt>
                <c:pt idx="16">
                  <c:v>1.1466690509038096</c:v>
                </c:pt>
                <c:pt idx="17">
                  <c:v>1.0563360279038589</c:v>
                </c:pt>
                <c:pt idx="18">
                  <c:v>1.0425303523837726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D89F-4C7A-967A-105B6E6C808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D89F-4C7A-967A-105B6E6C808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D89F-4C7A-967A-105B6E6C808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D89F-4C7A-967A-105B6E6C808D}"/>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D89F-4C7A-967A-105B6E6C808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D89F-4C7A-967A-105B6E6C808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D89F-4C7A-967A-105B6E6C808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D89F-4C7A-967A-105B6E6C808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D89F-4C7A-967A-105B6E6C808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D89F-4C7A-967A-105B6E6C808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D89F-4C7A-967A-105B6E6C808D}"/>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D89F-4C7A-967A-105B6E6C808D}"/>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D89F-4C7A-967A-105B6E6C808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D89F-4C7A-967A-105B6E6C808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D89F-4C7A-967A-105B6E6C808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D89F-4C7A-967A-105B6E6C808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País Vasco</c:v>
                </c:pt>
                <c:pt idx="9">
                  <c:v>Ceuta y Melilla</c:v>
                </c:pt>
                <c:pt idx="10">
                  <c:v>Canarias</c:v>
                </c:pt>
                <c:pt idx="11">
                  <c:v>Comunitat Valenciana</c:v>
                </c:pt>
                <c:pt idx="12">
                  <c:v>Madrid, Comunidad de</c:v>
                </c:pt>
                <c:pt idx="13">
                  <c:v>Rioja, La</c:v>
                </c:pt>
                <c:pt idx="14">
                  <c:v>Aragón</c:v>
                </c:pt>
                <c:pt idx="15">
                  <c:v>Asturias, Principado de</c:v>
                </c:pt>
                <c:pt idx="16">
                  <c:v>Cantabria</c:v>
                </c:pt>
                <c:pt idx="17">
                  <c:v>Navarra, Comunidad Foral de</c:v>
                </c:pt>
                <c:pt idx="18">
                  <c:v>Galicia</c:v>
                </c:pt>
              </c:strCache>
            </c:strRef>
          </c:cat>
          <c:val>
            <c:numRef>
              <c:f>'34bdictcasaad'!$AR$11:$AR$29</c:f>
              <c:numCache>
                <c:formatCode>0.00</c:formatCode>
                <c:ptCount val="19"/>
                <c:pt idx="0">
                  <c:v>8.8593938592285184</c:v>
                </c:pt>
                <c:pt idx="1">
                  <c:v>7.6897177954169811</c:v>
                </c:pt>
                <c:pt idx="2">
                  <c:v>7.5208643304315155</c:v>
                </c:pt>
                <c:pt idx="3">
                  <c:v>7.515718142450762</c:v>
                </c:pt>
                <c:pt idx="4">
                  <c:v>7.0971717695900365</c:v>
                </c:pt>
                <c:pt idx="5">
                  <c:v>6.884110014432383</c:v>
                </c:pt>
                <c:pt idx="6">
                  <c:v>6.6468680072896973</c:v>
                </c:pt>
                <c:pt idx="7">
                  <c:v>6.6237982414818148</c:v>
                </c:pt>
                <c:pt idx="8">
                  <c:v>6.4412491634827909</c:v>
                </c:pt>
                <c:pt idx="9">
                  <c:v>6.1338076658251088</c:v>
                </c:pt>
                <c:pt idx="10">
                  <c:v>6.0708417614212866</c:v>
                </c:pt>
                <c:pt idx="11">
                  <c:v>5.9317876496248996</c:v>
                </c:pt>
                <c:pt idx="12">
                  <c:v>5.8970840737491654</c:v>
                </c:pt>
                <c:pt idx="13">
                  <c:v>5.5247963299849721</c:v>
                </c:pt>
                <c:pt idx="14">
                  <c:v>5.3133878687336731</c:v>
                </c:pt>
                <c:pt idx="15">
                  <c:v>4.7486657564850443</c:v>
                </c:pt>
                <c:pt idx="16">
                  <c:v>4.665312439543432</c:v>
                </c:pt>
                <c:pt idx="17">
                  <c:v>4.541852650584282</c:v>
                </c:pt>
                <c:pt idx="18">
                  <c:v>3.6100278091470828</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B0EB-4320-886C-526F51EF60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B0EB-4320-886C-526F51EF60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B0EB-4320-886C-526F51EF60B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B0EB-4320-886C-526F51EF60B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B0EB-4320-886C-526F51EF60B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B0EB-4320-886C-526F51EF60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B0EB-4320-886C-526F51EF60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B0EB-4320-886C-526F51EF60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B0EB-4320-886C-526F51EF60BA}"/>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B0EB-4320-886C-526F51EF60B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B0EB-4320-886C-526F51EF60B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B0EB-4320-886C-526F51EF60B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B0EB-4320-886C-526F51EF60B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B0EB-4320-886C-526F51EF60B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B0EB-4320-886C-526F51EF60B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B0EB-4320-886C-526F51EF60B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B0EB-4320-886C-526F51EF60B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Castilla y León</c:v>
                </c:pt>
                <c:pt idx="2">
                  <c:v>Castilla - La Mancha</c:v>
                </c:pt>
                <c:pt idx="3">
                  <c:v>Extremadura</c:v>
                </c:pt>
                <c:pt idx="4">
                  <c:v>Cataluña</c:v>
                </c:pt>
                <c:pt idx="5">
                  <c:v>Balears, Illes</c:v>
                </c:pt>
                <c:pt idx="6">
                  <c:v>País Vasco</c:v>
                </c:pt>
                <c:pt idx="7">
                  <c:v>Madrid, Comunidad de</c:v>
                </c:pt>
                <c:pt idx="8">
                  <c:v>Murcia, Región de</c:v>
                </c:pt>
                <c:pt idx="9">
                  <c:v>TOTAL</c:v>
                </c:pt>
                <c:pt idx="10">
                  <c:v>Rioja, La</c:v>
                </c:pt>
                <c:pt idx="11">
                  <c:v>Comunitat Valenciana</c:v>
                </c:pt>
                <c:pt idx="12">
                  <c:v>Aragón</c:v>
                </c:pt>
                <c:pt idx="13">
                  <c:v>Ceuta y Melilla</c:v>
                </c:pt>
                <c:pt idx="14">
                  <c:v>Navarra, Comunidad Foral de</c:v>
                </c:pt>
                <c:pt idx="15">
                  <c:v>Canarias</c:v>
                </c:pt>
                <c:pt idx="16">
                  <c:v>Asturias, Principado de</c:v>
                </c:pt>
                <c:pt idx="17">
                  <c:v>Cantabria</c:v>
                </c:pt>
                <c:pt idx="18">
                  <c:v>Galicia</c:v>
                </c:pt>
              </c:strCache>
            </c:strRef>
          </c:cat>
          <c:val>
            <c:numRef>
              <c:f>'34bdictcasaad'!$AX$11:$AX$29</c:f>
              <c:numCache>
                <c:formatCode>0.00</c:formatCode>
                <c:ptCount val="19"/>
                <c:pt idx="0">
                  <c:v>47.285035191313177</c:v>
                </c:pt>
                <c:pt idx="1">
                  <c:v>43.883714063296914</c:v>
                </c:pt>
                <c:pt idx="2">
                  <c:v>42.532042703779702</c:v>
                </c:pt>
                <c:pt idx="3">
                  <c:v>42.319980016039757</c:v>
                </c:pt>
                <c:pt idx="4">
                  <c:v>41.164924472434635</c:v>
                </c:pt>
                <c:pt idx="5">
                  <c:v>40.222234055771516</c:v>
                </c:pt>
                <c:pt idx="6">
                  <c:v>38.971714367761081</c:v>
                </c:pt>
                <c:pt idx="7">
                  <c:v>38.931086832693232</c:v>
                </c:pt>
                <c:pt idx="8">
                  <c:v>38.840739644174093</c:v>
                </c:pt>
                <c:pt idx="9">
                  <c:v>38.567101385251021</c:v>
                </c:pt>
                <c:pt idx="10">
                  <c:v>38.314944834503514</c:v>
                </c:pt>
                <c:pt idx="11">
                  <c:v>36.457369719395622</c:v>
                </c:pt>
                <c:pt idx="12">
                  <c:v>35.429950025848697</c:v>
                </c:pt>
                <c:pt idx="13">
                  <c:v>31.986531986531986</c:v>
                </c:pt>
                <c:pt idx="14">
                  <c:v>31.369328679942516</c:v>
                </c:pt>
                <c:pt idx="15">
                  <c:v>31.142279240696251</c:v>
                </c:pt>
                <c:pt idx="16">
                  <c:v>27.892643215615532</c:v>
                </c:pt>
                <c:pt idx="17">
                  <c:v>27.82231287354141</c:v>
                </c:pt>
                <c:pt idx="18">
                  <c:v>22.168127892575452</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'35ResolGraAltaBaj'!$AB$11:$AB$69</c:f>
              <c:numCache>
                <c:formatCode>0</c:formatCode>
                <c:ptCount val="59"/>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pt idx="42">
                  <c:v>21655</c:v>
                </c:pt>
                <c:pt idx="43">
                  <c:v>29870</c:v>
                </c:pt>
                <c:pt idx="44">
                  <c:v>34436</c:v>
                </c:pt>
                <c:pt idx="45">
                  <c:v>30004</c:v>
                </c:pt>
                <c:pt idx="46">
                  <c:v>29776</c:v>
                </c:pt>
                <c:pt idx="47">
                  <c:v>38438</c:v>
                </c:pt>
                <c:pt idx="48">
                  <c:v>35709</c:v>
                </c:pt>
                <c:pt idx="49">
                  <c:v>30361</c:v>
                </c:pt>
                <c:pt idx="50">
                  <c:v>31782</c:v>
                </c:pt>
                <c:pt idx="51">
                  <c:v>31227</c:v>
                </c:pt>
                <c:pt idx="52">
                  <c:v>38899</c:v>
                </c:pt>
                <c:pt idx="53">
                  <c:v>25807</c:v>
                </c:pt>
                <c:pt idx="54">
                  <c:v>32193</c:v>
                </c:pt>
                <c:pt idx="55">
                  <c:v>51502</c:v>
                </c:pt>
                <c:pt idx="56">
                  <c:v>47817</c:v>
                </c:pt>
                <c:pt idx="57">
                  <c:v>40333</c:v>
                </c:pt>
                <c:pt idx="58">
                  <c:v>29513</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'35ResolGraAltaBaj'!$AC$11:$AC$69</c:f>
              <c:numCache>
                <c:formatCode>0</c:formatCode>
                <c:ptCount val="59"/>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pt idx="42">
                  <c:v>18822</c:v>
                </c:pt>
                <c:pt idx="43">
                  <c:v>17653</c:v>
                </c:pt>
                <c:pt idx="44">
                  <c:v>19875</c:v>
                </c:pt>
                <c:pt idx="45">
                  <c:v>18320</c:v>
                </c:pt>
                <c:pt idx="46">
                  <c:v>21050</c:v>
                </c:pt>
                <c:pt idx="47">
                  <c:v>26721</c:v>
                </c:pt>
                <c:pt idx="48">
                  <c:v>21845</c:v>
                </c:pt>
                <c:pt idx="49">
                  <c:v>22050</c:v>
                </c:pt>
                <c:pt idx="50">
                  <c:v>20496</c:v>
                </c:pt>
                <c:pt idx="51">
                  <c:v>19760</c:v>
                </c:pt>
                <c:pt idx="52">
                  <c:v>21107</c:v>
                </c:pt>
                <c:pt idx="53">
                  <c:v>19983</c:v>
                </c:pt>
                <c:pt idx="54">
                  <c:v>19798</c:v>
                </c:pt>
                <c:pt idx="55">
                  <c:v>18854</c:v>
                </c:pt>
                <c:pt idx="56">
                  <c:v>21634</c:v>
                </c:pt>
                <c:pt idx="57">
                  <c:v>21260</c:v>
                </c:pt>
                <c:pt idx="58">
                  <c:v>24724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5709</c:v>
                </c:pt>
                <c:pt idx="1">
                  <c:v>151333</c:v>
                </c:pt>
                <c:pt idx="2">
                  <c:v>75841</c:v>
                </c:pt>
                <c:pt idx="3">
                  <c:v>85307</c:v>
                </c:pt>
                <c:pt idx="4">
                  <c:v>97927</c:v>
                </c:pt>
                <c:pt idx="5">
                  <c:v>161664</c:v>
                </c:pt>
                <c:pt idx="6">
                  <c:v>475093</c:v>
                </c:pt>
                <c:pt idx="7">
                  <c:v>1168970</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459849</c:v>
                </c:pt>
                <c:pt idx="1">
                  <c:v>61572</c:v>
                </c:pt>
                <c:pt idx="2">
                  <c:v>49590</c:v>
                </c:pt>
                <c:pt idx="3">
                  <c:v>50711</c:v>
                </c:pt>
                <c:pt idx="4">
                  <c:v>82033</c:v>
                </c:pt>
                <c:pt idx="5">
                  <c:v>23419</c:v>
                </c:pt>
                <c:pt idx="6">
                  <c:v>161835</c:v>
                </c:pt>
                <c:pt idx="7">
                  <c:v>104072</c:v>
                </c:pt>
                <c:pt idx="8">
                  <c:v>420773</c:v>
                </c:pt>
                <c:pt idx="9">
                  <c:v>235704</c:v>
                </c:pt>
                <c:pt idx="10">
                  <c:v>61911</c:v>
                </c:pt>
                <c:pt idx="11">
                  <c:v>99635</c:v>
                </c:pt>
                <c:pt idx="12">
                  <c:v>280628</c:v>
                </c:pt>
                <c:pt idx="13">
                  <c:v>74450</c:v>
                </c:pt>
                <c:pt idx="14">
                  <c:v>23997</c:v>
                </c:pt>
                <c:pt idx="15">
                  <c:v>121274</c:v>
                </c:pt>
                <c:pt idx="16">
                  <c:v>15002</c:v>
                </c:pt>
                <c:pt idx="17">
                  <c:v>5917</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1380447</c:v>
                </c:pt>
                <c:pt idx="1">
                  <c:v>841397</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587</c:v>
                </c:pt>
                <c:pt idx="1">
                  <c:v>11120</c:v>
                </c:pt>
                <c:pt idx="2">
                  <c:v>6409</c:v>
                </c:pt>
                <c:pt idx="3">
                  <c:v>8762</c:v>
                </c:pt>
                <c:pt idx="4">
                  <c:v>8731</c:v>
                </c:pt>
                <c:pt idx="5">
                  <c:v>12152</c:v>
                </c:pt>
                <c:pt idx="6">
                  <c:v>41613</c:v>
                </c:pt>
                <c:pt idx="7">
                  <c:v>196921</c:v>
                </c:pt>
              </c:numCache>
            </c:numRef>
          </c:val>
          <c:extLst>
            <c:ext xmlns:c15="http://schemas.microsoft.com/office/drawing/2012/chart" uri="{02D57815-91ED-43cb-92C2-25804820EDAC}">
              <c15:datalabelsRange>
                <c15:f>'36aperfresol_graf'!$V$12:$AC$12</c15:f>
                <c15:dlblRangeCache>
                  <c:ptCount val="8"/>
                  <c:pt idx="0">
                    <c:v>23%</c:v>
                  </c:pt>
                  <c:pt idx="1">
                    <c:v>23%</c:v>
                  </c:pt>
                  <c:pt idx="2">
                    <c:v>22%</c:v>
                  </c:pt>
                  <c:pt idx="3">
                    <c:v>24%</c:v>
                  </c:pt>
                  <c:pt idx="4">
                    <c:v>19%</c:v>
                  </c:pt>
                  <c:pt idx="5">
                    <c:v>15%</c:v>
                  </c:pt>
                  <c:pt idx="6">
                    <c:v>14%</c:v>
                  </c:pt>
                  <c:pt idx="7">
                    <c:v>23%</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842</c:v>
                </c:pt>
                <c:pt idx="1">
                  <c:v>13987</c:v>
                </c:pt>
                <c:pt idx="2">
                  <c:v>8469</c:v>
                </c:pt>
                <c:pt idx="3">
                  <c:v>11809</c:v>
                </c:pt>
                <c:pt idx="4">
                  <c:v>13693</c:v>
                </c:pt>
                <c:pt idx="5">
                  <c:v>23001</c:v>
                </c:pt>
                <c:pt idx="6">
                  <c:v>74621</c:v>
                </c:pt>
                <c:pt idx="7">
                  <c:v>261776</c:v>
                </c:pt>
              </c:numCache>
            </c:numRef>
          </c:val>
          <c:extLst>
            <c:ext xmlns:c15="http://schemas.microsoft.com/office/drawing/2012/chart" uri="{02D57815-91ED-43cb-92C2-25804820EDAC}">
              <c15:datalabelsRange>
                <c15:f>'36aperfresol_graf'!$V$13:$AC$13</c15:f>
                <c15:dlblRangeCache>
                  <c:ptCount val="8"/>
                  <c:pt idx="0">
                    <c:v>33%</c:v>
                  </c:pt>
                  <c:pt idx="1">
                    <c:v>29%</c:v>
                  </c:pt>
                  <c:pt idx="2">
                    <c:v>30%</c:v>
                  </c:pt>
                  <c:pt idx="3">
                    <c:v>32%</c:v>
                  </c:pt>
                  <c:pt idx="4">
                    <c:v>29%</c:v>
                  </c:pt>
                  <c:pt idx="5">
                    <c:v>28%</c:v>
                  </c:pt>
                  <c:pt idx="6">
                    <c:v>25%</c:v>
                  </c:pt>
                  <c:pt idx="7">
                    <c:v>31%</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401</c:v>
                </c:pt>
                <c:pt idx="1">
                  <c:v>11403</c:v>
                </c:pt>
                <c:pt idx="2">
                  <c:v>8237</c:v>
                </c:pt>
                <c:pt idx="3">
                  <c:v>10598</c:v>
                </c:pt>
                <c:pt idx="4">
                  <c:v>15047</c:v>
                </c:pt>
                <c:pt idx="5">
                  <c:v>27184</c:v>
                </c:pt>
                <c:pt idx="6">
                  <c:v>100600</c:v>
                </c:pt>
                <c:pt idx="7">
                  <c:v>248077</c:v>
                </c:pt>
              </c:numCache>
            </c:numRef>
          </c:val>
          <c:extLst>
            <c:ext xmlns:c15="http://schemas.microsoft.com/office/drawing/2012/chart" uri="{02D57815-91ED-43cb-92C2-25804820EDAC}">
              <c15:datalabelsRange>
                <c15:f>'36aperfresol_graf'!$V$14:$AC$14</c15:f>
                <c15:dlblRangeCache>
                  <c:ptCount val="8"/>
                  <c:pt idx="0">
                    <c:v>16%</c:v>
                  </c:pt>
                  <c:pt idx="1">
                    <c:v>23%</c:v>
                  </c:pt>
                  <c:pt idx="2">
                    <c:v>29%</c:v>
                  </c:pt>
                  <c:pt idx="3">
                    <c:v>29%</c:v>
                  </c:pt>
                  <c:pt idx="4">
                    <c:v>32%</c:v>
                  </c:pt>
                  <c:pt idx="5">
                    <c:v>34%</c:v>
                  </c:pt>
                  <c:pt idx="6">
                    <c:v>34%</c:v>
                  </c:pt>
                  <c:pt idx="7">
                    <c:v>30%</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691</c:v>
                </c:pt>
                <c:pt idx="1">
                  <c:v>12126</c:v>
                </c:pt>
                <c:pt idx="2">
                  <c:v>5580</c:v>
                </c:pt>
                <c:pt idx="3">
                  <c:v>5866</c:v>
                </c:pt>
                <c:pt idx="4">
                  <c:v>9145</c:v>
                </c:pt>
                <c:pt idx="5">
                  <c:v>18536</c:v>
                </c:pt>
                <c:pt idx="6">
                  <c:v>78466</c:v>
                </c:pt>
                <c:pt idx="7">
                  <c:v>133997</c:v>
                </c:pt>
              </c:numCache>
            </c:numRef>
          </c:val>
          <c:extLst>
            <c:ext xmlns:c15="http://schemas.microsoft.com/office/drawing/2012/chart" uri="{02D57815-91ED-43cb-92C2-25804820EDAC}">
              <c15:datalabelsRange>
                <c15:f>'36aperfresol_graf'!$V$15:$AC$15</c15:f>
                <c15:dlblRangeCache>
                  <c:ptCount val="8"/>
                  <c:pt idx="0">
                    <c:v>27%</c:v>
                  </c:pt>
                  <c:pt idx="1">
                    <c:v>25%</c:v>
                  </c:pt>
                  <c:pt idx="2">
                    <c:v>19%</c:v>
                  </c:pt>
                  <c:pt idx="3">
                    <c:v>16%</c:v>
                  </c:pt>
                  <c:pt idx="4">
                    <c:v>20%</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797</c:v>
                </c:pt>
                <c:pt idx="1">
                  <c:v>24167</c:v>
                </c:pt>
                <c:pt idx="2">
                  <c:v>10366</c:v>
                </c:pt>
                <c:pt idx="3">
                  <c:v>10860</c:v>
                </c:pt>
                <c:pt idx="4">
                  <c:v>9909</c:v>
                </c:pt>
                <c:pt idx="5">
                  <c:v>13611</c:v>
                </c:pt>
                <c:pt idx="6">
                  <c:v>32085</c:v>
                </c:pt>
                <c:pt idx="7">
                  <c:v>65214</c:v>
                </c:pt>
              </c:numCache>
            </c:numRef>
          </c:val>
          <c:extLst>
            <c:ext xmlns:c15="http://schemas.microsoft.com/office/drawing/2012/chart" uri="{02D57815-91ED-43cb-92C2-25804820EDAC}">
              <c15:datalabelsRange>
                <c15:f>'36aperfresol_graf'!$V$17:$AC$17</c15:f>
                <c15:dlblRangeCache>
                  <c:ptCount val="8"/>
                  <c:pt idx="0">
                    <c:v>25%</c:v>
                  </c:pt>
                  <c:pt idx="1">
                    <c:v>24%</c:v>
                  </c:pt>
                  <c:pt idx="2">
                    <c:v>22%</c:v>
                  </c:pt>
                  <c:pt idx="3">
                    <c:v>22%</c:v>
                  </c:pt>
                  <c:pt idx="4">
                    <c:v>19%</c:v>
                  </c:pt>
                  <c:pt idx="5">
                    <c:v>17%</c:v>
                  </c:pt>
                  <c:pt idx="6">
                    <c:v>18%</c:v>
                  </c:pt>
                  <c:pt idx="7">
                    <c:v>20%</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1079</c:v>
                </c:pt>
                <c:pt idx="1">
                  <c:v>34982</c:v>
                </c:pt>
                <c:pt idx="2">
                  <c:v>13702</c:v>
                </c:pt>
                <c:pt idx="3">
                  <c:v>15547</c:v>
                </c:pt>
                <c:pt idx="4">
                  <c:v>16077</c:v>
                </c:pt>
                <c:pt idx="5">
                  <c:v>24782</c:v>
                </c:pt>
                <c:pt idx="6">
                  <c:v>52001</c:v>
                </c:pt>
                <c:pt idx="7">
                  <c:v>93543</c:v>
                </c:pt>
              </c:numCache>
            </c:numRef>
          </c:val>
          <c:extLst>
            <c:ext xmlns:c15="http://schemas.microsoft.com/office/drawing/2012/chart" uri="{02D57815-91ED-43cb-92C2-25804820EDAC}">
              <c15:datalabelsRange>
                <c15:f>'36aperfresol_graf'!$V$18:$AC$18</c15:f>
                <c15:dlblRangeCache>
                  <c:ptCount val="8"/>
                  <c:pt idx="0">
                    <c:v>34%</c:v>
                  </c:pt>
                  <c:pt idx="1">
                    <c:v>34%</c:v>
                  </c:pt>
                  <c:pt idx="2">
                    <c:v>29%</c:v>
                  </c:pt>
                  <c:pt idx="3">
                    <c:v>32%</c:v>
                  </c:pt>
                  <c:pt idx="4">
                    <c:v>31%</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488</c:v>
                </c:pt>
                <c:pt idx="1">
                  <c:v>26059</c:v>
                </c:pt>
                <c:pt idx="2">
                  <c:v>14169</c:v>
                </c:pt>
                <c:pt idx="3">
                  <c:v>14829</c:v>
                </c:pt>
                <c:pt idx="4">
                  <c:v>16937</c:v>
                </c:pt>
                <c:pt idx="5">
                  <c:v>26467</c:v>
                </c:pt>
                <c:pt idx="6">
                  <c:v>54950</c:v>
                </c:pt>
                <c:pt idx="7">
                  <c:v>100121</c:v>
                </c:pt>
              </c:numCache>
            </c:numRef>
          </c:val>
          <c:extLst>
            <c:ext xmlns:c15="http://schemas.microsoft.com/office/drawing/2012/chart" uri="{02D57815-91ED-43cb-92C2-25804820EDAC}">
              <c15:datalabelsRange>
                <c15:f>'36aperfresol_graf'!$V$19:$AC$19</c15:f>
                <c15:dlblRangeCache>
                  <c:ptCount val="8"/>
                  <c:pt idx="0">
                    <c:v>15%</c:v>
                  </c:pt>
                  <c:pt idx="1">
                    <c:v>25%</c:v>
                  </c:pt>
                  <c:pt idx="2">
                    <c:v>30%</c:v>
                  </c:pt>
                  <c:pt idx="3">
                    <c:v>31%</c:v>
                  </c:pt>
                  <c:pt idx="4">
                    <c:v>33%</c:v>
                  </c:pt>
                  <c:pt idx="5">
                    <c:v>33%</c:v>
                  </c:pt>
                  <c:pt idx="6">
                    <c:v>31%</c:v>
                  </c:pt>
                  <c:pt idx="7">
                    <c:v>31%</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824</c:v>
                </c:pt>
                <c:pt idx="1">
                  <c:v>17489</c:v>
                </c:pt>
                <c:pt idx="2">
                  <c:v>8909</c:v>
                </c:pt>
                <c:pt idx="3">
                  <c:v>7036</c:v>
                </c:pt>
                <c:pt idx="4">
                  <c:v>8388</c:v>
                </c:pt>
                <c:pt idx="5">
                  <c:v>15931</c:v>
                </c:pt>
                <c:pt idx="6">
                  <c:v>40757</c:v>
                </c:pt>
                <c:pt idx="7">
                  <c:v>69321</c:v>
                </c:pt>
              </c:numCache>
            </c:numRef>
          </c:val>
          <c:extLst>
            <c:ext xmlns:c15="http://schemas.microsoft.com/office/drawing/2012/chart" uri="{02D57815-91ED-43cb-92C2-25804820EDAC}">
              <c15:datalabelsRange>
                <c15:f>'36aperfresol_graf'!$V$20:$AC$20</c15:f>
                <c15:dlblRangeCache>
                  <c:ptCount val="8"/>
                  <c:pt idx="0">
                    <c:v>26%</c:v>
                  </c:pt>
                  <c:pt idx="1">
                    <c:v>17%</c:v>
                  </c:pt>
                  <c:pt idx="2">
                    <c:v>19%</c:v>
                  </c:pt>
                  <c:pt idx="3">
                    <c:v>15%</c:v>
                  </c:pt>
                  <c:pt idx="4">
                    <c:v>16%</c:v>
                  </c:pt>
                  <c:pt idx="5">
                    <c:v>20%</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587</c:v>
                </c:pt>
                <c:pt idx="1">
                  <c:v>11120</c:v>
                </c:pt>
                <c:pt idx="2">
                  <c:v>6409</c:v>
                </c:pt>
                <c:pt idx="3">
                  <c:v>8762</c:v>
                </c:pt>
                <c:pt idx="4">
                  <c:v>8731</c:v>
                </c:pt>
                <c:pt idx="5">
                  <c:v>12152</c:v>
                </c:pt>
                <c:pt idx="6">
                  <c:v>41613</c:v>
                </c:pt>
                <c:pt idx="7">
                  <c:v>196921</c:v>
                </c:pt>
              </c:numCache>
            </c:numRef>
          </c:val>
          <c:extLst>
            <c:ext xmlns:c15="http://schemas.microsoft.com/office/drawing/2012/chart" uri="{02D57815-91ED-43cb-92C2-25804820EDAC}">
              <c15:datalabelsRange>
                <c15:f>'36bperfresol_graf'!$V$12:$AC$12</c15:f>
                <c15:dlblRangeCache>
                  <c:ptCount val="8"/>
                  <c:pt idx="0">
                    <c:v>32%</c:v>
                  </c:pt>
                  <c:pt idx="1">
                    <c:v>30%</c:v>
                  </c:pt>
                  <c:pt idx="2">
                    <c:v>28%</c:v>
                  </c:pt>
                  <c:pt idx="3">
                    <c:v>28%</c:v>
                  </c:pt>
                  <c:pt idx="4">
                    <c:v>23%</c:v>
                  </c:pt>
                  <c:pt idx="5">
                    <c:v>19%</c:v>
                  </c:pt>
                  <c:pt idx="6">
                    <c:v>19%</c:v>
                  </c:pt>
                  <c:pt idx="7">
                    <c:v>28%</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842</c:v>
                </c:pt>
                <c:pt idx="1">
                  <c:v>13987</c:v>
                </c:pt>
                <c:pt idx="2">
                  <c:v>8469</c:v>
                </c:pt>
                <c:pt idx="3">
                  <c:v>11809</c:v>
                </c:pt>
                <c:pt idx="4">
                  <c:v>13693</c:v>
                </c:pt>
                <c:pt idx="5">
                  <c:v>23001</c:v>
                </c:pt>
                <c:pt idx="6">
                  <c:v>74621</c:v>
                </c:pt>
                <c:pt idx="7">
                  <c:v>261776</c:v>
                </c:pt>
              </c:numCache>
            </c:numRef>
          </c:val>
          <c:extLst>
            <c:ext xmlns:c15="http://schemas.microsoft.com/office/drawing/2012/chart" uri="{02D57815-91ED-43cb-92C2-25804820EDAC}">
              <c15:datalabelsRange>
                <c15:f>'36bperfresol_graf'!$V$13:$AC$13</c15:f>
                <c15:dlblRangeCache>
                  <c:ptCount val="8"/>
                  <c:pt idx="0">
                    <c:v>46%</c:v>
                  </c:pt>
                  <c:pt idx="1">
                    <c:v>38%</c:v>
                  </c:pt>
                  <c:pt idx="2">
                    <c:v>37%</c:v>
                  </c:pt>
                  <c:pt idx="3">
                    <c:v>38%</c:v>
                  </c:pt>
                  <c:pt idx="4">
                    <c:v>37%</c:v>
                  </c:pt>
                  <c:pt idx="5">
                    <c:v>37%</c:v>
                  </c:pt>
                  <c:pt idx="6">
                    <c:v>34%</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401</c:v>
                </c:pt>
                <c:pt idx="1">
                  <c:v>11403</c:v>
                </c:pt>
                <c:pt idx="2">
                  <c:v>8237</c:v>
                </c:pt>
                <c:pt idx="3">
                  <c:v>10598</c:v>
                </c:pt>
                <c:pt idx="4">
                  <c:v>15047</c:v>
                </c:pt>
                <c:pt idx="5">
                  <c:v>27184</c:v>
                </c:pt>
                <c:pt idx="6">
                  <c:v>100600</c:v>
                </c:pt>
                <c:pt idx="7">
                  <c:v>248077</c:v>
                </c:pt>
              </c:numCache>
            </c:numRef>
          </c:val>
          <c:extLst>
            <c:ext xmlns:c15="http://schemas.microsoft.com/office/drawing/2012/chart" uri="{02D57815-91ED-43cb-92C2-25804820EDAC}">
              <c15:datalabelsRange>
                <c15:f>'36bperfresol_graf'!$V$14:$AC$14</c15:f>
                <c15:dlblRangeCache>
                  <c:ptCount val="8"/>
                  <c:pt idx="0">
                    <c:v>22%</c:v>
                  </c:pt>
                  <c:pt idx="1">
                    <c:v>31%</c:v>
                  </c:pt>
                  <c:pt idx="2">
                    <c:v>36%</c:v>
                  </c:pt>
                  <c:pt idx="3">
                    <c:v>34%</c:v>
                  </c:pt>
                  <c:pt idx="4">
                    <c:v>40%</c:v>
                  </c:pt>
                  <c:pt idx="5">
                    <c:v>44%</c:v>
                  </c:pt>
                  <c:pt idx="6">
                    <c:v>46%</c:v>
                  </c:pt>
                  <c:pt idx="7">
                    <c:v>35%</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797</c:v>
                </c:pt>
                <c:pt idx="1">
                  <c:v>24167</c:v>
                </c:pt>
                <c:pt idx="2">
                  <c:v>10366</c:v>
                </c:pt>
                <c:pt idx="3">
                  <c:v>10860</c:v>
                </c:pt>
                <c:pt idx="4">
                  <c:v>9909</c:v>
                </c:pt>
                <c:pt idx="5">
                  <c:v>13611</c:v>
                </c:pt>
                <c:pt idx="6">
                  <c:v>32085</c:v>
                </c:pt>
                <c:pt idx="7">
                  <c:v>65214</c:v>
                </c:pt>
              </c:numCache>
            </c:numRef>
          </c:val>
          <c:extLst>
            <c:ext xmlns:c15="http://schemas.microsoft.com/office/drawing/2012/chart" uri="{02D57815-91ED-43cb-92C2-25804820EDAC}">
              <c15:datalabelsRange>
                <c15:f>'36bperfresol_graf'!$V$17:$AC$17</c15:f>
                <c15:dlblRangeCache>
                  <c:ptCount val="8"/>
                  <c:pt idx="0">
                    <c:v>34%</c:v>
                  </c:pt>
                  <c:pt idx="1">
                    <c:v>28%</c:v>
                  </c:pt>
                  <c:pt idx="2">
                    <c:v>27%</c:v>
                  </c:pt>
                  <c:pt idx="3">
                    <c:v>26%</c:v>
                  </c:pt>
                  <c:pt idx="4">
                    <c:v>23%</c:v>
                  </c:pt>
                  <c:pt idx="5">
                    <c:v>21%</c:v>
                  </c:pt>
                  <c:pt idx="6">
                    <c:v>23%</c:v>
                  </c:pt>
                  <c:pt idx="7">
                    <c:v>25%</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1079</c:v>
                </c:pt>
                <c:pt idx="1">
                  <c:v>34982</c:v>
                </c:pt>
                <c:pt idx="2">
                  <c:v>13702</c:v>
                </c:pt>
                <c:pt idx="3">
                  <c:v>15547</c:v>
                </c:pt>
                <c:pt idx="4">
                  <c:v>16077</c:v>
                </c:pt>
                <c:pt idx="5">
                  <c:v>24782</c:v>
                </c:pt>
                <c:pt idx="6">
                  <c:v>52001</c:v>
                </c:pt>
                <c:pt idx="7">
                  <c:v>93543</c:v>
                </c:pt>
              </c:numCache>
            </c:numRef>
          </c:val>
          <c:extLst>
            <c:ext xmlns:c15="http://schemas.microsoft.com/office/drawing/2012/chart" uri="{02D57815-91ED-43cb-92C2-25804820EDAC}">
              <c15:datalabelsRange>
                <c15:f>'36bperfresol_graf'!$V$18:$AC$18</c15:f>
                <c15:dlblRangeCache>
                  <c:ptCount val="8"/>
                  <c:pt idx="0">
                    <c:v>46%</c:v>
                  </c:pt>
                  <c:pt idx="1">
                    <c:v>41%</c:v>
                  </c:pt>
                  <c:pt idx="2">
                    <c:v>36%</c:v>
                  </c:pt>
                  <c:pt idx="3">
                    <c:v>38%</c:v>
                  </c:pt>
                  <c:pt idx="4">
                    <c:v>37%</c:v>
                  </c:pt>
                  <c:pt idx="5">
                    <c:v>38%</c:v>
                  </c:pt>
                  <c:pt idx="6">
                    <c:v>37%</c:v>
                  </c:pt>
                  <c:pt idx="7">
                    <c:v>36%</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488</c:v>
                </c:pt>
                <c:pt idx="1">
                  <c:v>26059</c:v>
                </c:pt>
                <c:pt idx="2">
                  <c:v>14169</c:v>
                </c:pt>
                <c:pt idx="3">
                  <c:v>14829</c:v>
                </c:pt>
                <c:pt idx="4">
                  <c:v>16937</c:v>
                </c:pt>
                <c:pt idx="5">
                  <c:v>26467</c:v>
                </c:pt>
                <c:pt idx="6">
                  <c:v>54950</c:v>
                </c:pt>
                <c:pt idx="7">
                  <c:v>100121</c:v>
                </c:pt>
              </c:numCache>
            </c:numRef>
          </c:val>
          <c:extLst>
            <c:ext xmlns:c15="http://schemas.microsoft.com/office/drawing/2012/chart" uri="{02D57815-91ED-43cb-92C2-25804820EDAC}">
              <c15:datalabelsRange>
                <c15:f>'36bperfresol_graf'!$V$19:$AC$19</c15:f>
                <c15:dlblRangeCache>
                  <c:ptCount val="8"/>
                  <c:pt idx="0">
                    <c:v>21%</c:v>
                  </c:pt>
                  <c:pt idx="1">
                    <c:v>31%</c:v>
                  </c:pt>
                  <c:pt idx="2">
                    <c:v>37%</c:v>
                  </c:pt>
                  <c:pt idx="3">
                    <c:v>36%</c:v>
                  </c:pt>
                  <c:pt idx="4">
                    <c:v>39%</c:v>
                  </c:pt>
                  <c:pt idx="5">
                    <c:v>41%</c:v>
                  </c:pt>
                  <c:pt idx="6">
                    <c:v>40%</c:v>
                  </c:pt>
                  <c:pt idx="7">
                    <c:v>39%</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80.841951182419592</c:v>
                </c:pt>
                <c:pt idx="1">
                  <c:v>43.38901341849111</c:v>
                </c:pt>
                <c:pt idx="2">
                  <c:v>61.849867628358801</c:v>
                </c:pt>
                <c:pt idx="3">
                  <c:v>52.666525767022435</c:v>
                </c:pt>
                <c:pt idx="4">
                  <c:v>24.258131893323824</c:v>
                </c:pt>
                <c:pt idx="5">
                  <c:v>64.514446646500474</c:v>
                </c:pt>
                <c:pt idx="6">
                  <c:v>50.857083168403925</c:v>
                </c:pt>
                <c:pt idx="7">
                  <c:v>69.688087694627512</c:v>
                </c:pt>
                <c:pt idx="8">
                  <c:v>41.270205686532563</c:v>
                </c:pt>
                <c:pt idx="9">
                  <c:v>41.851679517858727</c:v>
                </c:pt>
                <c:pt idx="10">
                  <c:v>38.026419780964211</c:v>
                </c:pt>
                <c:pt idx="11">
                  <c:v>61.131296393135344</c:v>
                </c:pt>
                <c:pt idx="12">
                  <c:v>69.894986415735588</c:v>
                </c:pt>
                <c:pt idx="13">
                  <c:v>50.324939073923638</c:v>
                </c:pt>
                <c:pt idx="14">
                  <c:v>46.029951963831593</c:v>
                </c:pt>
                <c:pt idx="15">
                  <c:v>54.587637973200422</c:v>
                </c:pt>
                <c:pt idx="16">
                  <c:v>85.153572148665901</c:v>
                </c:pt>
                <c:pt idx="17">
                  <c:v>61.98315467075038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0.77579651737510458</c:v>
                </c:pt>
                <c:pt idx="1">
                  <c:v>16.195842417170756</c:v>
                </c:pt>
                <c:pt idx="2">
                  <c:v>10.554293218819703</c:v>
                </c:pt>
                <c:pt idx="3">
                  <c:v>1.4882524921624574</c:v>
                </c:pt>
                <c:pt idx="4">
                  <c:v>38.579688733793525</c:v>
                </c:pt>
                <c:pt idx="5">
                  <c:v>2.0340043809325126</c:v>
                </c:pt>
                <c:pt idx="6">
                  <c:v>25.82629634516427</c:v>
                </c:pt>
                <c:pt idx="7">
                  <c:v>10.833065076326179</c:v>
                </c:pt>
                <c:pt idx="8">
                  <c:v>7.4203655859042801</c:v>
                </c:pt>
                <c:pt idx="9">
                  <c:v>10.243655647138763</c:v>
                </c:pt>
                <c:pt idx="10">
                  <c:v>45.15524443942644</c:v>
                </c:pt>
                <c:pt idx="11">
                  <c:v>14.063444416524614</c:v>
                </c:pt>
                <c:pt idx="12">
                  <c:v>10.223628224373764</c:v>
                </c:pt>
                <c:pt idx="13">
                  <c:v>2.9575473117309024</c:v>
                </c:pt>
                <c:pt idx="14">
                  <c:v>12.66297985710249</c:v>
                </c:pt>
                <c:pt idx="15">
                  <c:v>1.4097211244292769</c:v>
                </c:pt>
                <c:pt idx="16">
                  <c:v>6.6066267894347739</c:v>
                </c:pt>
                <c:pt idx="17">
                  <c:v>9.5712098009188368E-2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18.379971104858946</c:v>
                </c:pt>
                <c:pt idx="1">
                  <c:v>40.41514416433813</c:v>
                </c:pt>
                <c:pt idx="2">
                  <c:v>27.535385962352255</c:v>
                </c:pt>
                <c:pt idx="3">
                  <c:v>45.845221740815106</c:v>
                </c:pt>
                <c:pt idx="4">
                  <c:v>36.967319595506765</c:v>
                </c:pt>
                <c:pt idx="5">
                  <c:v>33.451548972567018</c:v>
                </c:pt>
                <c:pt idx="6">
                  <c:v>21.638188855169986</c:v>
                </c:pt>
                <c:pt idx="7">
                  <c:v>19.462751808616979</c:v>
                </c:pt>
                <c:pt idx="8">
                  <c:v>51.280003362898817</c:v>
                </c:pt>
                <c:pt idx="9">
                  <c:v>47.51432834057136</c:v>
                </c:pt>
                <c:pt idx="10">
                  <c:v>16.818335779609349</c:v>
                </c:pt>
                <c:pt idx="11">
                  <c:v>24.70610606667708</c:v>
                </c:pt>
                <c:pt idx="12">
                  <c:v>19.85116079134637</c:v>
                </c:pt>
                <c:pt idx="13">
                  <c:v>46.711496224087611</c:v>
                </c:pt>
                <c:pt idx="14">
                  <c:v>41.14963871957373</c:v>
                </c:pt>
                <c:pt idx="15">
                  <c:v>36.805252048094182</c:v>
                </c:pt>
                <c:pt idx="16">
                  <c:v>8.2398010618993212</c:v>
                </c:pt>
                <c:pt idx="17">
                  <c:v>37.921133231240432</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2.2811953463614935E-3</c:v>
                </c:pt>
                <c:pt idx="1">
                  <c:v>0</c:v>
                </c:pt>
                <c:pt idx="2">
                  <c:v>6.0453190469241837E-2</c:v>
                </c:pt>
                <c:pt idx="3">
                  <c:v>0</c:v>
                </c:pt>
                <c:pt idx="4">
                  <c:v>0.19485977737588833</c:v>
                </c:pt>
                <c:pt idx="5">
                  <c:v>0</c:v>
                </c:pt>
                <c:pt idx="6">
                  <c:v>1.6784316312618199</c:v>
                </c:pt>
                <c:pt idx="7">
                  <c:v>1.6095420429324162E-2</c:v>
                </c:pt>
                <c:pt idx="8">
                  <c:v>2.9425364664340661E-2</c:v>
                </c:pt>
                <c:pt idx="9">
                  <c:v>0.39033649443115009</c:v>
                </c:pt>
                <c:pt idx="10">
                  <c:v>0</c:v>
                </c:pt>
                <c:pt idx="11">
                  <c:v>9.9153123662960876E-2</c:v>
                </c:pt>
                <c:pt idx="12">
                  <c:v>3.0224568544284031E-2</c:v>
                </c:pt>
                <c:pt idx="13">
                  <c:v>6.0173902578451724E-3</c:v>
                </c:pt>
                <c:pt idx="14">
                  <c:v>0.15742945949218909</c:v>
                </c:pt>
                <c:pt idx="15">
                  <c:v>7.1973888542761228</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73.70301899142865</c:v>
                </c:pt>
                <c:pt idx="1">
                  <c:v>46.145227551619271</c:v>
                </c:pt>
                <c:pt idx="2">
                  <c:v>59.006983641059982</c:v>
                </c:pt>
                <c:pt idx="3">
                  <c:v>56.764168190127968</c:v>
                </c:pt>
                <c:pt idx="4">
                  <c:v>28.285797227665288</c:v>
                </c:pt>
                <c:pt idx="5">
                  <c:v>70.024096385542165</c:v>
                </c:pt>
                <c:pt idx="6">
                  <c:v>45.37331547668871</c:v>
                </c:pt>
                <c:pt idx="7">
                  <c:v>62.918733202183368</c:v>
                </c:pt>
                <c:pt idx="8">
                  <c:v>49.443837090252835</c:v>
                </c:pt>
                <c:pt idx="9">
                  <c:v>42.168273103524903</c:v>
                </c:pt>
                <c:pt idx="10">
                  <c:v>41.019647943904758</c:v>
                </c:pt>
                <c:pt idx="11">
                  <c:v>63.552409525595351</c:v>
                </c:pt>
                <c:pt idx="12">
                  <c:v>67.290651534776615</c:v>
                </c:pt>
                <c:pt idx="13">
                  <c:v>49.297155933311537</c:v>
                </c:pt>
                <c:pt idx="14">
                  <c:v>50.903968067621506</c:v>
                </c:pt>
                <c:pt idx="15">
                  <c:v>59.734762979683971</c:v>
                </c:pt>
                <c:pt idx="16">
                  <c:v>74.749211808541133</c:v>
                </c:pt>
                <c:pt idx="17">
                  <c:v>57.733927434754932</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1.7089632112940178</c:v>
                </c:pt>
                <c:pt idx="1">
                  <c:v>24.147681801205785</c:v>
                </c:pt>
                <c:pt idx="2">
                  <c:v>14.952645173634364</c:v>
                </c:pt>
                <c:pt idx="3">
                  <c:v>3.4568721954462358</c:v>
                </c:pt>
                <c:pt idx="4">
                  <c:v>33.888526017853252</c:v>
                </c:pt>
                <c:pt idx="5">
                  <c:v>3.072289156626506</c:v>
                </c:pt>
                <c:pt idx="6">
                  <c:v>33.324265505984769</c:v>
                </c:pt>
                <c:pt idx="7">
                  <c:v>12.280069823501703</c:v>
                </c:pt>
                <c:pt idx="8">
                  <c:v>11.369670466968609</c:v>
                </c:pt>
                <c:pt idx="9">
                  <c:v>11.362184383767117</c:v>
                </c:pt>
                <c:pt idx="10">
                  <c:v>43.933971221970637</c:v>
                </c:pt>
                <c:pt idx="11">
                  <c:v>16.329926870429404</c:v>
                </c:pt>
                <c:pt idx="12">
                  <c:v>14.211846460659142</c:v>
                </c:pt>
                <c:pt idx="13">
                  <c:v>6.1893865097526426</c:v>
                </c:pt>
                <c:pt idx="14">
                  <c:v>17.562808170932144</c:v>
                </c:pt>
                <c:pt idx="15">
                  <c:v>2.9466301193163495</c:v>
                </c:pt>
                <c:pt idx="16">
                  <c:v>11.665233591286901</c:v>
                </c:pt>
                <c:pt idx="17">
                  <c:v>0</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24.58005678852907</c:v>
                </c:pt>
                <c:pt idx="1">
                  <c:v>29.707090647174944</c:v>
                </c:pt>
                <c:pt idx="2">
                  <c:v>25.925571606237444</c:v>
                </c:pt>
                <c:pt idx="3">
                  <c:v>39.778959614425794</c:v>
                </c:pt>
                <c:pt idx="4">
                  <c:v>37.484577980985556</c:v>
                </c:pt>
                <c:pt idx="5">
                  <c:v>26.903614457831324</c:v>
                </c:pt>
                <c:pt idx="6">
                  <c:v>19.952707792751319</c:v>
                </c:pt>
                <c:pt idx="7">
                  <c:v>24.762406140034912</c:v>
                </c:pt>
                <c:pt idx="8">
                  <c:v>39.071962795217523</c:v>
                </c:pt>
                <c:pt idx="9">
                  <c:v>45.969556401211079</c:v>
                </c:pt>
                <c:pt idx="10">
                  <c:v>15.046380834124607</c:v>
                </c:pt>
                <c:pt idx="11">
                  <c:v>19.909056816051002</c:v>
                </c:pt>
                <c:pt idx="12">
                  <c:v>18.430683196611774</c:v>
                </c:pt>
                <c:pt idx="13">
                  <c:v>44.502560749700336</c:v>
                </c:pt>
                <c:pt idx="14">
                  <c:v>31.251467480629255</c:v>
                </c:pt>
                <c:pt idx="15">
                  <c:v>28.865688487584649</c:v>
                </c:pt>
                <c:pt idx="16">
                  <c:v>13.585554600171969</c:v>
                </c:pt>
                <c:pt idx="17">
                  <c:v>42.266072565245068</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7.9610087482640587E-3</c:v>
                </c:pt>
                <c:pt idx="1">
                  <c:v>0</c:v>
                </c:pt>
                <c:pt idx="2">
                  <c:v>0.11479957906821009</c:v>
                </c:pt>
                <c:pt idx="3">
                  <c:v>0</c:v>
                </c:pt>
                <c:pt idx="4">
                  <c:v>0.34109877349589957</c:v>
                </c:pt>
                <c:pt idx="5">
                  <c:v>0</c:v>
                </c:pt>
                <c:pt idx="6">
                  <c:v>1.3497112245752072</c:v>
                </c:pt>
                <c:pt idx="7">
                  <c:v>3.8790834280014411E-2</c:v>
                </c:pt>
                <c:pt idx="8">
                  <c:v>0.1145296475610391</c:v>
                </c:pt>
                <c:pt idx="9">
                  <c:v>0.49998611149690286</c:v>
                </c:pt>
                <c:pt idx="10">
                  <c:v>0</c:v>
                </c:pt>
                <c:pt idx="11">
                  <c:v>0.20860678792424525</c:v>
                </c:pt>
                <c:pt idx="12">
                  <c:v>6.6818807952466128E-2</c:v>
                </c:pt>
                <c:pt idx="13">
                  <c:v>1.0896807235480005E-2</c:v>
                </c:pt>
                <c:pt idx="14">
                  <c:v>0.2817562808170932</c:v>
                </c:pt>
                <c:pt idx="15">
                  <c:v>8.452918413415027</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79.723026881889979</c:v>
                </c:pt>
                <c:pt idx="1">
                  <c:v>39.646596858638745</c:v>
                </c:pt>
                <c:pt idx="2">
                  <c:v>60.203116129439223</c:v>
                </c:pt>
                <c:pt idx="3">
                  <c:v>52.272850703307448</c:v>
                </c:pt>
                <c:pt idx="4">
                  <c:v>23.611357901844414</c:v>
                </c:pt>
                <c:pt idx="5">
                  <c:v>69.837854453239075</c:v>
                </c:pt>
                <c:pt idx="6">
                  <c:v>48.387793770568095</c:v>
                </c:pt>
                <c:pt idx="7">
                  <c:v>63.906331763474618</c:v>
                </c:pt>
                <c:pt idx="8">
                  <c:v>46.106034411788919</c:v>
                </c:pt>
                <c:pt idx="9">
                  <c:v>43.082825989076603</c:v>
                </c:pt>
                <c:pt idx="10">
                  <c:v>36.546426185704746</c:v>
                </c:pt>
                <c:pt idx="11">
                  <c:v>61.998616874135543</c:v>
                </c:pt>
                <c:pt idx="12">
                  <c:v>69.906133537668495</c:v>
                </c:pt>
                <c:pt idx="13">
                  <c:v>52.564313984168862</c:v>
                </c:pt>
                <c:pt idx="14">
                  <c:v>48.218238158477199</c:v>
                </c:pt>
                <c:pt idx="15">
                  <c:v>55.60174023886718</c:v>
                </c:pt>
                <c:pt idx="16">
                  <c:v>80.824988790913167</c:v>
                </c:pt>
                <c:pt idx="17">
                  <c:v>59.803414381789963</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0.91453388055196394</c:v>
                </c:pt>
                <c:pt idx="1">
                  <c:v>17.927574171029669</c:v>
                </c:pt>
                <c:pt idx="2">
                  <c:v>11.732795054563805</c:v>
                </c:pt>
                <c:pt idx="3">
                  <c:v>2.0474664639113671</c:v>
                </c:pt>
                <c:pt idx="4">
                  <c:v>38.245850954191688</c:v>
                </c:pt>
                <c:pt idx="5">
                  <c:v>2.4206562668101128</c:v>
                </c:pt>
                <c:pt idx="6">
                  <c:v>26.114416780241331</c:v>
                </c:pt>
                <c:pt idx="7">
                  <c:v>12.339089481946624</c:v>
                </c:pt>
                <c:pt idx="8">
                  <c:v>9.851815263027909</c:v>
                </c:pt>
                <c:pt idx="9">
                  <c:v>10.455533151929213</c:v>
                </c:pt>
                <c:pt idx="10">
                  <c:v>44.796259185036739</c:v>
                </c:pt>
                <c:pt idx="11">
                  <c:v>13.546497437149133</c:v>
                </c:pt>
                <c:pt idx="12">
                  <c:v>9.739298526697084</c:v>
                </c:pt>
                <c:pt idx="13">
                  <c:v>2.4653693931398415</c:v>
                </c:pt>
                <c:pt idx="14">
                  <c:v>16.423196104471003</c:v>
                </c:pt>
                <c:pt idx="15">
                  <c:v>2.069997506027101</c:v>
                </c:pt>
                <c:pt idx="16">
                  <c:v>8.0257061724704819</c:v>
                </c:pt>
                <c:pt idx="17">
                  <c:v>0.20693222969477496</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19.361087709655767</c:v>
                </c:pt>
                <c:pt idx="1">
                  <c:v>42.425828970331587</c:v>
                </c:pt>
                <c:pt idx="2">
                  <c:v>28.026241090014508</c:v>
                </c:pt>
                <c:pt idx="3">
                  <c:v>45.679682832781189</c:v>
                </c:pt>
                <c:pt idx="4">
                  <c:v>37.961548029425352</c:v>
                </c:pt>
                <c:pt idx="5">
                  <c:v>27.741489279950819</c:v>
                </c:pt>
                <c:pt idx="6">
                  <c:v>23.840707376259015</c:v>
                </c:pt>
                <c:pt idx="7">
                  <c:v>23.744113029827314</c:v>
                </c:pt>
                <c:pt idx="8">
                  <c:v>44.028155100024698</c:v>
                </c:pt>
                <c:pt idx="9">
                  <c:v>45.959516864710373</c:v>
                </c:pt>
                <c:pt idx="10">
                  <c:v>18.657314629258519</c:v>
                </c:pt>
                <c:pt idx="11">
                  <c:v>24.343015214384508</c:v>
                </c:pt>
                <c:pt idx="12">
                  <c:v>20.335411514750444</c:v>
                </c:pt>
                <c:pt idx="13">
                  <c:v>44.966193931398415</c:v>
                </c:pt>
                <c:pt idx="14">
                  <c:v>35.192563081009297</c:v>
                </c:pt>
                <c:pt idx="15">
                  <c:v>34.621885997727716</c:v>
                </c:pt>
                <c:pt idx="16">
                  <c:v>11.149305036616351</c:v>
                </c:pt>
                <c:pt idx="17">
                  <c:v>39.989653388515258</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1.3515279022935428E-3</c:v>
                </c:pt>
                <c:pt idx="1">
                  <c:v>0</c:v>
                </c:pt>
                <c:pt idx="2">
                  <c:v>3.7847725982463887E-2</c:v>
                </c:pt>
                <c:pt idx="3">
                  <c:v>0</c:v>
                </c:pt>
                <c:pt idx="4">
                  <c:v>0.18124311453854081</c:v>
                </c:pt>
                <c:pt idx="5">
                  <c:v>0</c:v>
                </c:pt>
                <c:pt idx="6">
                  <c:v>1.6570820729315561</c:v>
                </c:pt>
                <c:pt idx="7">
                  <c:v>1.0465724751439037E-2</c:v>
                </c:pt>
                <c:pt idx="8">
                  <c:v>1.3995225158475344E-2</c:v>
                </c:pt>
                <c:pt idx="9">
                  <c:v>0.5021239942838126</c:v>
                </c:pt>
                <c:pt idx="10">
                  <c:v>0</c:v>
                </c:pt>
                <c:pt idx="11">
                  <c:v>0.11187047433081117</c:v>
                </c:pt>
                <c:pt idx="12">
                  <c:v>1.9156420883981749E-2</c:v>
                </c:pt>
                <c:pt idx="13">
                  <c:v>4.1226912928759895E-3</c:v>
                </c:pt>
                <c:pt idx="14">
                  <c:v>0.16600265604249667</c:v>
                </c:pt>
                <c:pt idx="15">
                  <c:v>7.706376257378003</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86.367253347852028</c:v>
                </c:pt>
                <c:pt idx="1">
                  <c:v>44.842571684206042</c:v>
                </c:pt>
                <c:pt idx="2">
                  <c:v>64.426494345718908</c:v>
                </c:pt>
                <c:pt idx="3">
                  <c:v>51.069082070563212</c:v>
                </c:pt>
                <c:pt idx="4">
                  <c:v>20.191928486919942</c:v>
                </c:pt>
                <c:pt idx="5">
                  <c:v>49.07357679914071</c:v>
                </c:pt>
                <c:pt idx="6">
                  <c:v>56.410429796326852</c:v>
                </c:pt>
                <c:pt idx="7">
                  <c:v>80.326969246598836</c:v>
                </c:pt>
                <c:pt idx="8">
                  <c:v>33.138444990780577</c:v>
                </c:pt>
                <c:pt idx="9">
                  <c:v>40.314000662361316</c:v>
                </c:pt>
                <c:pt idx="10">
                  <c:v>36.821556579621095</c:v>
                </c:pt>
                <c:pt idx="11">
                  <c:v>58.497988054638299</c:v>
                </c:pt>
                <c:pt idx="12">
                  <c:v>72.837978260108116</c:v>
                </c:pt>
                <c:pt idx="13">
                  <c:v>48.839255782769023</c:v>
                </c:pt>
                <c:pt idx="14">
                  <c:v>42.498693152117092</c:v>
                </c:pt>
                <c:pt idx="15">
                  <c:v>51.065517537089441</c:v>
                </c:pt>
                <c:pt idx="16">
                  <c:v>99.04234943605023</c:v>
                </c:pt>
                <c:pt idx="17">
                  <c:v>68.313953488372093</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6.2297793925179826E-2</c:v>
                </c:pt>
                <c:pt idx="1">
                  <c:v>8.15474415235823</c:v>
                </c:pt>
                <c:pt idx="2">
                  <c:v>7.5698130625432727</c:v>
                </c:pt>
                <c:pt idx="3">
                  <c:v>0.19748585317686376</c:v>
                </c:pt>
                <c:pt idx="4">
                  <c:v>44.656237675824897</c:v>
                </c:pt>
                <c:pt idx="5">
                  <c:v>0.20139634801288936</c:v>
                </c:pt>
                <c:pt idx="6">
                  <c:v>20.745990100348923</c:v>
                </c:pt>
                <c:pt idx="7">
                  <c:v>8.3228535497884994</c:v>
                </c:pt>
                <c:pt idx="8">
                  <c:v>3.4027350952673632</c:v>
                </c:pt>
                <c:pt idx="9">
                  <c:v>9.1861235303858262</c:v>
                </c:pt>
                <c:pt idx="10">
                  <c:v>46.569380440348183</c:v>
                </c:pt>
                <c:pt idx="11">
                  <c:v>12.777206373265486</c:v>
                </c:pt>
                <c:pt idx="12">
                  <c:v>6.3433315041623368</c:v>
                </c:pt>
                <c:pt idx="13">
                  <c:v>0.97217566208514916</c:v>
                </c:pt>
                <c:pt idx="14">
                  <c:v>7.8846488935354593</c:v>
                </c:pt>
                <c:pt idx="15">
                  <c:v>8.146814166881057E-2</c:v>
                </c:pt>
                <c:pt idx="16">
                  <c:v>0.82996382208980635</c:v>
                </c:pt>
                <c:pt idx="17">
                  <c:v>5.8139534883720929E-2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13.570448858222786</c:v>
                </c:pt>
                <c:pt idx="1">
                  <c:v>47.002684163435731</c:v>
                </c:pt>
                <c:pt idx="2">
                  <c:v>27.95291945534272</c:v>
                </c:pt>
                <c:pt idx="3">
                  <c:v>48.733432076259923</c:v>
                </c:pt>
                <c:pt idx="4">
                  <c:v>35.116778405854255</c:v>
                </c:pt>
                <c:pt idx="5">
                  <c:v>50.725026852846405</c:v>
                </c:pt>
                <c:pt idx="6">
                  <c:v>20.935327689269968</c:v>
                </c:pt>
                <c:pt idx="7">
                  <c:v>11.347890705384703</c:v>
                </c:pt>
                <c:pt idx="8">
                  <c:v>63.452673632452367</c:v>
                </c:pt>
                <c:pt idx="9">
                  <c:v>50.309446928299387</c:v>
                </c:pt>
                <c:pt idx="10">
                  <c:v>16.609062980030721</c:v>
                </c:pt>
                <c:pt idx="11">
                  <c:v>28.721196701492268</c:v>
                </c:pt>
                <c:pt idx="12">
                  <c:v>20.815187567864189</c:v>
                </c:pt>
                <c:pt idx="13">
                  <c:v>50.184378142809251</c:v>
                </c:pt>
                <c:pt idx="14">
                  <c:v>49.512110123714933</c:v>
                </c:pt>
                <c:pt idx="15">
                  <c:v>42.71717691450133</c:v>
                </c:pt>
                <c:pt idx="16">
                  <c:v>0.1276867418599702</c:v>
                </c:pt>
                <c:pt idx="17">
                  <c:v>31.627906976744185</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5.0773136395107318E-2</c:v>
                </c:pt>
                <c:pt idx="3">
                  <c:v>0</c:v>
                </c:pt>
                <c:pt idx="4">
                  <c:v>3.5055431400902677E-2</c:v>
                </c:pt>
                <c:pt idx="5">
                  <c:v>0</c:v>
                </c:pt>
                <c:pt idx="6">
                  <c:v>1.9082524140542587</c:v>
                </c:pt>
                <c:pt idx="7">
                  <c:v>2.2864982279638731E-3</c:v>
                </c:pt>
                <c:pt idx="8">
                  <c:v>6.1462814996926856E-3</c:v>
                </c:pt>
                <c:pt idx="9">
                  <c:v>0.19042887895346911</c:v>
                </c:pt>
                <c:pt idx="10">
                  <c:v>0</c:v>
                </c:pt>
                <c:pt idx="11">
                  <c:v>3.6088706039444957E-3</c:v>
                </c:pt>
                <c:pt idx="12">
                  <c:v>3.5026678653574473E-3</c:v>
                </c:pt>
                <c:pt idx="13">
                  <c:v>4.190412336573919E-3</c:v>
                </c:pt>
                <c:pt idx="14">
                  <c:v>0.10454783063251437</c:v>
                </c:pt>
                <c:pt idx="15">
                  <c:v>6.1358374067404169</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CFB-46D3-A574-771DF452054E}"/>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CFB-46D3-A574-771DF452054E}"/>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CFB-46D3-A574-771DF452054E}"/>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CFB-46D3-A574-771DF452054E}"/>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CFB-46D3-A574-771DF452054E}"/>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CFB-46D3-A574-771DF452054E}"/>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CFB-46D3-A574-771DF452054E}"/>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CFB-46D3-A574-771DF452054E}"/>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CFB-46D3-A574-771DF452054E}"/>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CFB-46D3-A574-771DF452054E}"/>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CFB-46D3-A574-771DF452054E}"/>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CFB-46D3-A574-771DF452054E}"/>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CFB-46D3-A574-771DF452054E}"/>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CFB-46D3-A574-771DF452054E}"/>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CFB-46D3-A574-771DF452054E}"/>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CFB-46D3-A574-771DF452054E}"/>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CFB-46D3-A574-771DF452054E}"/>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Andalucía</c:v>
                </c:pt>
                <c:pt idx="1">
                  <c:v>Castilla y León</c:v>
                </c:pt>
                <c:pt idx="2">
                  <c:v>Castilla - La Mancha</c:v>
                </c:pt>
                <c:pt idx="3">
                  <c:v>Balears, Illes</c:v>
                </c:pt>
                <c:pt idx="4">
                  <c:v>Comunitat Valenciana</c:v>
                </c:pt>
                <c:pt idx="5">
                  <c:v>Aragón</c:v>
                </c:pt>
                <c:pt idx="6">
                  <c:v>Canarias</c:v>
                </c:pt>
                <c:pt idx="7">
                  <c:v>TOTAL</c:v>
                </c:pt>
                <c:pt idx="8">
                  <c:v>Murcia, Región de</c:v>
                </c:pt>
                <c:pt idx="9">
                  <c:v>Madrid, Comunidad de</c:v>
                </c:pt>
                <c:pt idx="10">
                  <c:v>Extremadura</c:v>
                </c:pt>
                <c:pt idx="11">
                  <c:v>Cataluña</c:v>
                </c:pt>
                <c:pt idx="12">
                  <c:v>País Vasco</c:v>
                </c:pt>
                <c:pt idx="13">
                  <c:v>Rioja, La</c:v>
                </c:pt>
                <c:pt idx="14">
                  <c:v>Navarra, Comunidad Foral de</c:v>
                </c:pt>
                <c:pt idx="15">
                  <c:v>Galicia</c:v>
                </c:pt>
                <c:pt idx="16">
                  <c:v>Ceuta y Melilla</c:v>
                </c:pt>
                <c:pt idx="17">
                  <c:v>Asturias, Principado de</c:v>
                </c:pt>
                <c:pt idx="18">
                  <c:v>Cantabria</c:v>
                </c:pt>
              </c:strCache>
            </c:strRef>
          </c:cat>
          <c:val>
            <c:numRef>
              <c:f>'42pbpcasaadpot'!$Q$11:$Q$29</c:f>
              <c:numCache>
                <c:formatCode>#,##0.00</c:formatCode>
                <c:ptCount val="19"/>
                <c:pt idx="0">
                  <c:v>32.091446966816463</c:v>
                </c:pt>
                <c:pt idx="1">
                  <c:v>30.808102569995022</c:v>
                </c:pt>
                <c:pt idx="2">
                  <c:v>28.558909580967942</c:v>
                </c:pt>
                <c:pt idx="3">
                  <c:v>27.739945619090133</c:v>
                </c:pt>
                <c:pt idx="4">
                  <c:v>27.310773828127978</c:v>
                </c:pt>
                <c:pt idx="5">
                  <c:v>26.464147552714692</c:v>
                </c:pt>
                <c:pt idx="6">
                  <c:v>25.780942894326071</c:v>
                </c:pt>
                <c:pt idx="7">
                  <c:v>25.673843550423019</c:v>
                </c:pt>
                <c:pt idx="8">
                  <c:v>25.082743265199689</c:v>
                </c:pt>
                <c:pt idx="9">
                  <c:v>24.943558886196751</c:v>
                </c:pt>
                <c:pt idx="10">
                  <c:v>24.538471192015798</c:v>
                </c:pt>
                <c:pt idx="11">
                  <c:v>22.907581718571901</c:v>
                </c:pt>
                <c:pt idx="12">
                  <c:v>22.032405045267392</c:v>
                </c:pt>
                <c:pt idx="13">
                  <c:v>21.899109792284868</c:v>
                </c:pt>
                <c:pt idx="14">
                  <c:v>20.527893994524316</c:v>
                </c:pt>
                <c:pt idx="15">
                  <c:v>19.246188032203769</c:v>
                </c:pt>
                <c:pt idx="16">
                  <c:v>18.251412033795454</c:v>
                </c:pt>
                <c:pt idx="17">
                  <c:v>17.919856879678832</c:v>
                </c:pt>
                <c:pt idx="18">
                  <c:v>17.620155190274222</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11C3-423E-BDE0-260756DA6119}"/>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11C3-423E-BDE0-260756DA6119}"/>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11C3-423E-BDE0-260756DA6119}"/>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11C3-423E-BDE0-260756DA6119}"/>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11C3-423E-BDE0-260756DA6119}"/>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11C3-423E-BDE0-260756DA6119}"/>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11C3-423E-BDE0-260756DA6119}"/>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11C3-423E-BDE0-260756DA6119}"/>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11C3-423E-BDE0-260756DA6119}"/>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11C3-423E-BDE0-260756DA6119}"/>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11C3-423E-BDE0-260756DA6119}"/>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11C3-423E-BDE0-260756DA6119}"/>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11C3-423E-BDE0-260756DA6119}"/>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11C3-423E-BDE0-260756DA6119}"/>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11C3-423E-BDE0-260756DA6119}"/>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11C3-423E-BDE0-260756DA6119}"/>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11C3-423E-BDE0-260756DA6119}"/>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Balears, Illes</c:v>
                </c:pt>
                <c:pt idx="2">
                  <c:v>Extremadura</c:v>
                </c:pt>
                <c:pt idx="3">
                  <c:v>Castilla y León</c:v>
                </c:pt>
                <c:pt idx="4">
                  <c:v>Cataluña</c:v>
                </c:pt>
                <c:pt idx="5">
                  <c:v>Murcia, Región de</c:v>
                </c:pt>
                <c:pt idx="6">
                  <c:v>Castilla - La Mancha</c:v>
                </c:pt>
                <c:pt idx="7">
                  <c:v>País Vasco</c:v>
                </c:pt>
                <c:pt idx="8">
                  <c:v>Comunitat Valenciana</c:v>
                </c:pt>
                <c:pt idx="9">
                  <c:v>TOTAL</c:v>
                </c:pt>
                <c:pt idx="10">
                  <c:v>Rioja, La</c:v>
                </c:pt>
                <c:pt idx="11">
                  <c:v>Madrid, Comunidad de</c:v>
                </c:pt>
                <c:pt idx="12">
                  <c:v>Aragón</c:v>
                </c:pt>
                <c:pt idx="13">
                  <c:v>Canarias</c:v>
                </c:pt>
                <c:pt idx="14">
                  <c:v>Navarra, Comunidad Foral de</c:v>
                </c:pt>
                <c:pt idx="15">
                  <c:v>Ceuta y Melilla</c:v>
                </c:pt>
                <c:pt idx="16">
                  <c:v>Asturias, Principado de</c:v>
                </c:pt>
                <c:pt idx="17">
                  <c:v>Cantabria</c:v>
                </c:pt>
                <c:pt idx="18">
                  <c:v>Galicia</c:v>
                </c:pt>
              </c:strCache>
            </c:strRef>
          </c:cat>
          <c:val>
            <c:numRef>
              <c:f>'22solcasaadpot'!$R$10:$R$28</c:f>
              <c:numCache>
                <c:formatCode>0.00</c:formatCode>
                <c:ptCount val="19"/>
                <c:pt idx="0">
                  <c:v>43.386360698674302</c:v>
                </c:pt>
                <c:pt idx="1">
                  <c:v>41.159855525343936</c:v>
                </c:pt>
                <c:pt idx="2">
                  <c:v>40.892608273502468</c:v>
                </c:pt>
                <c:pt idx="3">
                  <c:v>38.740233252901298</c:v>
                </c:pt>
                <c:pt idx="4">
                  <c:v>38.678254954590578</c:v>
                </c:pt>
                <c:pt idx="5">
                  <c:v>37.3347642067679</c:v>
                </c:pt>
                <c:pt idx="6">
                  <c:v>36.335197715259305</c:v>
                </c:pt>
                <c:pt idx="7">
                  <c:v>35.974821125574003</c:v>
                </c:pt>
                <c:pt idx="8">
                  <c:v>35.936239794479299</c:v>
                </c:pt>
                <c:pt idx="9">
                  <c:v>35.750890372481109</c:v>
                </c:pt>
                <c:pt idx="10">
                  <c:v>34.2433234421365</c:v>
                </c:pt>
                <c:pt idx="11">
                  <c:v>33.610518587540916</c:v>
                </c:pt>
                <c:pt idx="12">
                  <c:v>33.128339224896294</c:v>
                </c:pt>
                <c:pt idx="13">
                  <c:v>31.307556970189641</c:v>
                </c:pt>
                <c:pt idx="14">
                  <c:v>28.441563059272514</c:v>
                </c:pt>
                <c:pt idx="15">
                  <c:v>27.619847827101712</c:v>
                </c:pt>
                <c:pt idx="16">
                  <c:v>26.40378246563089</c:v>
                </c:pt>
                <c:pt idx="17">
                  <c:v>22.886656372769384</c:v>
                </c:pt>
                <c:pt idx="18">
                  <c:v>20.652822804646497</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20000"/>
                <a:lumOff val="8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5A18-4C66-836E-237B6531E29D}"/>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5A18-4C66-836E-237B6531E29D}"/>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5A18-4C66-836E-237B6531E29D}"/>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06BE-4FA6-9923-284E098005C4}"/>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5A18-4C66-836E-237B6531E29D}"/>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5A18-4C66-836E-237B6531E29D}"/>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9-5A18-4C66-836E-237B6531E29D}"/>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5A18-4C66-836E-237B6531E29D}"/>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5A18-4C66-836E-237B6531E29D}"/>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5A18-4C66-836E-237B6531E29D}"/>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06BE-4FA6-9923-284E098005C4}"/>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06BE-4FA6-9923-284E098005C4}"/>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5A18-4C66-836E-237B6531E29D}"/>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5A18-4C66-836E-237B6531E29D}"/>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5A18-4C66-836E-237B6531E29D}"/>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5A18-4C66-836E-237B6531E29D}"/>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Andalucía</c:v>
                </c:pt>
                <c:pt idx="2">
                  <c:v>Castilla - La Mancha</c:v>
                </c:pt>
                <c:pt idx="3">
                  <c:v>Aragón</c:v>
                </c:pt>
                <c:pt idx="4">
                  <c:v>Extremadura</c:v>
                </c:pt>
                <c:pt idx="5">
                  <c:v>Galicia</c:v>
                </c:pt>
                <c:pt idx="6">
                  <c:v>TOTAL</c:v>
                </c:pt>
                <c:pt idx="7">
                  <c:v>Asturias, Principado de</c:v>
                </c:pt>
                <c:pt idx="8">
                  <c:v>País Vasco</c:v>
                </c:pt>
                <c:pt idx="9">
                  <c:v>Comunitat Valenciana</c:v>
                </c:pt>
                <c:pt idx="10">
                  <c:v>Murcia, Región de</c:v>
                </c:pt>
                <c:pt idx="11">
                  <c:v>Cataluña</c:v>
                </c:pt>
                <c:pt idx="12">
                  <c:v>Cantabria</c:v>
                </c:pt>
                <c:pt idx="13">
                  <c:v>Canarias</c:v>
                </c:pt>
                <c:pt idx="14">
                  <c:v>Rioja, La</c:v>
                </c:pt>
                <c:pt idx="15">
                  <c:v>Madrid, Comunidad de</c:v>
                </c:pt>
                <c:pt idx="16">
                  <c:v>Balears, Illes</c:v>
                </c:pt>
                <c:pt idx="17">
                  <c:v>Navarra, Comunidad Foral de</c:v>
                </c:pt>
                <c:pt idx="18">
                  <c:v>Ceuta y Melilla</c:v>
                </c:pt>
              </c:strCache>
            </c:strRef>
          </c:cat>
          <c:val>
            <c:numRef>
              <c:f>'44bpbpcasaad'!$AF$11:$AF$29</c:f>
              <c:numCache>
                <c:formatCode>0.00</c:formatCode>
                <c:ptCount val="19"/>
                <c:pt idx="0">
                  <c:v>5.3597315698971482</c:v>
                </c:pt>
                <c:pt idx="1">
                  <c:v>3.9200904766586149</c:v>
                </c:pt>
                <c:pt idx="2">
                  <c:v>3.8468701237503398</c:v>
                </c:pt>
                <c:pt idx="3">
                  <c:v>3.6043707373695701</c:v>
                </c:pt>
                <c:pt idx="4">
                  <c:v>3.5269546065154342</c:v>
                </c:pt>
                <c:pt idx="5">
                  <c:v>3.4201789415638544</c:v>
                </c:pt>
                <c:pt idx="6">
                  <c:v>3.409338613956026</c:v>
                </c:pt>
                <c:pt idx="7">
                  <c:v>3.3154439637168909</c:v>
                </c:pt>
                <c:pt idx="8">
                  <c:v>3.3122943278526078</c:v>
                </c:pt>
                <c:pt idx="9">
                  <c:v>3.3018247129773712</c:v>
                </c:pt>
                <c:pt idx="10">
                  <c:v>3.1517546750481573</c:v>
                </c:pt>
                <c:pt idx="11">
                  <c:v>3.0674930447902948</c:v>
                </c:pt>
                <c:pt idx="12">
                  <c:v>3.0372812374183615</c:v>
                </c:pt>
                <c:pt idx="13">
                  <c:v>2.990527105193491</c:v>
                </c:pt>
                <c:pt idx="14">
                  <c:v>2.9357135644409631</c:v>
                </c:pt>
                <c:pt idx="15">
                  <c:v>2.9275701072522109</c:v>
                </c:pt>
                <c:pt idx="16">
                  <c:v>2.7345012657579666</c:v>
                </c:pt>
                <c:pt idx="17">
                  <c:v>2.5327043491739465</c:v>
                </c:pt>
                <c:pt idx="18">
                  <c:v>2.2914542236599975</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5CB-4C35-AA3A-4F0EC5CBF55F}"/>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5CB-4C35-AA3A-4F0EC5CBF55F}"/>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5CB-4C35-AA3A-4F0EC5CBF55F}"/>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5CB-4C35-AA3A-4F0EC5CBF55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5CB-4C35-AA3A-4F0EC5CBF55F}"/>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5CB-4C35-AA3A-4F0EC5CBF55F}"/>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5CB-4C35-AA3A-4F0EC5CBF55F}"/>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35CB-4C35-AA3A-4F0EC5CBF55F}"/>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35CB-4C35-AA3A-4F0EC5CBF55F}"/>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5CB-4C35-AA3A-4F0EC5CBF55F}"/>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8D00-419E-A1BE-C07B74263FE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5CB-4C35-AA3A-4F0EC5CBF55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5CB-4C35-AA3A-4F0EC5CBF55F}"/>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5CB-4C35-AA3A-4F0EC5CBF55F}"/>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5CB-4C35-AA3A-4F0EC5CBF55F}"/>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5CB-4C35-AA3A-4F0EC5CBF55F}"/>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Canarias</c:v>
                </c:pt>
                <c:pt idx="5">
                  <c:v>Galicia</c:v>
                </c:pt>
                <c:pt idx="6">
                  <c:v>Extremadura</c:v>
                </c:pt>
                <c:pt idx="7">
                  <c:v>TOTAL</c:v>
                </c:pt>
                <c:pt idx="8">
                  <c:v>Asturias, Principado de</c:v>
                </c:pt>
                <c:pt idx="9">
                  <c:v>Castilla - La Mancha</c:v>
                </c:pt>
                <c:pt idx="10">
                  <c:v>País Vasco</c:v>
                </c:pt>
                <c:pt idx="11">
                  <c:v>Comunitat Valenciana</c:v>
                </c:pt>
                <c:pt idx="12">
                  <c:v>Cantabria</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1.5246408804354548</c:v>
                </c:pt>
                <c:pt idx="1">
                  <c:v>1.4673623251010752</c:v>
                </c:pt>
                <c:pt idx="2">
                  <c:v>1.3863086928490931</c:v>
                </c:pt>
                <c:pt idx="3">
                  <c:v>1.3589740668588202</c:v>
                </c:pt>
                <c:pt idx="4">
                  <c:v>1.2813623999138544</c:v>
                </c:pt>
                <c:pt idx="5">
                  <c:v>1.2431785388974423</c:v>
                </c:pt>
                <c:pt idx="6">
                  <c:v>1.1569388612449505</c:v>
                </c:pt>
                <c:pt idx="7">
                  <c:v>1.1316064484445465</c:v>
                </c:pt>
                <c:pt idx="8">
                  <c:v>1.100759737357764</c:v>
                </c:pt>
                <c:pt idx="9">
                  <c:v>1.0929276857753467</c:v>
                </c:pt>
                <c:pt idx="10">
                  <c:v>1.0743922208027179</c:v>
                </c:pt>
                <c:pt idx="11">
                  <c:v>1.0622464322810663</c:v>
                </c:pt>
                <c:pt idx="12">
                  <c:v>1.0449050279080252</c:v>
                </c:pt>
                <c:pt idx="13">
                  <c:v>1.0032444877363087</c:v>
                </c:pt>
                <c:pt idx="14">
                  <c:v>0.935813078580367</c:v>
                </c:pt>
                <c:pt idx="15">
                  <c:v>0.91143766230142576</c:v>
                </c:pt>
                <c:pt idx="16">
                  <c:v>0.90380780876312961</c:v>
                </c:pt>
                <c:pt idx="17">
                  <c:v>0.65775836541308852</c:v>
                </c:pt>
                <c:pt idx="18">
                  <c:v>0.63718910382945126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4EDA-4EC5-A140-89485EB9CF3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4EDA-4EC5-A140-89485EB9CF3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4EDA-4EC5-A140-89485EB9CF3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4EDA-4EC5-A140-89485EB9CF3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4EDA-4EC5-A140-89485EB9CF3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4EDA-4EC5-A140-89485EB9CF3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4EDA-4EC5-A140-89485EB9CF3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4EDA-4EC5-A140-89485EB9CF3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4EDA-4EC5-A140-89485EB9CF3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4EDA-4EC5-A140-89485EB9CF3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4EDA-4EC5-A140-89485EB9CF3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4EDA-4EC5-A140-89485EB9CF3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4EDA-4EC5-A140-89485EB9CF3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4EDA-4EC5-A140-89485EB9CF3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4EDA-4EC5-A140-89485EB9CF3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4EDA-4EC5-A140-89485EB9CF3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Canarias</c:v>
                </c:pt>
                <c:pt idx="4">
                  <c:v>Murcia, Región de</c:v>
                </c:pt>
                <c:pt idx="5">
                  <c:v>Balears, Illes</c:v>
                </c:pt>
                <c:pt idx="6">
                  <c:v>Comunitat Valenciana</c:v>
                </c:pt>
                <c:pt idx="7">
                  <c:v>TOTAL</c:v>
                </c:pt>
                <c:pt idx="8">
                  <c:v>Cataluña</c:v>
                </c:pt>
                <c:pt idx="9">
                  <c:v>Aragón</c:v>
                </c:pt>
                <c:pt idx="10">
                  <c:v>Extremadura</c:v>
                </c:pt>
                <c:pt idx="11">
                  <c:v>Madrid, Comunidad de</c:v>
                </c:pt>
                <c:pt idx="12">
                  <c:v>Cantabria</c:v>
                </c:pt>
                <c:pt idx="13">
                  <c:v>País Vasco</c:v>
                </c:pt>
                <c:pt idx="14">
                  <c:v>Ceuta y Melilla</c:v>
                </c:pt>
                <c:pt idx="15">
                  <c:v>Asturias, Principado de</c:v>
                </c:pt>
                <c:pt idx="16">
                  <c:v>Galicia</c:v>
                </c:pt>
                <c:pt idx="17">
                  <c:v>Rioja, La</c:v>
                </c:pt>
                <c:pt idx="18">
                  <c:v>Navarra, Comunidad Foral de</c:v>
                </c:pt>
              </c:strCache>
            </c:strRef>
          </c:cat>
          <c:val>
            <c:numRef>
              <c:f>'44bpbpcasaad'!$AR$11:$AR$29</c:f>
              <c:numCache>
                <c:formatCode>0.00</c:formatCode>
                <c:ptCount val="19"/>
                <c:pt idx="0">
                  <c:v>6.1521800234784481</c:v>
                </c:pt>
                <c:pt idx="1">
                  <c:v>5.1852848831947576</c:v>
                </c:pt>
                <c:pt idx="2">
                  <c:v>5.0827981039541994</c:v>
                </c:pt>
                <c:pt idx="3">
                  <c:v>5.0002291130705734</c:v>
                </c:pt>
                <c:pt idx="4">
                  <c:v>4.9992858163119553</c:v>
                </c:pt>
                <c:pt idx="5">
                  <c:v>4.7340425531914896</c:v>
                </c:pt>
                <c:pt idx="6">
                  <c:v>4.6152897905377186</c:v>
                </c:pt>
                <c:pt idx="7">
                  <c:v>4.6004391390591168</c:v>
                </c:pt>
                <c:pt idx="8">
                  <c:v>4.3847816157045436</c:v>
                </c:pt>
                <c:pt idx="9">
                  <c:v>4.3804702248155136</c:v>
                </c:pt>
                <c:pt idx="10">
                  <c:v>4.0701080490176542</c:v>
                </c:pt>
                <c:pt idx="11">
                  <c:v>3.9724849158684101</c:v>
                </c:pt>
                <c:pt idx="12">
                  <c:v>3.6622170632617528</c:v>
                </c:pt>
                <c:pt idx="13">
                  <c:v>3.6174870089877276</c:v>
                </c:pt>
                <c:pt idx="14">
                  <c:v>3.523066330043608</c:v>
                </c:pt>
                <c:pt idx="15">
                  <c:v>3.4702742956435397</c:v>
                </c:pt>
                <c:pt idx="16">
                  <c:v>3.3816913824676438</c:v>
                </c:pt>
                <c:pt idx="17">
                  <c:v>3.3674760737166811</c:v>
                </c:pt>
                <c:pt idx="18">
                  <c:v>2.8386579066151763</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A07-47B6-9550-8ED5A18FF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A07-47B6-9550-8ED5A18FF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A07-47B6-9550-8ED5A18FF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A07-47B6-9550-8ED5A18FFB7A}"/>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A07-47B6-9550-8ED5A18FF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1-2A07-47B6-9550-8ED5A18FF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A07-47B6-9550-8ED5A18FF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A07-47B6-9550-8ED5A18FF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A07-47B6-9550-8ED5A18FF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A07-47B6-9550-8ED5A18FF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A07-47B6-9550-8ED5A18FFB7A}"/>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A07-47B6-9550-8ED5A18FFB7A}"/>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A07-47B6-9550-8ED5A18FF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A07-47B6-9550-8ED5A18FF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2A07-47B6-9550-8ED5A18FF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2A07-47B6-9550-8ED5A18FF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Andalucía</c:v>
                </c:pt>
                <c:pt idx="1">
                  <c:v>Castilla - La Mancha</c:v>
                </c:pt>
                <c:pt idx="2">
                  <c:v>Castilla y León</c:v>
                </c:pt>
                <c:pt idx="3">
                  <c:v>Comunitat Valenciana</c:v>
                </c:pt>
                <c:pt idx="4">
                  <c:v>Balears, Illes</c:v>
                </c:pt>
                <c:pt idx="5">
                  <c:v>Aragón</c:v>
                </c:pt>
                <c:pt idx="6">
                  <c:v>Murcia, Región de</c:v>
                </c:pt>
                <c:pt idx="7">
                  <c:v>TOTAL</c:v>
                </c:pt>
                <c:pt idx="8">
                  <c:v>Madrid, Comunidad de</c:v>
                </c:pt>
                <c:pt idx="9">
                  <c:v>Cataluña</c:v>
                </c:pt>
                <c:pt idx="10">
                  <c:v>Extremadura</c:v>
                </c:pt>
                <c:pt idx="11">
                  <c:v>Rioja, La</c:v>
                </c:pt>
                <c:pt idx="12">
                  <c:v>Canarias</c:v>
                </c:pt>
                <c:pt idx="13">
                  <c:v>País Vasco</c:v>
                </c:pt>
                <c:pt idx="14">
                  <c:v>Navarra, Comunidad Foral de</c:v>
                </c:pt>
                <c:pt idx="15">
                  <c:v>Cantabria</c:v>
                </c:pt>
                <c:pt idx="16">
                  <c:v>Ceuta y Melilla</c:v>
                </c:pt>
                <c:pt idx="17">
                  <c:v>Asturias, Principado de</c:v>
                </c:pt>
                <c:pt idx="18">
                  <c:v>Galicia</c:v>
                </c:pt>
              </c:strCache>
            </c:strRef>
          </c:cat>
          <c:val>
            <c:numRef>
              <c:f>'44bpbpcasaad'!$AX$11:$AX$29</c:f>
              <c:numCache>
                <c:formatCode>0.00</c:formatCode>
                <c:ptCount val="19"/>
                <c:pt idx="0">
                  <c:v>37.433245401349872</c:v>
                </c:pt>
                <c:pt idx="1">
                  <c:v>35.95548220180212</c:v>
                </c:pt>
                <c:pt idx="2">
                  <c:v>35.666926153598368</c:v>
                </c:pt>
                <c:pt idx="3">
                  <c:v>31.016163017781889</c:v>
                </c:pt>
                <c:pt idx="4">
                  <c:v>30.896213855902872</c:v>
                </c:pt>
                <c:pt idx="5">
                  <c:v>30.867401242764899</c:v>
                </c:pt>
                <c:pt idx="6">
                  <c:v>30.044680106586277</c:v>
                </c:pt>
                <c:pt idx="7">
                  <c:v>29.870343249412819</c:v>
                </c:pt>
                <c:pt idx="8">
                  <c:v>28.644105502736824</c:v>
                </c:pt>
                <c:pt idx="9">
                  <c:v>28.091368099261221</c:v>
                </c:pt>
                <c:pt idx="10">
                  <c:v>27.637028174754473</c:v>
                </c:pt>
                <c:pt idx="11">
                  <c:v>27.373424621691161</c:v>
                </c:pt>
                <c:pt idx="12">
                  <c:v>27.153940383830136</c:v>
                </c:pt>
                <c:pt idx="13">
                  <c:v>25.38946587537092</c:v>
                </c:pt>
                <c:pt idx="14">
                  <c:v>24.945824494171855</c:v>
                </c:pt>
                <c:pt idx="15">
                  <c:v>22.678114030926857</c:v>
                </c:pt>
                <c:pt idx="16">
                  <c:v>22.222222222222221</c:v>
                </c:pt>
                <c:pt idx="17">
                  <c:v>21.578898679432918</c:v>
                </c:pt>
                <c:pt idx="18">
                  <c:v>21.100726810507791</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'45ResolPIAAltaBaj'!$AD$11:$AD$69</c:f>
              <c:numCache>
                <c:formatCode>0</c:formatCode>
                <c:ptCount val="59"/>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pt idx="42">
                  <c:v>21233</c:v>
                </c:pt>
                <c:pt idx="43">
                  <c:v>27120</c:v>
                </c:pt>
                <c:pt idx="44">
                  <c:v>31086</c:v>
                </c:pt>
                <c:pt idx="45">
                  <c:v>29012</c:v>
                </c:pt>
                <c:pt idx="46">
                  <c:v>20443</c:v>
                </c:pt>
                <c:pt idx="47">
                  <c:v>24566</c:v>
                </c:pt>
                <c:pt idx="48">
                  <c:v>28019</c:v>
                </c:pt>
                <c:pt idx="49">
                  <c:v>29196</c:v>
                </c:pt>
                <c:pt idx="50">
                  <c:v>26650</c:v>
                </c:pt>
                <c:pt idx="51">
                  <c:v>28970</c:v>
                </c:pt>
                <c:pt idx="52">
                  <c:v>35948</c:v>
                </c:pt>
                <c:pt idx="53">
                  <c:v>27697</c:v>
                </c:pt>
                <c:pt idx="54">
                  <c:v>31593</c:v>
                </c:pt>
                <c:pt idx="55">
                  <c:v>40155</c:v>
                </c:pt>
                <c:pt idx="56">
                  <c:v>43701</c:v>
                </c:pt>
                <c:pt idx="57">
                  <c:v>35947</c:v>
                </c:pt>
                <c:pt idx="58">
                  <c:v>19352</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'45ResolPIAAltaBaj'!$AE$11:$AE$69</c:f>
              <c:numCache>
                <c:formatCode>0</c:formatCode>
                <c:ptCount val="59"/>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pt idx="42">
                  <c:v>16108</c:v>
                </c:pt>
                <c:pt idx="43">
                  <c:v>14590</c:v>
                </c:pt>
                <c:pt idx="44">
                  <c:v>15962</c:v>
                </c:pt>
                <c:pt idx="45">
                  <c:v>15313</c:v>
                </c:pt>
                <c:pt idx="46">
                  <c:v>17379</c:v>
                </c:pt>
                <c:pt idx="47">
                  <c:v>22564</c:v>
                </c:pt>
                <c:pt idx="48">
                  <c:v>18336</c:v>
                </c:pt>
                <c:pt idx="49">
                  <c:v>18470</c:v>
                </c:pt>
                <c:pt idx="50">
                  <c:v>16989</c:v>
                </c:pt>
                <c:pt idx="51">
                  <c:v>16692</c:v>
                </c:pt>
                <c:pt idx="52">
                  <c:v>17775</c:v>
                </c:pt>
                <c:pt idx="53">
                  <c:v>16563</c:v>
                </c:pt>
                <c:pt idx="54">
                  <c:v>16472</c:v>
                </c:pt>
                <c:pt idx="55">
                  <c:v>16155</c:v>
                </c:pt>
                <c:pt idx="56">
                  <c:v>18803</c:v>
                </c:pt>
                <c:pt idx="57">
                  <c:v>18069</c:v>
                </c:pt>
                <c:pt idx="58">
                  <c:v>21444</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3728</c:v>
                </c:pt>
                <c:pt idx="1">
                  <c:v>116750</c:v>
                </c:pt>
                <c:pt idx="2">
                  <c:v>58901</c:v>
                </c:pt>
                <c:pt idx="3">
                  <c:v>68438</c:v>
                </c:pt>
                <c:pt idx="4">
                  <c:v>74922</c:v>
                </c:pt>
                <c:pt idx="5">
                  <c:v>118018</c:v>
                </c:pt>
                <c:pt idx="6">
                  <c:v>328822</c:v>
                </c:pt>
                <c:pt idx="7">
                  <c:v>905371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1048573</c:v>
                </c:pt>
                <c:pt idx="1">
                  <c:v>626377</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532</c:v>
                </c:pt>
                <c:pt idx="1">
                  <c:v>10877</c:v>
                </c:pt>
                <c:pt idx="2">
                  <c:v>6329</c:v>
                </c:pt>
                <c:pt idx="3">
                  <c:v>8619</c:v>
                </c:pt>
                <c:pt idx="4">
                  <c:v>8527</c:v>
                </c:pt>
                <c:pt idx="5">
                  <c:v>11768</c:v>
                </c:pt>
                <c:pt idx="6">
                  <c:v>40019</c:v>
                </c:pt>
                <c:pt idx="7">
                  <c:v>190248</c:v>
                </c:pt>
              </c:numCache>
            </c:numRef>
          </c:val>
          <c:extLst>
            <c:ext xmlns:c15="http://schemas.microsoft.com/office/drawing/2012/chart" uri="{02D57815-91ED-43cb-92C2-25804820EDAC}">
              <c15:datalabelsRange>
                <c15:f>'46aperfpb_graf'!$V$12:$AC$12</c15:f>
                <c15:dlblRangeCache>
                  <c:ptCount val="8"/>
                  <c:pt idx="0">
                    <c:v>32%</c:v>
                  </c:pt>
                  <c:pt idx="1">
                    <c:v>31%</c:v>
                  </c:pt>
                  <c:pt idx="2">
                    <c:v>29%</c:v>
                  </c:pt>
                  <c:pt idx="3">
                    <c:v>29%</c:v>
                  </c:pt>
                  <c:pt idx="4">
                    <c:v>24%</c:v>
                  </c:pt>
                  <c:pt idx="5">
                    <c:v>20%</c:v>
                  </c:pt>
                  <c:pt idx="6">
                    <c:v>20%</c:v>
                  </c:pt>
                  <c:pt idx="7">
                    <c:v>29%</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750</c:v>
                </c:pt>
                <c:pt idx="1">
                  <c:v>13436</c:v>
                </c:pt>
                <c:pt idx="2">
                  <c:v>8228</c:v>
                </c:pt>
                <c:pt idx="3">
                  <c:v>11389</c:v>
                </c:pt>
                <c:pt idx="4">
                  <c:v>13085</c:v>
                </c:pt>
                <c:pt idx="5">
                  <c:v>21956</c:v>
                </c:pt>
                <c:pt idx="6">
                  <c:v>70629</c:v>
                </c:pt>
                <c:pt idx="7">
                  <c:v>249464</c:v>
                </c:pt>
              </c:numCache>
            </c:numRef>
          </c:val>
          <c:extLst>
            <c:ext xmlns:c15="http://schemas.microsoft.com/office/drawing/2012/chart" uri="{02D57815-91ED-43cb-92C2-25804820EDAC}">
              <c15:datalabelsRange>
                <c15:f>'46aperfpb_graf'!$V$13:$AC$13</c15:f>
                <c15:dlblRangeCache>
                  <c:ptCount val="8"/>
                  <c:pt idx="0">
                    <c:v>46%</c:v>
                  </c:pt>
                  <c:pt idx="1">
                    <c:v>38%</c:v>
                  </c:pt>
                  <c:pt idx="2">
                    <c:v>37%</c:v>
                  </c:pt>
                  <c:pt idx="3">
                    <c:v>39%</c:v>
                  </c:pt>
                  <c:pt idx="4">
                    <c:v>37%</c:v>
                  </c:pt>
                  <c:pt idx="5">
                    <c:v>38%</c:v>
                  </c:pt>
                  <c:pt idx="6">
                    <c:v>35%</c:v>
                  </c:pt>
                  <c:pt idx="7">
                    <c:v>37%</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361</c:v>
                </c:pt>
                <c:pt idx="1">
                  <c:v>10672</c:v>
                </c:pt>
                <c:pt idx="2">
                  <c:v>7636</c:v>
                </c:pt>
                <c:pt idx="3">
                  <c:v>9558</c:v>
                </c:pt>
                <c:pt idx="4">
                  <c:v>13448</c:v>
                </c:pt>
                <c:pt idx="5">
                  <c:v>24380</c:v>
                </c:pt>
                <c:pt idx="6">
                  <c:v>90334</c:v>
                </c:pt>
                <c:pt idx="7">
                  <c:v>226328</c:v>
                </c:pt>
              </c:numCache>
            </c:numRef>
          </c:val>
          <c:extLst>
            <c:ext xmlns:c15="http://schemas.microsoft.com/office/drawing/2012/chart" uri="{02D57815-91ED-43cb-92C2-25804820EDAC}">
              <c15:datalabelsRange>
                <c15:f>'46aperfpb_graf'!$V$14:$AC$14</c15:f>
                <c15:dlblRangeCache>
                  <c:ptCount val="8"/>
                  <c:pt idx="0">
                    <c:v>22%</c:v>
                  </c:pt>
                  <c:pt idx="1">
                    <c:v>31%</c:v>
                  </c:pt>
                  <c:pt idx="2">
                    <c:v>34%</c:v>
                  </c:pt>
                  <c:pt idx="3">
                    <c:v>32%</c:v>
                  </c:pt>
                  <c:pt idx="4">
                    <c:v>38%</c:v>
                  </c:pt>
                  <c:pt idx="5">
                    <c:v>42%</c:v>
                  </c:pt>
                  <c:pt idx="6">
                    <c:v>45%</c:v>
                  </c:pt>
                  <c:pt idx="7">
                    <c:v>34%</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700</c:v>
                </c:pt>
                <c:pt idx="1">
                  <c:v>23594</c:v>
                </c:pt>
                <c:pt idx="2">
                  <c:v>10218</c:v>
                </c:pt>
                <c:pt idx="3">
                  <c:v>10668</c:v>
                </c:pt>
                <c:pt idx="4">
                  <c:v>9652</c:v>
                </c:pt>
                <c:pt idx="5">
                  <c:v>13128</c:v>
                </c:pt>
                <c:pt idx="6">
                  <c:v>30725</c:v>
                </c:pt>
                <c:pt idx="7">
                  <c:v>62141</c:v>
                </c:pt>
              </c:numCache>
            </c:numRef>
          </c:val>
          <c:extLst>
            <c:ext xmlns:c15="http://schemas.microsoft.com/office/drawing/2012/chart" uri="{02D57815-91ED-43cb-92C2-25804820EDAC}">
              <c15:datalabelsRange>
                <c15:f>'46aperfpb_graf'!$V$16:$AC$16</c15:f>
                <c15:dlblRangeCache>
                  <c:ptCount val="8"/>
                  <c:pt idx="0">
                    <c:v>34%</c:v>
                  </c:pt>
                  <c:pt idx="1">
                    <c:v>29%</c:v>
                  </c:pt>
                  <c:pt idx="2">
                    <c:v>28%</c:v>
                  </c:pt>
                  <c:pt idx="3">
                    <c:v>27%</c:v>
                  </c:pt>
                  <c:pt idx="4">
                    <c:v>24%</c:v>
                  </c:pt>
                  <c:pt idx="5">
                    <c:v>22%</c:v>
                  </c:pt>
                  <c:pt idx="6">
                    <c:v>24%</c:v>
                  </c:pt>
                  <c:pt idx="7">
                    <c:v>26%</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951</c:v>
                </c:pt>
                <c:pt idx="1">
                  <c:v>33652</c:v>
                </c:pt>
                <c:pt idx="2">
                  <c:v>13335</c:v>
                </c:pt>
                <c:pt idx="3">
                  <c:v>14894</c:v>
                </c:pt>
                <c:pt idx="4">
                  <c:v>15284</c:v>
                </c:pt>
                <c:pt idx="5">
                  <c:v>23383</c:v>
                </c:pt>
                <c:pt idx="6">
                  <c:v>48752</c:v>
                </c:pt>
                <c:pt idx="7">
                  <c:v>87617</c:v>
                </c:pt>
              </c:numCache>
            </c:numRef>
          </c:val>
          <c:extLst>
            <c:ext xmlns:c15="http://schemas.microsoft.com/office/drawing/2012/chart" uri="{02D57815-91ED-43cb-92C2-25804820EDAC}">
              <c15:datalabelsRange>
                <c15:f>'46aperfpb_graf'!$V$17:$AC$17</c15:f>
                <c15:dlblRangeCache>
                  <c:ptCount val="8"/>
                  <c:pt idx="0">
                    <c:v>46%</c:v>
                  </c:pt>
                  <c:pt idx="1">
                    <c:v>41%</c:v>
                  </c:pt>
                  <c:pt idx="2">
                    <c:v>36%</c:v>
                  </c:pt>
                  <c:pt idx="3">
                    <c:v>38%</c:v>
                  </c:pt>
                  <c:pt idx="4">
                    <c:v>38%</c:v>
                  </c:pt>
                  <c:pt idx="5">
                    <c:v>39%</c:v>
                  </c:pt>
                  <c:pt idx="6">
                    <c:v>38%</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434</c:v>
                </c:pt>
                <c:pt idx="1">
                  <c:v>24519</c:v>
                </c:pt>
                <c:pt idx="2">
                  <c:v>13155</c:v>
                </c:pt>
                <c:pt idx="3">
                  <c:v>13310</c:v>
                </c:pt>
                <c:pt idx="4">
                  <c:v>14926</c:v>
                </c:pt>
                <c:pt idx="5">
                  <c:v>23403</c:v>
                </c:pt>
                <c:pt idx="6">
                  <c:v>48363</c:v>
                </c:pt>
                <c:pt idx="7">
                  <c:v>89573</c:v>
                </c:pt>
              </c:numCache>
            </c:numRef>
          </c:val>
          <c:extLst>
            <c:ext xmlns:c15="http://schemas.microsoft.com/office/drawing/2012/chart" uri="{02D57815-91ED-43cb-92C2-25804820EDAC}">
              <c15:datalabelsRange>
                <c15:f>'46aperfpb_graf'!$V$18:$AC$18</c15:f>
                <c15:dlblRangeCache>
                  <c:ptCount val="8"/>
                  <c:pt idx="0">
                    <c:v>21%</c:v>
                  </c:pt>
                  <c:pt idx="1">
                    <c:v>30%</c:v>
                  </c:pt>
                  <c:pt idx="2">
                    <c:v>36%</c:v>
                  </c:pt>
                  <c:pt idx="3">
                    <c:v>34%</c:v>
                  </c:pt>
                  <c:pt idx="4">
                    <c:v>37%</c:v>
                  </c:pt>
                  <c:pt idx="5">
                    <c:v>39%</c:v>
                  </c:pt>
                  <c:pt idx="6">
                    <c:v>38%</c:v>
                  </c:pt>
                  <c:pt idx="7">
                    <c:v>37%</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0.36301743238267714</c:v>
                </c:pt>
                <c:pt idx="1">
                  <c:v>0.22818870531480159</c:v>
                </c:pt>
                <c:pt idx="2">
                  <c:v>0.20098955670305624</c:v>
                </c:pt>
                <c:pt idx="3">
                  <c:v>4.2176504338255094E-2</c:v>
                </c:pt>
                <c:pt idx="4">
                  <c:v>3.2280937307692811E-2</c:v>
                </c:pt>
                <c:pt idx="5">
                  <c:v>1.6905469102698707E-2</c:v>
                </c:pt>
                <c:pt idx="6">
                  <c:v>1.7593709302431478E-2</c:v>
                </c:pt>
                <c:pt idx="7">
                  <c:v>1.1815874279722154E-2</c:v>
                </c:pt>
                <c:pt idx="8">
                  <c:v>8.7031811268664772E-2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2744-430B-8F54-4B092B94DB7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2744-430B-8F54-4B092B94DB7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744-430B-8F54-4B092B94DB7A}"/>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EFDF-4B56-94FF-E388FC5A471F}"/>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744-430B-8F54-4B092B94DB7A}"/>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744-430B-8F54-4B092B94DB7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744-430B-8F54-4B092B94DB7A}"/>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0-2744-430B-8F54-4B092B94DB7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2744-430B-8F54-4B092B94DB7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2744-430B-8F54-4B092B94DB7A}"/>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744-430B-8F54-4B092B94DB7A}"/>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EFDF-4B56-94FF-E388FC5A471F}"/>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EFDF-4B56-94FF-E388FC5A471F}"/>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744-430B-8F54-4B092B94DB7A}"/>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744-430B-8F54-4B092B94DB7A}"/>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744-430B-8F54-4B092B94DB7A}"/>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744-430B-8F54-4B092B94DB7A}"/>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Andalucía</c:v>
                </c:pt>
                <c:pt idx="4">
                  <c:v>Cataluña</c:v>
                </c:pt>
                <c:pt idx="5">
                  <c:v>Castilla - La Mancha</c:v>
                </c:pt>
                <c:pt idx="6">
                  <c:v>Asturias, Principado de</c:v>
                </c:pt>
                <c:pt idx="7">
                  <c:v>TOTAL</c:v>
                </c:pt>
                <c:pt idx="8">
                  <c:v>Murcia, Región de</c:v>
                </c:pt>
                <c:pt idx="9">
                  <c:v>Rioja, La</c:v>
                </c:pt>
                <c:pt idx="10">
                  <c:v>Aragón</c:v>
                </c:pt>
                <c:pt idx="11">
                  <c:v>Comunitat Valenciana</c:v>
                </c:pt>
                <c:pt idx="12">
                  <c:v>Balears, Illes</c:v>
                </c:pt>
                <c:pt idx="13">
                  <c:v>Cantabria</c:v>
                </c:pt>
                <c:pt idx="14">
                  <c:v>Madrid, Comunidad de</c:v>
                </c:pt>
                <c:pt idx="15">
                  <c:v>Galicia</c:v>
                </c:pt>
                <c:pt idx="16">
                  <c:v>Canarias</c:v>
                </c:pt>
                <c:pt idx="17">
                  <c:v>Navarra, Comunidad Foral de</c:v>
                </c:pt>
                <c:pt idx="18">
                  <c:v>Ceuta y Melilla</c:v>
                </c:pt>
              </c:strCache>
            </c:strRef>
          </c:cat>
          <c:val>
            <c:numRef>
              <c:f>'24asolcasaad_pobl'!$AF$11:$AF$29</c:f>
              <c:numCache>
                <c:formatCode>0.00</c:formatCode>
                <c:ptCount val="19"/>
                <c:pt idx="0">
                  <c:v>6.7396961795686448</c:v>
                </c:pt>
                <c:pt idx="1">
                  <c:v>5.8775614827050964</c:v>
                </c:pt>
                <c:pt idx="2">
                  <c:v>5.4083608083152308</c:v>
                </c:pt>
                <c:pt idx="3">
                  <c:v>5.2998065050670684</c:v>
                </c:pt>
                <c:pt idx="4">
                  <c:v>5.1793017488896655</c:v>
                </c:pt>
                <c:pt idx="5">
                  <c:v>4.8943320519681821</c:v>
                </c:pt>
                <c:pt idx="6">
                  <c:v>4.885098233917299</c:v>
                </c:pt>
                <c:pt idx="7">
                  <c:v>4.7475124163168125</c:v>
                </c:pt>
                <c:pt idx="8">
                  <c:v>4.6912738525597844</c:v>
                </c:pt>
                <c:pt idx="9">
                  <c:v>4.5905331346407472</c:v>
                </c:pt>
                <c:pt idx="10">
                  <c:v>4.5120220193005967</c:v>
                </c:pt>
                <c:pt idx="11">
                  <c:v>4.3446284382717479</c:v>
                </c:pt>
                <c:pt idx="12">
                  <c:v>4.0573863618179553</c:v>
                </c:pt>
                <c:pt idx="13">
                  <c:v>3.9450964669495621</c:v>
                </c:pt>
                <c:pt idx="14">
                  <c:v>3.9447919182286588</c:v>
                </c:pt>
                <c:pt idx="15">
                  <c:v>3.670147538936495</c:v>
                </c:pt>
                <c:pt idx="16">
                  <c:v>3.6316009891689016</c:v>
                </c:pt>
                <c:pt idx="17">
                  <c:v>3.5090823479865585</c:v>
                </c:pt>
                <c:pt idx="18">
                  <c:v>3.4676559185156535</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0.27423516354547384</c:v>
                </c:pt>
                <c:pt idx="1">
                  <c:v>0.47691861304798694</c:v>
                </c:pt>
                <c:pt idx="2">
                  <c:v>0.17627312269781398</c:v>
                </c:pt>
                <c:pt idx="3">
                  <c:v>6.3552369812234E-2</c:v>
                </c:pt>
                <c:pt idx="4">
                  <c:v>9.0207308964912435E-3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0.27761648882989165</c:v>
                </c:pt>
                <c:pt idx="1">
                  <c:v>0.72238351117010835</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0.18870041514091332</c:v>
                </c:pt>
                <c:pt idx="1">
                  <c:v>0.30033657442034406</c:v>
                </c:pt>
                <c:pt idx="2">
                  <c:v>0.26288930581613507</c:v>
                </c:pt>
                <c:pt idx="3">
                  <c:v>0.29610342316096139</c:v>
                </c:pt>
                <c:pt idx="4">
                  <c:v>0.25803070264421452</c:v>
                </c:pt>
                <c:pt idx="5">
                  <c:v>0.28075742067553738</c:v>
                </c:pt>
                <c:pt idx="6">
                  <c:v>0.25531482563308017</c:v>
                </c:pt>
                <c:pt idx="7">
                  <c:v>0.25210084033613445</c:v>
                </c:pt>
                <c:pt idx="8">
                  <c:v>0.34757254185728298</c:v>
                </c:pt>
                <c:pt idx="9">
                  <c:v>0.27437304477152674</c:v>
                </c:pt>
                <c:pt idx="10">
                  <c:v>0.19173228346456692</c:v>
                </c:pt>
                <c:pt idx="11">
                  <c:v>0.21220748935708669</c:v>
                </c:pt>
                <c:pt idx="12">
                  <c:v>0.26135935065999838</c:v>
                </c:pt>
                <c:pt idx="13">
                  <c:v>0.28433443070998199</c:v>
                </c:pt>
                <c:pt idx="14">
                  <c:v>0.28627931066955459</c:v>
                </c:pt>
                <c:pt idx="15">
                  <c:v>0.33720307632398755</c:v>
                </c:pt>
                <c:pt idx="16">
                  <c:v>0.28280358598207012</c:v>
                </c:pt>
                <c:pt idx="17">
                  <c:v>0.15945330296127563</c:v>
                </c:pt>
                <c:pt idx="18">
                  <c:v>0.1054481546572935</c:v>
                </c:pt>
                <c:pt idx="19">
                  <c:v>0.27761648882989165</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0.81129958485908671</c:v>
                </c:pt>
                <c:pt idx="1">
                  <c:v>0.699663425579656</c:v>
                </c:pt>
                <c:pt idx="2">
                  <c:v>0.73711069418386488</c:v>
                </c:pt>
                <c:pt idx="3">
                  <c:v>0.70389657683903861</c:v>
                </c:pt>
                <c:pt idx="4">
                  <c:v>0.74196929735578554</c:v>
                </c:pt>
                <c:pt idx="5">
                  <c:v>0.71924257932446267</c:v>
                </c:pt>
                <c:pt idx="6">
                  <c:v>0.74468517436691983</c:v>
                </c:pt>
                <c:pt idx="7">
                  <c:v>0.74789915966386555</c:v>
                </c:pt>
                <c:pt idx="8">
                  <c:v>0.65242745814271708</c:v>
                </c:pt>
                <c:pt idx="9">
                  <c:v>0.7256269552284732</c:v>
                </c:pt>
                <c:pt idx="10">
                  <c:v>0.80826771653543306</c:v>
                </c:pt>
                <c:pt idx="11">
                  <c:v>0.78779251064291334</c:v>
                </c:pt>
                <c:pt idx="12">
                  <c:v>0.73864064934000162</c:v>
                </c:pt>
                <c:pt idx="13">
                  <c:v>0.71566556929001801</c:v>
                </c:pt>
                <c:pt idx="14">
                  <c:v>0.71372068933044541</c:v>
                </c:pt>
                <c:pt idx="15">
                  <c:v>0.66279692367601251</c:v>
                </c:pt>
                <c:pt idx="16">
                  <c:v>0.71719641401792988</c:v>
                </c:pt>
                <c:pt idx="17">
                  <c:v>0.84054669703872442</c:v>
                </c:pt>
                <c:pt idx="18">
                  <c:v>0.89455184534270649</c:v>
                </c:pt>
                <c:pt idx="19">
                  <c:v>0.72238351117010835</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0.27761648882989165</c:v>
                </c:pt>
                <c:pt idx="1">
                  <c:v>0.27761648882989165</c:v>
                </c:pt>
                <c:pt idx="2">
                  <c:v>0.27761648882989165</c:v>
                </c:pt>
                <c:pt idx="3">
                  <c:v>0.27761648882989165</c:v>
                </c:pt>
                <c:pt idx="4">
                  <c:v>0.27761648882989165</c:v>
                </c:pt>
                <c:pt idx="5">
                  <c:v>0.27761648882989165</c:v>
                </c:pt>
                <c:pt idx="6">
                  <c:v>0.27761648882989165</c:v>
                </c:pt>
                <c:pt idx="7">
                  <c:v>0.27761648882989165</c:v>
                </c:pt>
                <c:pt idx="8">
                  <c:v>0.27761648882989165</c:v>
                </c:pt>
                <c:pt idx="9">
                  <c:v>0.27761648882989165</c:v>
                </c:pt>
                <c:pt idx="10">
                  <c:v>0.27761648882989165</c:v>
                </c:pt>
                <c:pt idx="11">
                  <c:v>0.27761648882989165</c:v>
                </c:pt>
                <c:pt idx="12">
                  <c:v>0.27761648882989165</c:v>
                </c:pt>
                <c:pt idx="13">
                  <c:v>0.27761648882989165</c:v>
                </c:pt>
                <c:pt idx="14">
                  <c:v>0.27761648882989165</c:v>
                </c:pt>
                <c:pt idx="15">
                  <c:v>0.27761648882989165</c:v>
                </c:pt>
                <c:pt idx="16">
                  <c:v>0.27761648882989165</c:v>
                </c:pt>
                <c:pt idx="17">
                  <c:v>0.27761648882989165</c:v>
                </c:pt>
                <c:pt idx="18">
                  <c:v>0.27761648882989165</c:v>
                </c:pt>
                <c:pt idx="19">
                  <c:v>0.27761648882989165</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2.53186608983479E-3</c:v>
                </c:pt>
                <c:pt idx="1">
                  <c:v>0.23883743213030981</c:v>
                </c:pt>
                <c:pt idx="2">
                  <c:v>4.07537527946343E-2</c:v>
                </c:pt>
                <c:pt idx="3">
                  <c:v>0.52710432333555934</c:v>
                </c:pt>
                <c:pt idx="4">
                  <c:v>0.14236520426236171</c:v>
                </c:pt>
                <c:pt idx="5">
                  <c:v>4.6049766266949274E-2</c:v>
                </c:pt>
                <c:pt idx="6">
                  <c:v>4.7036961760692198E-4</c:v>
                </c:pt>
                <c:pt idx="7">
                  <c:v>1.0859150431172149E-3</c:v>
                </c:pt>
                <c:pt idx="8">
                  <c:v>1.8001800180018001E-4</c:v>
                </c:pt>
                <c:pt idx="9">
                  <c:v>6.2135245782642785E-4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4.6683978642079771E-4</c:v>
                </c:pt>
                <c:pt idx="1">
                  <c:v>1.6952119744405216E-2</c:v>
                </c:pt>
                <c:pt idx="2">
                  <c:v>4.6275493828961574E-2</c:v>
                </c:pt>
                <c:pt idx="3">
                  <c:v>0.60438245849502525</c:v>
                </c:pt>
                <c:pt idx="4">
                  <c:v>0.11455081259300325</c:v>
                </c:pt>
                <c:pt idx="5">
                  <c:v>0.19093747264610628</c:v>
                </c:pt>
                <c:pt idx="6">
                  <c:v>5.8354973302599714E-5</c:v>
                </c:pt>
                <c:pt idx="7">
                  <c:v>1.4763808245557728E-2</c:v>
                </c:pt>
                <c:pt idx="8">
                  <c:v>2.9177486651299858E-4</c:v>
                </c:pt>
                <c:pt idx="9">
                  <c:v>1.1320864820704345E-2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2.18892558621558E-3</c:v>
                </c:pt>
                <c:pt idx="1">
                  <c:v>0.20199134115276957</c:v>
                </c:pt>
                <c:pt idx="2">
                  <c:v>4.1667070229643478E-2</c:v>
                </c:pt>
                <c:pt idx="3">
                  <c:v>0.53988977887977374</c:v>
                </c:pt>
                <c:pt idx="4">
                  <c:v>0.1377376582370432</c:v>
                </c:pt>
                <c:pt idx="5">
                  <c:v>7.0094046316115724E-2</c:v>
                </c:pt>
                <c:pt idx="6">
                  <c:v>4.0194872490241848E-4</c:v>
                </c:pt>
                <c:pt idx="7">
                  <c:v>3.3560297151491083E-3</c:v>
                </c:pt>
                <c:pt idx="8">
                  <c:v>1.9855298459035129E-4</c:v>
                </c:pt>
                <c:pt idx="9">
                  <c:v>2.4746481737968175E-3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1.7801841986819918E-3</c:v>
                </c:pt>
                <c:pt idx="1">
                  <c:v>1.7526417261740819E-2</c:v>
                </c:pt>
                <c:pt idx="2">
                  <c:v>4.515621956052962E-2</c:v>
                </c:pt>
                <c:pt idx="3">
                  <c:v>2.7307353840159612E-2</c:v>
                </c:pt>
                <c:pt idx="4">
                  <c:v>0.11922531757814336</c:v>
                </c:pt>
                <c:pt idx="5">
                  <c:v>0.45347001565218559</c:v>
                </c:pt>
                <c:pt idx="6">
                  <c:v>0.16534216483833913</c:v>
                </c:pt>
                <c:pt idx="7">
                  <c:v>0.1674447974956503</c:v>
                </c:pt>
                <c:pt idx="8">
                  <c:v>3.2244845862919097E-4</c:v>
                </c:pt>
                <c:pt idx="9">
                  <c:v>2.425081115940374E-3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9.1453655859893E-5</c:v>
                </c:pt>
                <c:pt idx="1">
                  <c:v>9.6026338652887644E-4</c:v>
                </c:pt>
                <c:pt idx="2">
                  <c:v>1.5089853216882344E-3</c:v>
                </c:pt>
                <c:pt idx="3">
                  <c:v>2.8487813800356671E-2</c:v>
                </c:pt>
                <c:pt idx="4">
                  <c:v>3.4706662398829392E-2</c:v>
                </c:pt>
                <c:pt idx="5">
                  <c:v>0.52398372124925696</c:v>
                </c:pt>
                <c:pt idx="6">
                  <c:v>8.281128538113311E-2</c:v>
                </c:pt>
                <c:pt idx="7">
                  <c:v>0.29594403036261374</c:v>
                </c:pt>
                <c:pt idx="8">
                  <c:v>3.200877955096255E-4</c:v>
                </c:pt>
                <c:pt idx="9">
                  <c:v>3.1185696648223512E-2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1.5637903466694781E-3</c:v>
                </c:pt>
                <c:pt idx="1">
                  <c:v>1.5403627759328567E-2</c:v>
                </c:pt>
                <c:pt idx="2">
                  <c:v>3.9563310081469377E-2</c:v>
                </c:pt>
                <c:pt idx="3">
                  <c:v>2.7457112903320272E-2</c:v>
                </c:pt>
                <c:pt idx="4">
                  <c:v>0.10839351290566303</c:v>
                </c:pt>
                <c:pt idx="5">
                  <c:v>0.46247781701895874</c:v>
                </c:pt>
                <c:pt idx="6">
                  <c:v>0.15476253228612091</c:v>
                </c:pt>
                <c:pt idx="7">
                  <c:v>0.18389471649710962</c:v>
                </c:pt>
                <c:pt idx="8">
                  <c:v>3.2212909762854413E-4</c:v>
                </c:pt>
                <c:pt idx="9">
                  <c:v>6.1614511037314263E-3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1.3023105943638146E-3</c:v>
                </c:pt>
                <c:pt idx="1">
                  <c:v>5.7194259092678869E-3</c:v>
                </c:pt>
                <c:pt idx="2">
                  <c:v>1.566800477961414E-2</c:v>
                </c:pt>
                <c:pt idx="3">
                  <c:v>3.3497576628223891E-2</c:v>
                </c:pt>
                <c:pt idx="4">
                  <c:v>0.16257401017681888</c:v>
                </c:pt>
                <c:pt idx="5">
                  <c:v>3.079897426258341E-2</c:v>
                </c:pt>
                <c:pt idx="6">
                  <c:v>5.4092880254554727E-2</c:v>
                </c:pt>
                <c:pt idx="7">
                  <c:v>8.422056039633205E-2</c:v>
                </c:pt>
                <c:pt idx="8">
                  <c:v>0.23837654229824254</c:v>
                </c:pt>
                <c:pt idx="9">
                  <c:v>0.37374971469999868</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1.4311270125223614E-4</c:v>
                </c:pt>
                <c:pt idx="2">
                  <c:v>2.8622540250447228E-4</c:v>
                </c:pt>
                <c:pt idx="3">
                  <c:v>1.3667262969588551E-2</c:v>
                </c:pt>
                <c:pt idx="4">
                  <c:v>7.0125223613595709E-3</c:v>
                </c:pt>
                <c:pt idx="5">
                  <c:v>1.5813953488372091E-2</c:v>
                </c:pt>
                <c:pt idx="6">
                  <c:v>1.3237924865831842E-2</c:v>
                </c:pt>
                <c:pt idx="7">
                  <c:v>0.17109123434704829</c:v>
                </c:pt>
                <c:pt idx="8">
                  <c:v>0.30919499105545617</c:v>
                </c:pt>
                <c:pt idx="9">
                  <c:v>0.46955277280858676</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1.0964292577060892E-3</c:v>
                </c:pt>
                <c:pt idx="1">
                  <c:v>4.8378528071980013E-3</c:v>
                </c:pt>
                <c:pt idx="2">
                  <c:v>1.3236274853338458E-2</c:v>
                </c:pt>
                <c:pt idx="3">
                  <c:v>3.0360917383490262E-2</c:v>
                </c:pt>
                <c:pt idx="4">
                  <c:v>0.13798053555482712</c:v>
                </c:pt>
                <c:pt idx="5">
                  <c:v>2.8428036939492928E-2</c:v>
                </c:pt>
                <c:pt idx="6">
                  <c:v>4.7632504040963503E-2</c:v>
                </c:pt>
                <c:pt idx="7">
                  <c:v>9.7932609162531506E-2</c:v>
                </c:pt>
                <c:pt idx="8">
                  <c:v>0.24953373498061468</c:v>
                </c:pt>
                <c:pt idx="9">
                  <c:v>0.38896110501983744</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1.8192611565231602E-2</c:v>
                </c:pt>
                <c:pt idx="1">
                  <c:v>4.3355444610084474E-4</c:v>
                </c:pt>
                <c:pt idx="2">
                  <c:v>2.90481478887566E-3</c:v>
                </c:pt>
                <c:pt idx="3">
                  <c:v>0.92688938025059442</c:v>
                </c:pt>
                <c:pt idx="4">
                  <c:v>4.869149933132564E-3</c:v>
                </c:pt>
                <c:pt idx="5">
                  <c:v>2.6980426684275649E-3</c:v>
                </c:pt>
                <c:pt idx="6">
                  <c:v>4.3875709945405489E-2</c:v>
                </c:pt>
                <c:pt idx="7">
                  <c:v>8.3375855019393225E-5</c:v>
                </c:pt>
                <c:pt idx="8">
                  <c:v>5.3360547212411665E-5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1.3256738842244808E-3</c:v>
                </c:pt>
                <c:pt idx="2">
                  <c:v>5.0817498895271767E-3</c:v>
                </c:pt>
                <c:pt idx="3">
                  <c:v>0.12770658418029165</c:v>
                </c:pt>
                <c:pt idx="4">
                  <c:v>0.17101193106495802</c:v>
                </c:pt>
                <c:pt idx="5">
                  <c:v>0.60185594343791426</c:v>
                </c:pt>
                <c:pt idx="6">
                  <c:v>8.1307998232434828E-2</c:v>
                </c:pt>
                <c:pt idx="7">
                  <c:v>5.0817498895271767E-3</c:v>
                </c:pt>
                <c:pt idx="8">
                  <c:v>6.6283694211224037E-3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2.2592475860290537E-2</c:v>
                </c:pt>
                <c:pt idx="1">
                  <c:v>6.0599982808515517E-3</c:v>
                </c:pt>
                <c:pt idx="2">
                  <c:v>1.43978682559239E-2</c:v>
                </c:pt>
                <c:pt idx="3">
                  <c:v>0.24941978739864187</c:v>
                </c:pt>
                <c:pt idx="4">
                  <c:v>0.22542334030543537</c:v>
                </c:pt>
                <c:pt idx="5">
                  <c:v>0.40983066387782585</c:v>
                </c:pt>
                <c:pt idx="6">
                  <c:v>5.8164522506518435E-2</c:v>
                </c:pt>
                <c:pt idx="7">
                  <c:v>3.8394315349130396E-3</c:v>
                </c:pt>
                <c:pt idx="8">
                  <c:v>1.0271911979599438E-2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1.7929831722295404E-2</c:v>
                </c:pt>
                <c:pt idx="1">
                  <c:v>1.9666413105994546E-4</c:v>
                </c:pt>
                <c:pt idx="2">
                  <c:v>1.9629306666171915E-3</c:v>
                </c:pt>
                <c:pt idx="3">
                  <c:v>0.14595075975435537</c:v>
                </c:pt>
                <c:pt idx="4">
                  <c:v>0.23629009814653332</c:v>
                </c:pt>
                <c:pt idx="5">
                  <c:v>0.5568266572663686</c:v>
                </c:pt>
                <c:pt idx="6">
                  <c:v>3.9800367353754244E-2</c:v>
                </c:pt>
                <c:pt idx="7">
                  <c:v>5.5659659733946828E-4</c:v>
                </c:pt>
                <c:pt idx="8">
                  <c:v>4.8609436167646895E-4</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0</c:v>
                </c:pt>
                <c:pt idx="1">
                  <c:v>2.453385672227674E-4</c:v>
                </c:pt>
                <c:pt idx="2">
                  <c:v>1.2266928361138372E-3</c:v>
                </c:pt>
                <c:pt idx="3">
                  <c:v>5.3974484789008834E-2</c:v>
                </c:pt>
                <c:pt idx="4">
                  <c:v>4.2688910696761534E-2</c:v>
                </c:pt>
                <c:pt idx="5">
                  <c:v>0.13199214916584887</c:v>
                </c:pt>
                <c:pt idx="6">
                  <c:v>0.10255152109911678</c:v>
                </c:pt>
                <c:pt idx="7">
                  <c:v>0.42075564278704614</c:v>
                </c:pt>
                <c:pt idx="8">
                  <c:v>0.24656526005888127</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1.4651728524560894E-2</c:v>
                </c:pt>
                <c:pt idx="1">
                  <c:v>1.0712611868681232E-3</c:v>
                </c:pt>
                <c:pt idx="2">
                  <c:v>8.2576383154417832E-3</c:v>
                </c:pt>
                <c:pt idx="3">
                  <c:v>0.13155310554154484</c:v>
                </c:pt>
                <c:pt idx="4">
                  <c:v>0.10691409824357802</c:v>
                </c:pt>
                <c:pt idx="5">
                  <c:v>0.17117861048496888</c:v>
                </c:pt>
                <c:pt idx="6">
                  <c:v>0.23929296761666705</c:v>
                </c:pt>
                <c:pt idx="7">
                  <c:v>0.11528332626598523</c:v>
                </c:pt>
                <c:pt idx="8">
                  <c:v>0.21179726382038522</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1.6801371249003105E-2</c:v>
                </c:pt>
                <c:pt idx="1">
                  <c:v>1.3688683624763423E-4</c:v>
                </c:pt>
                <c:pt idx="2">
                  <c:v>8.4512742378974179E-4</c:v>
                </c:pt>
                <c:pt idx="3">
                  <c:v>7.290711930580519E-3</c:v>
                </c:pt>
                <c:pt idx="4">
                  <c:v>0.18393424670578853</c:v>
                </c:pt>
                <c:pt idx="5">
                  <c:v>0.20916903738796111</c:v>
                </c:pt>
                <c:pt idx="6">
                  <c:v>0.54045898751353993</c:v>
                </c:pt>
                <c:pt idx="7">
                  <c:v>4.0453035911963912E-2</c:v>
                </c:pt>
                <c:pt idx="8">
                  <c:v>9.1059504112556687E-4</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6.2833804586867733E-4</c:v>
                </c:pt>
                <c:pt idx="1">
                  <c:v>3.1416902293433867E-4</c:v>
                </c:pt>
                <c:pt idx="2">
                  <c:v>0</c:v>
                </c:pt>
                <c:pt idx="3">
                  <c:v>2.1991831605403709E-3</c:v>
                </c:pt>
                <c:pt idx="4">
                  <c:v>5.6550424128180961E-2</c:v>
                </c:pt>
                <c:pt idx="5">
                  <c:v>4.429783223374175E-2</c:v>
                </c:pt>
                <c:pt idx="6">
                  <c:v>4.7439522463085138E-2</c:v>
                </c:pt>
                <c:pt idx="7">
                  <c:v>0.16713792020106819</c:v>
                </c:pt>
                <c:pt idx="8">
                  <c:v>0.68143261074458061</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1.2789900170193309E-2</c:v>
                </c:pt>
                <c:pt idx="1">
                  <c:v>3.6832880331241904E-4</c:v>
                </c:pt>
                <c:pt idx="2">
                  <c:v>6.5918154799705338E-3</c:v>
                </c:pt>
                <c:pt idx="3">
                  <c:v>1.3132826987070389E-2</c:v>
                </c:pt>
                <c:pt idx="4">
                  <c:v>0.17703914446109686</c:v>
                </c:pt>
                <c:pt idx="5">
                  <c:v>8.7687657174791073E-2</c:v>
                </c:pt>
                <c:pt idx="6">
                  <c:v>0.14609952498285367</c:v>
                </c:pt>
                <c:pt idx="7">
                  <c:v>0.18915589199075367</c:v>
                </c:pt>
                <c:pt idx="8">
                  <c:v>0.36713490994995807</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F0B9-4BE1-AAFB-F7F36F8DDABA}"/>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F0B9-4BE1-AAFB-F7F36F8DDABA}"/>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2D0D-4495-8D73-99E40C06148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F0B9-4BE1-AAFB-F7F36F8DDABA}"/>
              </c:ext>
            </c:extLst>
          </c:dPt>
          <c:dPt>
            <c:idx val="4"/>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F0B9-4BE1-AAFB-F7F36F8DDABA}"/>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F0B9-4BE1-AAFB-F7F36F8DDABA}"/>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F0B9-4BE1-AAFB-F7F36F8DDABA}"/>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0B9-4BE1-AAFB-F7F36F8DDABA}"/>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2D0D-4495-8D73-99E40C06148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2D0D-4495-8D73-99E40C06148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2D0D-4495-8D73-99E40C06148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2D0D-4495-8D73-99E40C06148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2D0D-4495-8D73-99E40C06148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2D0D-4495-8D73-99E40C06148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2D0D-4495-8D73-99E40C06148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2D0D-4495-8D73-99E40C06148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2D0D-4495-8D73-99E40C061483}"/>
              </c:ext>
            </c:extLst>
          </c:dPt>
          <c:dPt>
            <c:idx val="1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2D0D-4495-8D73-99E40C061483}"/>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Murcia, Región de</c:v>
                </c:pt>
                <c:pt idx="1">
                  <c:v>Andalucía</c:v>
                </c:pt>
                <c:pt idx="2">
                  <c:v>Canarias</c:v>
                </c:pt>
                <c:pt idx="3">
                  <c:v>Madrid, Comunidad de*</c:v>
                </c:pt>
                <c:pt idx="4">
                  <c:v>TOTAL</c:v>
                </c:pt>
                <c:pt idx="5">
                  <c:v>Asturias, Principado de</c:v>
                </c:pt>
                <c:pt idx="6">
                  <c:v>Galicia</c:v>
                </c:pt>
                <c:pt idx="7">
                  <c:v>Comunitat Valenciana</c:v>
                </c:pt>
                <c:pt idx="8">
                  <c:v>Cataluña</c:v>
                </c:pt>
                <c:pt idx="9">
                  <c:v>Extremadura</c:v>
                </c:pt>
                <c:pt idx="10">
                  <c:v>Balears, Illes</c:v>
                </c:pt>
                <c:pt idx="11">
                  <c:v>Melilla</c:v>
                </c:pt>
                <c:pt idx="12">
                  <c:v>Navarra, Comunidad Foral de</c:v>
                </c:pt>
                <c:pt idx="13">
                  <c:v>Cantabria</c:v>
                </c:pt>
                <c:pt idx="14">
                  <c:v>Rioja, La</c:v>
                </c:pt>
                <c:pt idx="15">
                  <c:v>Castilla - La Mancha</c:v>
                </c:pt>
                <c:pt idx="16">
                  <c:v>Aragón</c:v>
                </c:pt>
                <c:pt idx="17">
                  <c:v>País Vasco*</c:v>
                </c:pt>
                <c:pt idx="18">
                  <c:v>Castilla y León*</c:v>
                </c:pt>
                <c:pt idx="19">
                  <c:v>Ceuta</c:v>
                </c:pt>
              </c:strCache>
            </c:strRef>
          </c:cat>
          <c:val>
            <c:numRef>
              <c:f>'9TiempoEspera'!$Q$13:$Q$32</c:f>
              <c:numCache>
                <c:formatCode>#,##0</c:formatCode>
                <c:ptCount val="20"/>
                <c:pt idx="0">
                  <c:v>556.78</c:v>
                </c:pt>
                <c:pt idx="1">
                  <c:v>488.29</c:v>
                </c:pt>
                <c:pt idx="2">
                  <c:v>410.84</c:v>
                </c:pt>
                <c:pt idx="3">
                  <c:v>347.5</c:v>
                </c:pt>
                <c:pt idx="4">
                  <c:v>337.65</c:v>
                </c:pt>
                <c:pt idx="5">
                  <c:v>337.33</c:v>
                </c:pt>
                <c:pt idx="6">
                  <c:v>322.35000000000002</c:v>
                </c:pt>
                <c:pt idx="7">
                  <c:v>297.20999999999998</c:v>
                </c:pt>
                <c:pt idx="8">
                  <c:v>272.24</c:v>
                </c:pt>
                <c:pt idx="9">
                  <c:v>258.60000000000002</c:v>
                </c:pt>
                <c:pt idx="10">
                  <c:v>211.33</c:v>
                </c:pt>
                <c:pt idx="11">
                  <c:v>201.86</c:v>
                </c:pt>
                <c:pt idx="12">
                  <c:v>199.66</c:v>
                </c:pt>
                <c:pt idx="13">
                  <c:v>182.39</c:v>
                </c:pt>
                <c:pt idx="14">
                  <c:v>167.23</c:v>
                </c:pt>
                <c:pt idx="15">
                  <c:v>164.52</c:v>
                </c:pt>
                <c:pt idx="16">
                  <c:v>136.19</c:v>
                </c:pt>
                <c:pt idx="17">
                  <c:v>130.43</c:v>
                </c:pt>
                <c:pt idx="18">
                  <c:v>112.4</c:v>
                </c:pt>
                <c:pt idx="19">
                  <c:v>84.3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686B-498B-ACF0-F46FF0C502D2}"/>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686B-498B-ACF0-F46FF0C502D2}"/>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686B-498B-ACF0-F46FF0C502D2}"/>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686B-498B-ACF0-F46FF0C502D2}"/>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686B-498B-ACF0-F46FF0C502D2}"/>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686B-498B-ACF0-F46FF0C502D2}"/>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686B-498B-ACF0-F46FF0C502D2}"/>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B-686B-498B-ACF0-F46FF0C502D2}"/>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686B-498B-ACF0-F46FF0C502D2}"/>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686B-498B-ACF0-F46FF0C502D2}"/>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FE37-441D-81C5-F8AC43168278}"/>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686B-498B-ACF0-F46FF0C502D2}"/>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686B-498B-ACF0-F46FF0C502D2}"/>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686B-498B-ACF0-F46FF0C502D2}"/>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686B-498B-ACF0-F46FF0C502D2}"/>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686B-498B-ACF0-F46FF0C502D2}"/>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Murcia, Región de</c:v>
                </c:pt>
                <c:pt idx="2">
                  <c:v>Castilla y León</c:v>
                </c:pt>
                <c:pt idx="3">
                  <c:v>País Vasco</c:v>
                </c:pt>
                <c:pt idx="4">
                  <c:v>Andalucía</c:v>
                </c:pt>
                <c:pt idx="5">
                  <c:v>Extremadura</c:v>
                </c:pt>
                <c:pt idx="6">
                  <c:v>Cataluña</c:v>
                </c:pt>
                <c:pt idx="7">
                  <c:v>TOTAL</c:v>
                </c:pt>
                <c:pt idx="8">
                  <c:v>Canarias</c:v>
                </c:pt>
                <c:pt idx="9">
                  <c:v>Cantabria</c:v>
                </c:pt>
                <c:pt idx="10">
                  <c:v>Asturias, Principado de</c:v>
                </c:pt>
                <c:pt idx="11">
                  <c:v>Balears, Illes</c:v>
                </c:pt>
                <c:pt idx="12">
                  <c:v>Comunitat Valenciana</c:v>
                </c:pt>
                <c:pt idx="13">
                  <c:v>Castilla - La Mancha</c:v>
                </c:pt>
                <c:pt idx="14">
                  <c:v>Galicia</c:v>
                </c:pt>
                <c:pt idx="15">
                  <c:v>Rioja, La</c:v>
                </c:pt>
                <c:pt idx="16">
                  <c:v>Madrid, Comunidad de</c:v>
                </c:pt>
                <c:pt idx="17">
                  <c:v>Aragón</c:v>
                </c:pt>
                <c:pt idx="18">
                  <c:v>Navarra, Comunidad Foral de</c:v>
                </c:pt>
              </c:strCache>
            </c:strRef>
          </c:cat>
          <c:val>
            <c:numRef>
              <c:f>'24asolcasaad_pobl'!$AL$11:$AL$29</c:f>
              <c:numCache>
                <c:formatCode>0.00</c:formatCode>
                <c:ptCount val="19"/>
                <c:pt idx="0">
                  <c:v>2.1348974398779674</c:v>
                </c:pt>
                <c:pt idx="1">
                  <c:v>1.9039156043154812</c:v>
                </c:pt>
                <c:pt idx="2">
                  <c:v>1.8961833599347826</c:v>
                </c:pt>
                <c:pt idx="3">
                  <c:v>1.8735692220096887</c:v>
                </c:pt>
                <c:pt idx="4">
                  <c:v>1.8117821489259702</c:v>
                </c:pt>
                <c:pt idx="5">
                  <c:v>1.802365620276182</c:v>
                </c:pt>
                <c:pt idx="6">
                  <c:v>1.6458710861574708</c:v>
                </c:pt>
                <c:pt idx="7">
                  <c:v>1.5496561819570651</c:v>
                </c:pt>
                <c:pt idx="8">
                  <c:v>1.5184252662154842</c:v>
                </c:pt>
                <c:pt idx="9">
                  <c:v>1.4716154963745232</c:v>
                </c:pt>
                <c:pt idx="10">
                  <c:v>1.4586957269070784</c:v>
                </c:pt>
                <c:pt idx="11">
                  <c:v>1.438980436755001</c:v>
                </c:pt>
                <c:pt idx="12">
                  <c:v>1.43803952241167</c:v>
                </c:pt>
                <c:pt idx="13">
                  <c:v>1.4317976406789874</c:v>
                </c:pt>
                <c:pt idx="14">
                  <c:v>1.3919508774192508</c:v>
                </c:pt>
                <c:pt idx="15">
                  <c:v>1.3501776549545992</c:v>
                </c:pt>
                <c:pt idx="16">
                  <c:v>1.1472755065724201</c:v>
                </c:pt>
                <c:pt idx="17">
                  <c:v>1.1053798624879048</c:v>
                </c:pt>
                <c:pt idx="18">
                  <c:v>1.0501184483269175</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6C81-47B0-B1AF-BAF6FD9CCEB2}"/>
              </c:ext>
            </c:extLst>
          </c:dPt>
          <c:dPt>
            <c:idx val="1"/>
            <c:invertIfNegative val="0"/>
            <c:bubble3D val="0"/>
            <c:spPr>
              <a:solidFill>
                <a:srgbClr val="AD84C6"/>
              </a:solidFill>
              <a:ln>
                <a:noFill/>
              </a:ln>
              <a:effectLst/>
            </c:spPr>
            <c:extLst>
              <c:ext xmlns:c16="http://schemas.microsoft.com/office/drawing/2014/chart" uri="{C3380CC4-5D6E-409C-BE32-E72D297353CC}">
                <c16:uniqueId val="{00000007-6C81-47B0-B1AF-BAF6FD9CCEB2}"/>
              </c:ext>
            </c:extLst>
          </c:dPt>
          <c:dPt>
            <c:idx val="2"/>
            <c:invertIfNegative val="0"/>
            <c:bubble3D val="0"/>
            <c:spPr>
              <a:solidFill>
                <a:srgbClr val="AD84C6"/>
              </a:solidFill>
              <a:ln>
                <a:noFill/>
              </a:ln>
              <a:effectLst/>
            </c:spPr>
            <c:extLst>
              <c:ext xmlns:c16="http://schemas.microsoft.com/office/drawing/2014/chart" uri="{C3380CC4-5D6E-409C-BE32-E72D297353CC}">
                <c16:uniqueId val="{00000008-6C81-47B0-B1AF-BAF6FD9CCEB2}"/>
              </c:ext>
            </c:extLst>
          </c:dPt>
          <c:dPt>
            <c:idx val="3"/>
            <c:invertIfNegative val="0"/>
            <c:bubble3D val="0"/>
            <c:spPr>
              <a:solidFill>
                <a:srgbClr val="AD84C6"/>
              </a:solidFill>
              <a:ln>
                <a:noFill/>
              </a:ln>
              <a:effectLst/>
            </c:spPr>
            <c:extLst>
              <c:ext xmlns:c16="http://schemas.microsoft.com/office/drawing/2014/chart" uri="{C3380CC4-5D6E-409C-BE32-E72D297353CC}">
                <c16:uniqueId val="{00000009-6C81-47B0-B1AF-BAF6FD9CCEB2}"/>
              </c:ext>
            </c:extLst>
          </c:dPt>
          <c:dPt>
            <c:idx val="4"/>
            <c:invertIfNegative val="0"/>
            <c:bubble3D val="0"/>
            <c:spPr>
              <a:solidFill>
                <a:srgbClr val="AD84C6"/>
              </a:solidFill>
              <a:ln>
                <a:noFill/>
              </a:ln>
              <a:effectLst/>
            </c:spPr>
            <c:extLst>
              <c:ext xmlns:c16="http://schemas.microsoft.com/office/drawing/2014/chart" uri="{C3380CC4-5D6E-409C-BE32-E72D297353CC}">
                <c16:uniqueId val="{0000000A-6C81-47B0-B1AF-BAF6FD9CCEB2}"/>
              </c:ext>
            </c:extLst>
          </c:dPt>
          <c:dPt>
            <c:idx val="5"/>
            <c:invertIfNegative val="0"/>
            <c:bubble3D val="0"/>
            <c:spPr>
              <a:solidFill>
                <a:srgbClr val="AD84C6"/>
              </a:solidFill>
              <a:ln>
                <a:noFill/>
              </a:ln>
              <a:effectLst/>
            </c:spPr>
            <c:extLst>
              <c:ext xmlns:c16="http://schemas.microsoft.com/office/drawing/2014/chart" uri="{C3380CC4-5D6E-409C-BE32-E72D297353CC}">
                <c16:uniqueId val="{0000000B-6C81-47B0-B1AF-BAF6FD9CCEB2}"/>
              </c:ext>
            </c:extLst>
          </c:dPt>
          <c:dPt>
            <c:idx val="6"/>
            <c:invertIfNegative val="0"/>
            <c:bubble3D val="0"/>
            <c:spPr>
              <a:solidFill>
                <a:srgbClr val="AD84C6"/>
              </a:solidFill>
              <a:ln>
                <a:noFill/>
              </a:ln>
              <a:effectLst/>
            </c:spPr>
            <c:extLst>
              <c:ext xmlns:c16="http://schemas.microsoft.com/office/drawing/2014/chart" uri="{C3380CC4-5D6E-409C-BE32-E72D297353CC}">
                <c16:uniqueId val="{0000000C-6C81-47B0-B1AF-BAF6FD9CCEB2}"/>
              </c:ext>
            </c:extLst>
          </c:dPt>
          <c:dPt>
            <c:idx val="7"/>
            <c:invertIfNegative val="0"/>
            <c:bubble3D val="0"/>
            <c:spPr>
              <a:solidFill>
                <a:srgbClr val="AD84C6"/>
              </a:solidFill>
              <a:ln>
                <a:noFill/>
              </a:ln>
              <a:effectLst/>
            </c:spPr>
            <c:extLst>
              <c:ext xmlns:c16="http://schemas.microsoft.com/office/drawing/2014/chart" uri="{C3380CC4-5D6E-409C-BE32-E72D297353CC}">
                <c16:uniqueId val="{0000000D-6C81-47B0-B1AF-BAF6FD9CCEB2}"/>
              </c:ext>
            </c:extLst>
          </c:dPt>
          <c:dPt>
            <c:idx val="8"/>
            <c:invertIfNegative val="0"/>
            <c:bubble3D val="0"/>
            <c:spPr>
              <a:solidFill>
                <a:srgbClr val="AD84C6"/>
              </a:solidFill>
              <a:ln>
                <a:noFill/>
              </a:ln>
              <a:effectLst/>
            </c:spPr>
            <c:extLst>
              <c:ext xmlns:c16="http://schemas.microsoft.com/office/drawing/2014/chart" uri="{C3380CC4-5D6E-409C-BE32-E72D297353CC}">
                <c16:uniqueId val="{0000000E-6C81-47B0-B1AF-BAF6FD9CCEB2}"/>
              </c:ext>
            </c:extLst>
          </c:dPt>
          <c:dPt>
            <c:idx val="9"/>
            <c:invertIfNegative val="0"/>
            <c:bubble3D val="0"/>
            <c:spPr>
              <a:solidFill>
                <a:srgbClr val="AD84C6"/>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rgbClr val="5A347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rgbClr val="AD84C6"/>
              </a:solidFill>
              <a:ln>
                <a:noFill/>
              </a:ln>
              <a:effectLst/>
            </c:spPr>
            <c:extLst>
              <c:ext xmlns:c16="http://schemas.microsoft.com/office/drawing/2014/chart" uri="{C3380CC4-5D6E-409C-BE32-E72D297353CC}">
                <c16:uniqueId val="{00000001-6C81-47B0-B1AF-BAF6FD9CCEB2}"/>
              </c:ext>
            </c:extLst>
          </c:dPt>
          <c:dPt>
            <c:idx val="12"/>
            <c:invertIfNegative val="0"/>
            <c:bubble3D val="0"/>
            <c:spPr>
              <a:solidFill>
                <a:srgbClr val="AD84C6"/>
              </a:solidFill>
              <a:ln>
                <a:noFill/>
              </a:ln>
              <a:effectLst/>
            </c:spPr>
            <c:extLst>
              <c:ext xmlns:c16="http://schemas.microsoft.com/office/drawing/2014/chart" uri="{C3380CC4-5D6E-409C-BE32-E72D297353CC}">
                <c16:uniqueId val="{00000002-6C81-47B0-B1AF-BAF6FD9CCEB2}"/>
              </c:ext>
            </c:extLst>
          </c:dPt>
          <c:dPt>
            <c:idx val="13"/>
            <c:invertIfNegative val="0"/>
            <c:bubble3D val="0"/>
            <c:spPr>
              <a:solidFill>
                <a:srgbClr val="AD84C6"/>
              </a:solidFill>
              <a:ln>
                <a:noFill/>
              </a:ln>
              <a:effectLst/>
            </c:spPr>
            <c:extLst>
              <c:ext xmlns:c16="http://schemas.microsoft.com/office/drawing/2014/chart" uri="{C3380CC4-5D6E-409C-BE32-E72D297353CC}">
                <c16:uniqueId val="{00000004-6C81-47B0-B1AF-BAF6FD9CCEB2}"/>
              </c:ext>
            </c:extLst>
          </c:dPt>
          <c:dPt>
            <c:idx val="14"/>
            <c:invertIfNegative val="0"/>
            <c:bubble3D val="0"/>
            <c:spPr>
              <a:solidFill>
                <a:srgbClr val="AD84C6"/>
              </a:solidFill>
              <a:ln>
                <a:noFill/>
              </a:ln>
              <a:effectLst/>
            </c:spPr>
            <c:extLst>
              <c:ext xmlns:c16="http://schemas.microsoft.com/office/drawing/2014/chart" uri="{C3380CC4-5D6E-409C-BE32-E72D297353CC}">
                <c16:uniqueId val="{00000005-6C81-47B0-B1AF-BAF6FD9CCEB2}"/>
              </c:ext>
            </c:extLst>
          </c:dPt>
          <c:dPt>
            <c:idx val="15"/>
            <c:invertIfNegative val="0"/>
            <c:bubble3D val="0"/>
            <c:spPr>
              <a:solidFill>
                <a:srgbClr val="AD84C6"/>
              </a:solidFill>
              <a:ln>
                <a:noFill/>
              </a:ln>
              <a:effectLst/>
            </c:spPr>
            <c:extLst>
              <c:ext xmlns:c16="http://schemas.microsoft.com/office/drawing/2014/chart" uri="{C3380CC4-5D6E-409C-BE32-E72D297353CC}">
                <c16:uniqueId val="{00000010-6C81-47B0-B1AF-BAF6FD9CCEB2}"/>
              </c:ext>
            </c:extLst>
          </c:dPt>
          <c:dPt>
            <c:idx val="16"/>
            <c:invertIfNegative val="0"/>
            <c:bubble3D val="0"/>
            <c:spPr>
              <a:solidFill>
                <a:srgbClr val="AD84C6"/>
              </a:solidFill>
              <a:ln>
                <a:noFill/>
              </a:ln>
              <a:effectLst/>
            </c:spPr>
            <c:extLst>
              <c:ext xmlns:c16="http://schemas.microsoft.com/office/drawing/2014/chart" uri="{C3380CC4-5D6E-409C-BE32-E72D297353CC}">
                <c16:uniqueId val="{00000011-6C81-47B0-B1AF-BAF6FD9CCEB2}"/>
              </c:ext>
            </c:extLst>
          </c:dPt>
          <c:dPt>
            <c:idx val="17"/>
            <c:invertIfNegative val="0"/>
            <c:bubble3D val="0"/>
            <c:spPr>
              <a:solidFill>
                <a:srgbClr val="AD84C6"/>
              </a:solidFill>
              <a:ln>
                <a:noFill/>
              </a:ln>
              <a:effectLst/>
            </c:spPr>
            <c:extLst>
              <c:ext xmlns:c16="http://schemas.microsoft.com/office/drawing/2014/chart" uri="{C3380CC4-5D6E-409C-BE32-E72D297353CC}">
                <c16:uniqueId val="{00000012-6C81-47B0-B1AF-BAF6FD9CCEB2}"/>
              </c:ext>
            </c:extLst>
          </c:dPt>
          <c:dPt>
            <c:idx val="18"/>
            <c:invertIfNegative val="0"/>
            <c:bubble3D val="0"/>
            <c:spPr>
              <a:solidFill>
                <a:srgbClr val="AD84C6"/>
              </a:solidFill>
              <a:ln>
                <a:noFill/>
              </a:ln>
              <a:effectLst/>
            </c:spPr>
            <c:extLst>
              <c:ext xmlns:c16="http://schemas.microsoft.com/office/drawing/2014/chart" uri="{C3380CC4-5D6E-409C-BE32-E72D297353CC}">
                <c16:uniqueId val="{00000013-6C81-47B0-B1AF-BAF6FD9CCEB2}"/>
              </c:ext>
            </c:extLst>
          </c:dPt>
          <c:dPt>
            <c:idx val="19"/>
            <c:invertIfNegative val="0"/>
            <c:bubble3D val="0"/>
            <c:spPr>
              <a:solidFill>
                <a:srgbClr val="AD84C6"/>
              </a:solidFill>
              <a:ln>
                <a:noFill/>
              </a:ln>
              <a:effectLst/>
            </c:spPr>
            <c:extLst>
              <c:ext xmlns:c16="http://schemas.microsoft.com/office/drawing/2014/chart" uri="{C3380CC4-5D6E-409C-BE32-E72D297353CC}">
                <c16:uniqueId val="{00000014-6C81-47B0-B1AF-BAF6FD9CCEB2}"/>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8685FC5-5F1B-499E-8FF4-8C49D2DB2EF7}" type="CELLRANGE">
                      <a:rPr lang="en-US" baseline="0"/>
                      <a:pPr>
                        <a:defRPr b="1">
                          <a:solidFill>
                            <a:srgbClr val="000000"/>
                          </a:solidFill>
                        </a:defRPr>
                      </a:pPr>
                      <a:t>[CELLRANGE]</a:t>
                    </a:fld>
                    <a:r>
                      <a:rPr lang="en-US" baseline="0"/>
                      <a:t>
</a:t>
                    </a:r>
                    <a:fld id="{D64D20CC-325A-4DA8-9E43-5ADD0D73786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7AF58B9-93F1-4FF5-8A01-3A3D4005A41B}" type="CELLRANGE">
                      <a:rPr lang="en-US" baseline="0"/>
                      <a:pPr>
                        <a:defRPr b="1">
                          <a:solidFill>
                            <a:srgbClr val="000000"/>
                          </a:solidFill>
                        </a:defRPr>
                      </a:pPr>
                      <a:t>[CELLRANGE]</a:t>
                    </a:fld>
                    <a:r>
                      <a:rPr lang="en-US" baseline="0"/>
                      <a:t>
</a:t>
                    </a:r>
                    <a:fld id="{B9D84EC0-88A2-457B-B4BB-D132DF891FA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477CC0-251F-4195-8C17-A20A84822EA9}" type="CELLRANGE">
                      <a:rPr lang="en-US" baseline="0"/>
                      <a:pPr>
                        <a:defRPr b="1">
                          <a:solidFill>
                            <a:srgbClr val="000000"/>
                          </a:solidFill>
                        </a:defRPr>
                      </a:pPr>
                      <a:t>[CELLRANGE]</a:t>
                    </a:fld>
                    <a:r>
                      <a:rPr lang="en-US" baseline="0"/>
                      <a:t>
</a:t>
                    </a:r>
                    <a:fld id="{2018944A-25F8-414D-81EB-30A6623B4A6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662BF5-65D9-47B1-986B-300CCAE499D6}" type="CELLRANGE">
                      <a:rPr lang="en-US" baseline="0"/>
                      <a:pPr>
                        <a:defRPr b="1">
                          <a:solidFill>
                            <a:srgbClr val="000000"/>
                          </a:solidFill>
                        </a:defRPr>
                      </a:pPr>
                      <a:t>[CELLRANGE]</a:t>
                    </a:fld>
                    <a:r>
                      <a:rPr lang="en-US" baseline="0"/>
                      <a:t>
</a:t>
                    </a:r>
                    <a:fld id="{29757241-7007-4454-9C77-E2F1DEBF9B8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AE90D8A-B0D2-45F5-BCBB-292A8F340DB1}" type="CELLRANGE">
                      <a:rPr lang="en-US" baseline="0"/>
                      <a:pPr>
                        <a:defRPr b="1">
                          <a:solidFill>
                            <a:srgbClr val="000000"/>
                          </a:solidFill>
                        </a:defRPr>
                      </a:pPr>
                      <a:t>[CELLRANGE]</a:t>
                    </a:fld>
                    <a:r>
                      <a:rPr lang="en-US" baseline="0"/>
                      <a:t>
</a:t>
                    </a:r>
                    <a:fld id="{2BDE716D-776B-40C2-BDE0-AA87FCB4465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11C8C44-8493-4411-8F82-1EA5659FDB84}" type="CELLRANGE">
                      <a:rPr lang="en-US" baseline="0"/>
                      <a:pPr>
                        <a:defRPr b="1">
                          <a:solidFill>
                            <a:srgbClr val="000000"/>
                          </a:solidFill>
                        </a:defRPr>
                      </a:pPr>
                      <a:t>[CELLRANGE]</a:t>
                    </a:fld>
                    <a:r>
                      <a:rPr lang="en-US" baseline="0"/>
                      <a:t>
</a:t>
                    </a:r>
                    <a:fld id="{BBBADD56-104C-4287-AD61-042CFA147AC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2CC4BC9-3F74-488F-BF62-5BEF861C15D2}" type="CELLRANGE">
                      <a:rPr lang="en-US" baseline="0"/>
                      <a:pPr>
                        <a:defRPr b="1">
                          <a:solidFill>
                            <a:srgbClr val="000000"/>
                          </a:solidFill>
                        </a:defRPr>
                      </a:pPr>
                      <a:t>[CELLRANGE]</a:t>
                    </a:fld>
                    <a:r>
                      <a:rPr lang="en-US" baseline="0"/>
                      <a:t>
</a:t>
                    </a:r>
                    <a:fld id="{11B3C436-5F68-468B-9CF7-4866B21ADF1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655C78-B7CF-4D4A-92AF-24A22784ED21}" type="CELLRANGE">
                      <a:rPr lang="en-US" baseline="0"/>
                      <a:pPr>
                        <a:defRPr b="1">
                          <a:solidFill>
                            <a:srgbClr val="000000"/>
                          </a:solidFill>
                        </a:defRPr>
                      </a:pPr>
                      <a:t>[CELLRANGE]</a:t>
                    </a:fld>
                    <a:r>
                      <a:rPr lang="en-US" baseline="0"/>
                      <a:t>
</a:t>
                    </a:r>
                    <a:fld id="{307B9078-6938-49E2-8E15-168DEA2B4E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5B4B45-1DC5-4CDF-99EC-2A86B41CBD99}" type="CELLRANGE">
                      <a:rPr lang="en-US" baseline="0"/>
                      <a:pPr>
                        <a:defRPr b="1">
                          <a:solidFill>
                            <a:srgbClr val="000000"/>
                          </a:solidFill>
                        </a:defRPr>
                      </a:pPr>
                      <a:t>[CELLRANGE]</a:t>
                    </a:fld>
                    <a:r>
                      <a:rPr lang="en-US" baseline="0"/>
                      <a:t>
</a:t>
                    </a:r>
                    <a:fld id="{A9810DE4-CDED-48A7-A696-74FC3E1AFF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9B46DD6-401E-4CED-A097-0F6B45B2760E}" type="CELLRANGE">
                      <a:rPr lang="en-US" baseline="0"/>
                      <a:pPr>
                        <a:defRPr b="1">
                          <a:solidFill>
                            <a:srgbClr val="000000"/>
                          </a:solidFill>
                        </a:defRPr>
                      </a:pPr>
                      <a:t>[CELLRANGE]</a:t>
                    </a:fld>
                    <a:r>
                      <a:rPr lang="en-US" baseline="0"/>
                      <a:t>
</a:t>
                    </a:r>
                    <a:fld id="{F7D1579D-B83C-426A-B99C-AB3D0F24D6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81E73692-214C-4369-829D-F4F0931D9108}" type="CELLRANGE">
                      <a:rPr lang="en-US" baseline="0"/>
                      <a:pPr>
                        <a:defRPr b="1">
                          <a:solidFill>
                            <a:srgbClr val="FFFFFF"/>
                          </a:solidFill>
                        </a:defRPr>
                      </a:pPr>
                      <a:t>[CELLRANGE]</a:t>
                    </a:fld>
                    <a:r>
                      <a:rPr lang="en-US" baseline="0"/>
                      <a:t>
</a:t>
                    </a:r>
                    <a:fld id="{869768E1-C9E8-4BD7-AAFF-2B05C2F4E0E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B6513EB-48A3-4150-8E23-7F2D7C950E2B}" type="CELLRANGE">
                      <a:rPr lang="en-US" baseline="0"/>
                      <a:pPr>
                        <a:defRPr b="1">
                          <a:solidFill>
                            <a:srgbClr val="000000"/>
                          </a:solidFill>
                        </a:defRPr>
                      </a:pPr>
                      <a:t>[CELLRANGE]</a:t>
                    </a:fld>
                    <a:r>
                      <a:rPr lang="en-US" baseline="0"/>
                      <a:t>
</a:t>
                    </a:r>
                    <a:fld id="{4DEA618B-510C-46AF-9A1D-229BD31A32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2332C5-17D7-4183-A04B-6CEE1D1C12A5}" type="CELLRANGE">
                      <a:rPr lang="en-US" baseline="0"/>
                      <a:pPr>
                        <a:defRPr b="1">
                          <a:solidFill>
                            <a:srgbClr val="000000"/>
                          </a:solidFill>
                        </a:defRPr>
                      </a:pPr>
                      <a:t>[CELLRANGE]</a:t>
                    </a:fld>
                    <a:r>
                      <a:rPr lang="en-US" baseline="0"/>
                      <a:t>
</a:t>
                    </a:r>
                    <a:fld id="{C0AE00D2-763E-4BC5-8834-823EBA86BFF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001737-580D-40C1-BADA-10E0F5FCDDC8}" type="CELLRANGE">
                      <a:rPr lang="en-US" baseline="0"/>
                      <a:pPr>
                        <a:defRPr b="1">
                          <a:solidFill>
                            <a:srgbClr val="000000"/>
                          </a:solidFill>
                        </a:defRPr>
                      </a:pPr>
                      <a:t>[CELLRANGE]</a:t>
                    </a:fld>
                    <a:r>
                      <a:rPr lang="en-US" baseline="0"/>
                      <a:t>
</a:t>
                    </a:r>
                    <a:fld id="{834A0759-75A8-42E2-9300-E49C0FAE1B8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8D33B7C-2279-45C2-B0FB-6AE375DFEC50}" type="CELLRANGE">
                      <a:rPr lang="en-US" baseline="0"/>
                      <a:pPr>
                        <a:defRPr b="1">
                          <a:solidFill>
                            <a:srgbClr val="000000"/>
                          </a:solidFill>
                        </a:defRPr>
                      </a:pPr>
                      <a:t>[CELLRANGE]</a:t>
                    </a:fld>
                    <a:r>
                      <a:rPr lang="en-US" baseline="0"/>
                      <a:t>
</a:t>
                    </a:r>
                    <a:fld id="{333E6BD0-31F9-4D39-9530-82FE4A5D06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8141D1E-500F-46E9-B3E6-817126D7C176}" type="CELLRANGE">
                      <a:rPr lang="en-US" baseline="0"/>
                      <a:pPr>
                        <a:defRPr b="1">
                          <a:solidFill>
                            <a:srgbClr val="000000"/>
                          </a:solidFill>
                        </a:defRPr>
                      </a:pPr>
                      <a:t>[CELLRANGE]</a:t>
                    </a:fld>
                    <a:r>
                      <a:rPr lang="en-US" baseline="0"/>
                      <a:t>
</a:t>
                    </a:r>
                    <a:fld id="{8F94793F-E1A3-4D6C-B57B-60ACF6078E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A5AAFD8-91C3-4556-883B-03EFDCE37066}" type="CELLRANGE">
                      <a:rPr lang="en-US" baseline="0"/>
                      <a:pPr>
                        <a:defRPr b="1">
                          <a:solidFill>
                            <a:srgbClr val="000000"/>
                          </a:solidFill>
                        </a:defRPr>
                      </a:pPr>
                      <a:t>[CELLRANGE]</a:t>
                    </a:fld>
                    <a:r>
                      <a:rPr lang="en-US" baseline="0"/>
                      <a:t>
</a:t>
                    </a:r>
                    <a:fld id="{9CE1D149-9F2E-4E5F-85BC-7AFB9E7C146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0890611-8CDD-4901-9D5E-B3A622EA4356}" type="CELLRANGE">
                      <a:rPr lang="en-US" baseline="0"/>
                      <a:pPr>
                        <a:defRPr b="1">
                          <a:solidFill>
                            <a:srgbClr val="000000"/>
                          </a:solidFill>
                        </a:defRPr>
                      </a:pPr>
                      <a:t>[CELLRANGE]</a:t>
                    </a:fld>
                    <a:r>
                      <a:rPr lang="en-US" baseline="0"/>
                      <a:t>
</a:t>
                    </a:r>
                    <a:fld id="{2C17BB24-7350-4D61-8097-0F2EC48D996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B7B8FC-B2C5-4554-B933-EA67B0379B85}" type="CELLRANGE">
                      <a:rPr lang="en-US" baseline="0"/>
                      <a:pPr>
                        <a:defRPr b="1">
                          <a:solidFill>
                            <a:srgbClr val="000000"/>
                          </a:solidFill>
                        </a:defRPr>
                      </a:pPr>
                      <a:t>[CELLRANGE]</a:t>
                    </a:fld>
                    <a:r>
                      <a:rPr lang="en-US" baseline="0"/>
                      <a:t>
</a:t>
                    </a:r>
                    <a:fld id="{F8547710-DB71-4419-A28A-AA2065419BE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26667A-A583-4E39-9B5F-166292998551}" type="CELLRANGE">
                      <a:rPr lang="en-US" baseline="0"/>
                      <a:pPr>
                        <a:defRPr b="1">
                          <a:solidFill>
                            <a:srgbClr val="000000"/>
                          </a:solidFill>
                        </a:defRPr>
                      </a:pPr>
                      <a:t>[CELLRANGE]</a:t>
                    </a:fld>
                    <a:r>
                      <a:rPr lang="en-US" baseline="0"/>
                      <a:t>
</a:t>
                    </a:r>
                    <a:fld id="{24F85ACF-95D6-4155-8038-46479DE7B30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Asturias, Principado de</c:v>
                </c:pt>
                <c:pt idx="4">
                  <c:v>Cantabria</c:v>
                </c:pt>
                <c:pt idx="5">
                  <c:v>Castilla - La Mancha</c:v>
                </c:pt>
                <c:pt idx="6">
                  <c:v>Canarias</c:v>
                </c:pt>
                <c:pt idx="7">
                  <c:v>Navarra, Comunidad Foral de</c:v>
                </c:pt>
                <c:pt idx="8">
                  <c:v>Andalucía</c:v>
                </c:pt>
                <c:pt idx="9">
                  <c:v>Comunitat Valenciana</c:v>
                </c:pt>
                <c:pt idx="10">
                  <c:v>Media Nacional</c:v>
                </c:pt>
                <c:pt idx="11">
                  <c:v>Madrid, Comunidad de</c:v>
                </c:pt>
                <c:pt idx="12">
                  <c:v>Ceuta</c:v>
                </c:pt>
                <c:pt idx="13">
                  <c:v>Rioja, La</c:v>
                </c:pt>
                <c:pt idx="14">
                  <c:v>Balears, Illes</c:v>
                </c:pt>
                <c:pt idx="15">
                  <c:v>Melilla</c:v>
                </c:pt>
                <c:pt idx="16">
                  <c:v>Extremadura</c:v>
                </c:pt>
                <c:pt idx="17">
                  <c:v>Murcia, Región de</c:v>
                </c:pt>
                <c:pt idx="18">
                  <c:v>Cataluña</c:v>
                </c:pt>
                <c:pt idx="19">
                  <c:v>País Vasco</c:v>
                </c:pt>
              </c:strCache>
            </c:strRef>
          </c:cat>
          <c:val>
            <c:numRef>
              <c:f>'11ListaEspera'!$O$13:$O$32</c:f>
              <c:numCache>
                <c:formatCode>0.00%</c:formatCode>
                <c:ptCount val="20"/>
                <c:pt idx="0">
                  <c:v>0.99878933685149973</c:v>
                </c:pt>
                <c:pt idx="1">
                  <c:v>0.99855858050632396</c:v>
                </c:pt>
                <c:pt idx="2">
                  <c:v>0.99357938554719683</c:v>
                </c:pt>
                <c:pt idx="3">
                  <c:v>0.98912596249926532</c:v>
                </c:pt>
                <c:pt idx="4">
                  <c:v>0.9843314953322051</c:v>
                </c:pt>
                <c:pt idx="5">
                  <c:v>0.97052786445665196</c:v>
                </c:pt>
                <c:pt idx="6">
                  <c:v>0.96914049610490227</c:v>
                </c:pt>
                <c:pt idx="7">
                  <c:v>0.9667876081495953</c:v>
                </c:pt>
                <c:pt idx="8">
                  <c:v>0.96253272019808989</c:v>
                </c:pt>
                <c:pt idx="9">
                  <c:v>0.95336175376411048</c:v>
                </c:pt>
                <c:pt idx="10">
                  <c:v>0.93636340258343387</c:v>
                </c:pt>
                <c:pt idx="11">
                  <c:v>0.93312006308498108</c:v>
                </c:pt>
                <c:pt idx="12">
                  <c:v>0.93169092945128784</c:v>
                </c:pt>
                <c:pt idx="13">
                  <c:v>0.9140625</c:v>
                </c:pt>
                <c:pt idx="14">
                  <c:v>0.9013397331082863</c:v>
                </c:pt>
                <c:pt idx="15">
                  <c:v>0.88251473477406683</c:v>
                </c:pt>
                <c:pt idx="16">
                  <c:v>0.87676114506879377</c:v>
                </c:pt>
                <c:pt idx="17">
                  <c:v>0.87378369407613155</c:v>
                </c:pt>
                <c:pt idx="18">
                  <c:v>0.86322195819795355</c:v>
                </c:pt>
                <c:pt idx="19">
                  <c:v>0.84919337319780941</c:v>
                </c:pt>
              </c:numCache>
            </c:numRef>
          </c:val>
          <c:extLst>
            <c:ext xmlns:c15="http://schemas.microsoft.com/office/drawing/2012/chart" uri="{02D57815-91ED-43cb-92C2-25804820EDAC}">
              <c15:datalabelsRange>
                <c15:f>'11ListaEspera'!$M$13:$M$32</c15:f>
                <c15:dlblRangeCache>
                  <c:ptCount val="20"/>
                  <c:pt idx="0">
                    <c:v>128.699</c:v>
                  </c:pt>
                  <c:pt idx="1">
                    <c:v>49.186</c:v>
                  </c:pt>
                  <c:pt idx="2">
                    <c:v>92.849</c:v>
                  </c:pt>
                  <c:pt idx="3">
                    <c:v>33.656</c:v>
                  </c:pt>
                  <c:pt idx="4">
                    <c:v>18.030</c:v>
                  </c:pt>
                  <c:pt idx="5">
                    <c:v>81.799</c:v>
                  </c:pt>
                  <c:pt idx="6">
                    <c:v>67.552</c:v>
                  </c:pt>
                  <c:pt idx="7">
                    <c:v>17.320</c:v>
                  </c:pt>
                  <c:pt idx="8">
                    <c:v>340.135</c:v>
                  </c:pt>
                  <c:pt idx="9">
                    <c:v>179.130</c:v>
                  </c:pt>
                  <c:pt idx="10">
                    <c:v>1.674.950</c:v>
                  </c:pt>
                  <c:pt idx="11">
                    <c:v>208.264</c:v>
                  </c:pt>
                  <c:pt idx="12">
                    <c:v>1.664</c:v>
                  </c:pt>
                  <c:pt idx="13">
                    <c:v>9.594</c:v>
                  </c:pt>
                  <c:pt idx="14">
                    <c:v>34.177</c:v>
                  </c:pt>
                  <c:pt idx="15">
                    <c:v>2.246</c:v>
                  </c:pt>
                  <c:pt idx="16">
                    <c:v>37.151</c:v>
                  </c:pt>
                  <c:pt idx="17">
                    <c:v>50.018</c:v>
                  </c:pt>
                  <c:pt idx="18">
                    <c:v>249.207</c:v>
                  </c:pt>
                  <c:pt idx="19">
                    <c:v>74.273</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spPr>
              <a:solidFill>
                <a:srgbClr val="8784C6"/>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rgbClr val="37347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rgbClr val="8784C6"/>
              </a:solidFill>
              <a:ln>
                <a:noFill/>
              </a:ln>
              <a:effectLst/>
            </c:spPr>
            <c:extLst>
              <c:ext xmlns:c16="http://schemas.microsoft.com/office/drawing/2014/chart" uri="{C3380CC4-5D6E-409C-BE32-E72D297353CC}">
                <c16:uniqueId val="{00000017-6C81-47B0-B1AF-BAF6FD9CCEB2}"/>
              </c:ext>
            </c:extLst>
          </c:dPt>
          <c:dPt>
            <c:idx val="12"/>
            <c:invertIfNegative val="0"/>
            <c:bubble3D val="0"/>
            <c:spPr>
              <a:solidFill>
                <a:srgbClr val="8784C6"/>
              </a:solidFill>
              <a:ln>
                <a:noFill/>
              </a:ln>
              <a:effectLst/>
            </c:spPr>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412F67F-F02F-4356-9C13-AAB7974DB52C}" type="CELLRANGE">
                      <a:rPr lang="en-US" baseline="0"/>
                      <a:pPr>
                        <a:defRPr b="1">
                          <a:solidFill>
                            <a:srgbClr val="000000"/>
                          </a:solidFill>
                        </a:defRPr>
                      </a:pPr>
                      <a:t>[CELLRANGE]</a:t>
                    </a:fld>
                    <a:r>
                      <a:rPr lang="en-US" baseline="0"/>
                      <a:t>
</a:t>
                    </a:r>
                    <a:fld id="{1530F530-4591-45D8-8EB2-2C2C265BA3D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D6014E4-3975-4FF0-B3F1-C594A784D830}" type="CELLRANGE">
                      <a:rPr lang="en-US" baseline="0"/>
                      <a:pPr>
                        <a:defRPr b="1">
                          <a:solidFill>
                            <a:srgbClr val="000000"/>
                          </a:solidFill>
                        </a:defRPr>
                      </a:pPr>
                      <a:t>[CELLRANGE]</a:t>
                    </a:fld>
                    <a:r>
                      <a:rPr lang="en-US" baseline="0"/>
                      <a:t>
</a:t>
                    </a:r>
                    <a:fld id="{9C364730-7FBF-4D3D-8333-23977BFD20D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E3454B-FEBE-4068-B109-CC6EE96FEE5D}" type="CELLRANGE">
                      <a:rPr lang="en-US" baseline="0"/>
                      <a:pPr>
                        <a:defRPr b="1">
                          <a:solidFill>
                            <a:srgbClr val="000000"/>
                          </a:solidFill>
                        </a:defRPr>
                      </a:pPr>
                      <a:t>[CELLRANGE]</a:t>
                    </a:fld>
                    <a:r>
                      <a:rPr lang="en-US" baseline="0"/>
                      <a:t>
</a:t>
                    </a:r>
                    <a:fld id="{576D7568-2287-4910-B23D-85407D776AF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C51FAF1-B587-4FA3-9998-E5F791D0F057}" type="CELLRANGE">
                      <a:rPr lang="en-US" baseline="0"/>
                      <a:pPr>
                        <a:defRPr b="1">
                          <a:solidFill>
                            <a:srgbClr val="000000"/>
                          </a:solidFill>
                        </a:defRPr>
                      </a:pPr>
                      <a:t>[CELLRANGE]</a:t>
                    </a:fld>
                    <a:r>
                      <a:rPr lang="en-US" baseline="0"/>
                      <a:t>
</a:t>
                    </a:r>
                    <a:fld id="{73BDFF8F-F7D0-4856-9AA5-40EC7799AA3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2051E81-2FF8-44BA-A1A6-B2B860666138}" type="CELLRANGE">
                      <a:rPr lang="en-US" baseline="0"/>
                      <a:pPr>
                        <a:defRPr b="1">
                          <a:solidFill>
                            <a:srgbClr val="000000"/>
                          </a:solidFill>
                        </a:defRPr>
                      </a:pPr>
                      <a:t>[CELLRANGE]</a:t>
                    </a:fld>
                    <a:r>
                      <a:rPr lang="en-US" baseline="0"/>
                      <a:t>
</a:t>
                    </a:r>
                    <a:fld id="{7ACA389A-4216-4404-A1BE-69D828B7C0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0A81CE-E91E-458A-874F-3B1662B736FD}" type="CELLRANGE">
                      <a:rPr lang="en-US" baseline="0"/>
                      <a:pPr>
                        <a:defRPr b="1">
                          <a:solidFill>
                            <a:srgbClr val="000000"/>
                          </a:solidFill>
                        </a:defRPr>
                      </a:pPr>
                      <a:t>[CELLRANGE]</a:t>
                    </a:fld>
                    <a:r>
                      <a:rPr lang="en-US" baseline="0"/>
                      <a:t>
</a:t>
                    </a:r>
                    <a:fld id="{200376F1-B974-4A3C-B150-ABC7D2E1FC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C21F7FC-4E7D-4342-A5B3-BC19C856D68D}" type="CELLRANGE">
                      <a:rPr lang="en-US" baseline="0"/>
                      <a:pPr>
                        <a:defRPr b="1">
                          <a:solidFill>
                            <a:srgbClr val="000000"/>
                          </a:solidFill>
                        </a:defRPr>
                      </a:pPr>
                      <a:t>[CELLRANGE]</a:t>
                    </a:fld>
                    <a:r>
                      <a:rPr lang="en-US" baseline="0"/>
                      <a:t>
</a:t>
                    </a:r>
                    <a:fld id="{994F0F6F-E8AB-4544-82F1-D041DF63AE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251BE6-F04B-413B-97B2-AB1A65287E61}" type="CELLRANGE">
                      <a:rPr lang="en-US" baseline="0"/>
                      <a:pPr>
                        <a:defRPr b="1">
                          <a:solidFill>
                            <a:srgbClr val="000000"/>
                          </a:solidFill>
                        </a:defRPr>
                      </a:pPr>
                      <a:t>[CELLRANGE]</a:t>
                    </a:fld>
                    <a:r>
                      <a:rPr lang="en-US" baseline="0"/>
                      <a:t>
</a:t>
                    </a:r>
                    <a:fld id="{482B9835-A763-409E-9EE9-BE0C0850D03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55AE0A-8713-4581-970A-DC4587DA9CDF}" type="CELLRANGE">
                      <a:rPr lang="en-US" baseline="0"/>
                      <a:pPr>
                        <a:defRPr b="1">
                          <a:solidFill>
                            <a:srgbClr val="000000"/>
                          </a:solidFill>
                        </a:defRPr>
                      </a:pPr>
                      <a:t>[CELLRANGE]</a:t>
                    </a:fld>
                    <a:r>
                      <a:rPr lang="en-US" baseline="0"/>
                      <a:t>
</a:t>
                    </a:r>
                    <a:fld id="{A7B4C2FC-A6D4-472B-9CF6-ABD26122BB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C407506-8819-497A-BF04-B24D60ABE092}" type="CELLRANGE">
                      <a:rPr lang="en-US" baseline="0"/>
                      <a:pPr>
                        <a:defRPr b="1">
                          <a:solidFill>
                            <a:srgbClr val="000000"/>
                          </a:solidFill>
                        </a:defRPr>
                      </a:pPr>
                      <a:t>[CELLRANGE]</a:t>
                    </a:fld>
                    <a:r>
                      <a:rPr lang="en-US" baseline="0"/>
                      <a:t>
</a:t>
                    </a:r>
                    <a:fld id="{218A61EC-16AA-4C41-BC34-DAB92A51181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rgbClr val="FFFFFF"/>
                        </a:solidFill>
                        <a:latin typeface="+mn-lt"/>
                        <a:ea typeface="+mn-ea"/>
                        <a:cs typeface="+mn-cs"/>
                      </a:defRPr>
                    </a:pPr>
                    <a:fld id="{4A566CCA-E9AE-4B07-A180-9C62869B846B}" type="CELLRANGE">
                      <a:rPr lang="en-US" baseline="0"/>
                      <a:pPr>
                        <a:defRPr b="1">
                          <a:solidFill>
                            <a:srgbClr val="FFFFFF"/>
                          </a:solidFill>
                        </a:defRPr>
                      </a:pPr>
                      <a:t>[CELLRANGE]</a:t>
                    </a:fld>
                    <a:r>
                      <a:rPr lang="en-US" baseline="0"/>
                      <a:t>
</a:t>
                    </a:r>
                    <a:fld id="{C160BC3F-9C6C-4C12-B3C1-83550650EA9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9.846590962094013E-17"/>
                  <c:y val="8.826691176782036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7388284-10AE-4343-B05A-CCAF0978B3D6}" type="CELLRANGE">
                      <a:rPr lang="en-US" baseline="0"/>
                      <a:pPr>
                        <a:defRPr b="1">
                          <a:solidFill>
                            <a:srgbClr val="000000"/>
                          </a:solidFill>
                        </a:defRPr>
                      </a:pPr>
                      <a:t>[CELLRANGE]</a:t>
                    </a:fld>
                    <a:r>
                      <a:rPr lang="en-US" baseline="0"/>
                      <a:t>
</a:t>
                    </a:r>
                    <a:fld id="{557A55AE-C168-4CD4-9782-4A956C23859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066300144444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BA57A14-A474-44AF-8516-ED3E9D791410}" type="CELLRANGE">
                      <a:rPr lang="en-US" baseline="0"/>
                      <a:pPr>
                        <a:defRPr b="1">
                          <a:solidFill>
                            <a:srgbClr val="000000"/>
                          </a:solidFill>
                        </a:defRPr>
                      </a:pPr>
                      <a:t>[CELLRANGE]</a:t>
                    </a:fld>
                    <a:r>
                      <a:rPr lang="en-US" baseline="0"/>
                      <a:t>
</a:t>
                    </a:r>
                    <a:fld id="{836B2A3C-BB5A-455D-AA75-558A863E88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82C5CE-491F-48A2-B8CC-D9633702FE9F}" type="CELLRANGE">
                      <a:rPr lang="en-US" baseline="0"/>
                      <a:pPr>
                        <a:defRPr b="1">
                          <a:solidFill>
                            <a:srgbClr val="000000"/>
                          </a:solidFill>
                        </a:defRPr>
                      </a:pPr>
                      <a:t>[CELLRANGE]</a:t>
                    </a:fld>
                    <a:r>
                      <a:rPr lang="en-US" baseline="0"/>
                      <a:t>
</a:t>
                    </a:r>
                    <a:fld id="{1D2B0FA0-3287-41ED-9164-62AEE329F87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16CC307-225E-4DB5-84F5-268B4A0829DB}" type="CELLRANGE">
                      <a:rPr lang="en-US" baseline="0"/>
                      <a:pPr>
                        <a:defRPr b="1">
                          <a:solidFill>
                            <a:srgbClr val="000000"/>
                          </a:solidFill>
                        </a:defRPr>
                      </a:pPr>
                      <a:t>[CELLRANGE]</a:t>
                    </a:fld>
                    <a:r>
                      <a:rPr lang="en-US" baseline="0"/>
                      <a:t>
</a:t>
                    </a:r>
                    <a:fld id="{BABB8CE9-054C-490E-81E3-1C6C3C87DCC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0EB5CEA-AF77-4273-8710-95D746FC0DA0}" type="CELLRANGE">
                      <a:rPr lang="en-US" baseline="0"/>
                      <a:pPr>
                        <a:defRPr b="1">
                          <a:solidFill>
                            <a:srgbClr val="000000"/>
                          </a:solidFill>
                        </a:defRPr>
                      </a:pPr>
                      <a:t>[CELLRANGE]</a:t>
                    </a:fld>
                    <a:r>
                      <a:rPr lang="en-US" baseline="0"/>
                      <a:t>
</a:t>
                    </a:r>
                    <a:fld id="{BB045426-DCFA-4C4C-AACB-87DA48B12FC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172609-2350-4EA9-973E-1C6721D847EC}" type="CELLRANGE">
                      <a:rPr lang="en-US" baseline="0"/>
                      <a:pPr>
                        <a:defRPr b="1">
                          <a:solidFill>
                            <a:srgbClr val="000000"/>
                          </a:solidFill>
                        </a:defRPr>
                      </a:pPr>
                      <a:t>[CELLRANGE]</a:t>
                    </a:fld>
                    <a:r>
                      <a:rPr lang="en-US" baseline="0"/>
                      <a:t>
</a:t>
                    </a:r>
                    <a:fld id="{850A5F0D-D535-40F7-BA0C-5D5E9D0219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A273C29-4A1E-4031-9DCE-09801A2E3B14}" type="CELLRANGE">
                      <a:rPr lang="en-US" baseline="0"/>
                      <a:pPr>
                        <a:defRPr b="1">
                          <a:solidFill>
                            <a:srgbClr val="000000"/>
                          </a:solidFill>
                        </a:defRPr>
                      </a:pPr>
                      <a:t>[CELLRANGE]</a:t>
                    </a:fld>
                    <a:r>
                      <a:rPr lang="en-US" baseline="0"/>
                      <a:t>
</a:t>
                    </a:r>
                    <a:fld id="{99751673-B260-48B0-B7D5-CF81E1F217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4250EC5-F5A9-4EF2-AD5D-86045ACF7F3A}" type="CELLRANGE">
                      <a:rPr lang="en-US" baseline="0"/>
                      <a:pPr>
                        <a:defRPr b="1">
                          <a:solidFill>
                            <a:srgbClr val="000000"/>
                          </a:solidFill>
                        </a:defRPr>
                      </a:pPr>
                      <a:t>[CELLRANGE]</a:t>
                    </a:fld>
                    <a:r>
                      <a:rPr lang="en-US" baseline="0"/>
                      <a:t>
</a:t>
                    </a:r>
                    <a:fld id="{C699197E-DA64-4D73-9358-23416A60353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E3AFD1-796E-4F5E-9268-D1D16907701B}" type="CELLRANGE">
                      <a:rPr lang="en-US" baseline="0"/>
                      <a:pPr>
                        <a:defRPr b="1">
                          <a:solidFill>
                            <a:srgbClr val="000000"/>
                          </a:solidFill>
                        </a:defRPr>
                      </a:pPr>
                      <a:t>[CELLRANGE]</a:t>
                    </a:fld>
                    <a:r>
                      <a:rPr lang="en-US" baseline="0"/>
                      <a:t>
</a:t>
                    </a:r>
                    <a:fld id="{252DD0A8-54C4-4093-AB8F-FA13CC71E3E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Asturias, Principado de</c:v>
                </c:pt>
                <c:pt idx="4">
                  <c:v>Cantabria</c:v>
                </c:pt>
                <c:pt idx="5">
                  <c:v>Castilla - La Mancha</c:v>
                </c:pt>
                <c:pt idx="6">
                  <c:v>Canarias</c:v>
                </c:pt>
                <c:pt idx="7">
                  <c:v>Navarra, Comunidad Foral de</c:v>
                </c:pt>
                <c:pt idx="8">
                  <c:v>Andalucía</c:v>
                </c:pt>
                <c:pt idx="9">
                  <c:v>Comunitat Valenciana</c:v>
                </c:pt>
                <c:pt idx="10">
                  <c:v>Media Nacional</c:v>
                </c:pt>
                <c:pt idx="11">
                  <c:v>Madrid, Comunidad de</c:v>
                </c:pt>
                <c:pt idx="12">
                  <c:v>Ceuta</c:v>
                </c:pt>
                <c:pt idx="13">
                  <c:v>Rioja, La</c:v>
                </c:pt>
                <c:pt idx="14">
                  <c:v>Balears, Illes</c:v>
                </c:pt>
                <c:pt idx="15">
                  <c:v>Melilla</c:v>
                </c:pt>
                <c:pt idx="16">
                  <c:v>Extremadura</c:v>
                </c:pt>
                <c:pt idx="17">
                  <c:v>Murcia, Región de</c:v>
                </c:pt>
                <c:pt idx="18">
                  <c:v>Cataluña</c:v>
                </c:pt>
                <c:pt idx="19">
                  <c:v>País Vasco</c:v>
                </c:pt>
              </c:strCache>
            </c:strRef>
          </c:cat>
          <c:val>
            <c:numRef>
              <c:f>'11ListaEspera'!$P$13:$P$32</c:f>
              <c:numCache>
                <c:formatCode>0.00%</c:formatCode>
                <c:ptCount val="20"/>
                <c:pt idx="0">
                  <c:v>1.2106631485002523E-3</c:v>
                </c:pt>
                <c:pt idx="1">
                  <c:v>1.4414194936760258E-3</c:v>
                </c:pt>
                <c:pt idx="2">
                  <c:v>6.4206144528031334E-3</c:v>
                </c:pt>
                <c:pt idx="3">
                  <c:v>1.0874037500734733E-2</c:v>
                </c:pt>
                <c:pt idx="4">
                  <c:v>1.5668504667794944E-2</c:v>
                </c:pt>
                <c:pt idx="5">
                  <c:v>2.9472135543348005E-2</c:v>
                </c:pt>
                <c:pt idx="6">
                  <c:v>3.0859503895097774E-2</c:v>
                </c:pt>
                <c:pt idx="7">
                  <c:v>3.3212391850404692E-2</c:v>
                </c:pt>
                <c:pt idx="8">
                  <c:v>3.7467279801910156E-2</c:v>
                </c:pt>
                <c:pt idx="9">
                  <c:v>4.6638246235889573E-2</c:v>
                </c:pt>
                <c:pt idx="10">
                  <c:v>6.3636597416566132E-2</c:v>
                </c:pt>
                <c:pt idx="11">
                  <c:v>6.6879936915018978E-2</c:v>
                </c:pt>
                <c:pt idx="12">
                  <c:v>6.83090705487122E-2</c:v>
                </c:pt>
                <c:pt idx="13">
                  <c:v>8.59375E-2</c:v>
                </c:pt>
                <c:pt idx="14">
                  <c:v>9.8660266891713699E-2</c:v>
                </c:pt>
                <c:pt idx="15">
                  <c:v>0.11748526522593321</c:v>
                </c:pt>
                <c:pt idx="16">
                  <c:v>0.12323885493120619</c:v>
                </c:pt>
                <c:pt idx="17">
                  <c:v>0.12621630592386843</c:v>
                </c:pt>
                <c:pt idx="18">
                  <c:v>0.13677804180204645</c:v>
                </c:pt>
                <c:pt idx="19">
                  <c:v>0.15080662680219065</c:v>
                </c:pt>
              </c:numCache>
            </c:numRef>
          </c:val>
          <c:extLst>
            <c:ext xmlns:c15="http://schemas.microsoft.com/office/drawing/2012/chart" uri="{02D57815-91ED-43cb-92C2-25804820EDAC}">
              <c15:datalabelsRange>
                <c15:f>'11ListaEspera'!$N$13:$N$32</c15:f>
                <c15:dlblRangeCache>
                  <c:ptCount val="20"/>
                  <c:pt idx="0">
                    <c:v>156</c:v>
                  </c:pt>
                  <c:pt idx="1">
                    <c:v>71</c:v>
                  </c:pt>
                  <c:pt idx="2">
                    <c:v>600</c:v>
                  </c:pt>
                  <c:pt idx="3">
                    <c:v>370</c:v>
                  </c:pt>
                  <c:pt idx="4">
                    <c:v>287</c:v>
                  </c:pt>
                  <c:pt idx="5">
                    <c:v>2.484</c:v>
                  </c:pt>
                  <c:pt idx="6">
                    <c:v>2.151</c:v>
                  </c:pt>
                  <c:pt idx="7">
                    <c:v>595</c:v>
                  </c:pt>
                  <c:pt idx="8">
                    <c:v>13.240</c:v>
                  </c:pt>
                  <c:pt idx="9">
                    <c:v>8.763</c:v>
                  </c:pt>
                  <c:pt idx="10">
                    <c:v>113.832</c:v>
                  </c:pt>
                  <c:pt idx="11">
                    <c:v>14.927</c:v>
                  </c:pt>
                  <c:pt idx="12">
                    <c:v>122</c:v>
                  </c:pt>
                  <c:pt idx="13">
                    <c:v>902</c:v>
                  </c:pt>
                  <c:pt idx="14">
                    <c:v>3.741</c:v>
                  </c:pt>
                  <c:pt idx="15">
                    <c:v>299</c:v>
                  </c:pt>
                  <c:pt idx="16">
                    <c:v>5.222</c:v>
                  </c:pt>
                  <c:pt idx="17">
                    <c:v>7.225</c:v>
                  </c:pt>
                  <c:pt idx="18">
                    <c:v>39.487</c:v>
                  </c:pt>
                  <c:pt idx="19">
                    <c:v>13.190</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Galicia</c:v>
                </c:pt>
                <c:pt idx="3">
                  <c:v>Asturias, Principado de</c:v>
                </c:pt>
                <c:pt idx="4">
                  <c:v>Cantabria</c:v>
                </c:pt>
                <c:pt idx="5">
                  <c:v>Castilla - La Mancha</c:v>
                </c:pt>
                <c:pt idx="6">
                  <c:v>Canarias</c:v>
                </c:pt>
                <c:pt idx="7">
                  <c:v>Navarra, Comunidad Foral de</c:v>
                </c:pt>
                <c:pt idx="8">
                  <c:v>Andalucía</c:v>
                </c:pt>
                <c:pt idx="9">
                  <c:v>Comunitat Valenciana</c:v>
                </c:pt>
                <c:pt idx="10">
                  <c:v>Media Nacional</c:v>
                </c:pt>
                <c:pt idx="11">
                  <c:v>Madrid, Comunidad de</c:v>
                </c:pt>
                <c:pt idx="12">
                  <c:v>Ceuta</c:v>
                </c:pt>
                <c:pt idx="13">
                  <c:v>Rioja, La</c:v>
                </c:pt>
                <c:pt idx="14">
                  <c:v>Balears, Illes</c:v>
                </c:pt>
                <c:pt idx="15">
                  <c:v>Melilla</c:v>
                </c:pt>
                <c:pt idx="16">
                  <c:v>Extremadura</c:v>
                </c:pt>
                <c:pt idx="17">
                  <c:v>Murcia, Región de</c:v>
                </c:pt>
                <c:pt idx="18">
                  <c:v>Cataluña</c:v>
                </c:pt>
                <c:pt idx="19">
                  <c:v>País Vasco</c:v>
                </c:pt>
              </c:strCache>
            </c:strRef>
          </c:cat>
          <c:val>
            <c:numRef>
              <c:f>'11ListaEspera'!$Q$13:$Q$32</c:f>
              <c:numCache>
                <c:formatCode>0.00%</c:formatCode>
                <c:ptCount val="20"/>
                <c:pt idx="0">
                  <c:v>0.93636340258343387</c:v>
                </c:pt>
                <c:pt idx="1">
                  <c:v>0.93636340258343387</c:v>
                </c:pt>
                <c:pt idx="2">
                  <c:v>0.93636340258343387</c:v>
                </c:pt>
                <c:pt idx="3">
                  <c:v>0.93636340258343387</c:v>
                </c:pt>
                <c:pt idx="4">
                  <c:v>0.93636340258343387</c:v>
                </c:pt>
                <c:pt idx="5">
                  <c:v>0.93636340258343387</c:v>
                </c:pt>
                <c:pt idx="6">
                  <c:v>0.93636340258343387</c:v>
                </c:pt>
                <c:pt idx="7">
                  <c:v>0.93636340258343387</c:v>
                </c:pt>
                <c:pt idx="8">
                  <c:v>0.93636340258343387</c:v>
                </c:pt>
                <c:pt idx="9">
                  <c:v>0.93636340258343387</c:v>
                </c:pt>
                <c:pt idx="10">
                  <c:v>0.93636340258343387</c:v>
                </c:pt>
                <c:pt idx="11">
                  <c:v>0.93636340258343387</c:v>
                </c:pt>
                <c:pt idx="12">
                  <c:v>0.93636340258343387</c:v>
                </c:pt>
                <c:pt idx="13">
                  <c:v>0.93636340258343387</c:v>
                </c:pt>
                <c:pt idx="14">
                  <c:v>0.93636340258343387</c:v>
                </c:pt>
                <c:pt idx="15">
                  <c:v>0.93636340258343387</c:v>
                </c:pt>
                <c:pt idx="16">
                  <c:v>0.93636340258343387</c:v>
                </c:pt>
                <c:pt idx="17">
                  <c:v>0.93636340258343387</c:v>
                </c:pt>
                <c:pt idx="18">
                  <c:v>0.93636340258343387</c:v>
                </c:pt>
                <c:pt idx="19">
                  <c:v>0.93636340258343387</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C55D-4E29-9CD8-90CA83D3C1E4}"/>
              </c:ext>
            </c:extLst>
          </c:dPt>
          <c:dPt>
            <c:idx val="1"/>
            <c:invertIfNegative val="0"/>
            <c:bubble3D val="0"/>
            <c:spPr>
              <a:solidFill>
                <a:srgbClr val="AD84C6"/>
              </a:solidFill>
              <a:ln>
                <a:noFill/>
              </a:ln>
              <a:effectLst/>
            </c:spPr>
            <c:extLst>
              <c:ext xmlns:c16="http://schemas.microsoft.com/office/drawing/2014/chart" uri="{C3380CC4-5D6E-409C-BE32-E72D297353CC}">
                <c16:uniqueId val="{00000008-C55D-4E29-9CD8-90CA83D3C1E4}"/>
              </c:ext>
            </c:extLst>
          </c:dPt>
          <c:dPt>
            <c:idx val="2"/>
            <c:invertIfNegative val="0"/>
            <c:bubble3D val="0"/>
            <c:spPr>
              <a:solidFill>
                <a:srgbClr val="AD84C6"/>
              </a:solidFill>
              <a:ln>
                <a:noFill/>
              </a:ln>
              <a:effectLst/>
            </c:spPr>
            <c:extLst>
              <c:ext xmlns:c16="http://schemas.microsoft.com/office/drawing/2014/chart" uri="{C3380CC4-5D6E-409C-BE32-E72D297353CC}">
                <c16:uniqueId val="{00000009-C55D-4E29-9CD8-90CA83D3C1E4}"/>
              </c:ext>
            </c:extLst>
          </c:dPt>
          <c:dPt>
            <c:idx val="3"/>
            <c:invertIfNegative val="0"/>
            <c:bubble3D val="0"/>
            <c:spPr>
              <a:solidFill>
                <a:srgbClr val="AD84C6"/>
              </a:solidFill>
              <a:ln>
                <a:noFill/>
              </a:ln>
              <a:effectLst/>
            </c:spPr>
            <c:extLst>
              <c:ext xmlns:c16="http://schemas.microsoft.com/office/drawing/2014/chart" uri="{C3380CC4-5D6E-409C-BE32-E72D297353CC}">
                <c16:uniqueId val="{0000000A-C55D-4E29-9CD8-90CA83D3C1E4}"/>
              </c:ext>
            </c:extLst>
          </c:dPt>
          <c:dPt>
            <c:idx val="4"/>
            <c:invertIfNegative val="0"/>
            <c:bubble3D val="0"/>
            <c:spPr>
              <a:solidFill>
                <a:srgbClr val="AD84C6"/>
              </a:solidFill>
              <a:ln>
                <a:noFill/>
              </a:ln>
              <a:effectLst/>
            </c:spPr>
            <c:extLst>
              <c:ext xmlns:c16="http://schemas.microsoft.com/office/drawing/2014/chart" uri="{C3380CC4-5D6E-409C-BE32-E72D297353CC}">
                <c16:uniqueId val="{0000000B-C55D-4E29-9CD8-90CA83D3C1E4}"/>
              </c:ext>
            </c:extLst>
          </c:dPt>
          <c:dPt>
            <c:idx val="5"/>
            <c:invertIfNegative val="0"/>
            <c:bubble3D val="0"/>
            <c:spPr>
              <a:solidFill>
                <a:srgbClr val="AD84C6"/>
              </a:solidFill>
              <a:ln>
                <a:noFill/>
              </a:ln>
              <a:effectLst/>
            </c:spPr>
            <c:extLst>
              <c:ext xmlns:c16="http://schemas.microsoft.com/office/drawing/2014/chart" uri="{C3380CC4-5D6E-409C-BE32-E72D297353CC}">
                <c16:uniqueId val="{0000000C-C55D-4E29-9CD8-90CA83D3C1E4}"/>
              </c:ext>
            </c:extLst>
          </c:dPt>
          <c:dPt>
            <c:idx val="6"/>
            <c:invertIfNegative val="0"/>
            <c:bubble3D val="0"/>
            <c:spPr>
              <a:solidFill>
                <a:srgbClr val="AD84C6"/>
              </a:solidFill>
              <a:ln>
                <a:noFill/>
              </a:ln>
              <a:effectLst/>
            </c:spPr>
            <c:extLst>
              <c:ext xmlns:c16="http://schemas.microsoft.com/office/drawing/2014/chart" uri="{C3380CC4-5D6E-409C-BE32-E72D297353CC}">
                <c16:uniqueId val="{0000000D-C55D-4E29-9CD8-90CA83D3C1E4}"/>
              </c:ext>
            </c:extLst>
          </c:dPt>
          <c:dPt>
            <c:idx val="7"/>
            <c:invertIfNegative val="0"/>
            <c:bubble3D val="0"/>
            <c:spPr>
              <a:solidFill>
                <a:srgbClr val="AD84C6"/>
              </a:solidFill>
              <a:ln>
                <a:noFill/>
              </a:ln>
              <a:effectLst/>
            </c:spPr>
            <c:extLst>
              <c:ext xmlns:c16="http://schemas.microsoft.com/office/drawing/2014/chart" uri="{C3380CC4-5D6E-409C-BE32-E72D297353CC}">
                <c16:uniqueId val="{0000000E-C55D-4E29-9CD8-90CA83D3C1E4}"/>
              </c:ext>
            </c:extLst>
          </c:dPt>
          <c:dPt>
            <c:idx val="8"/>
            <c:invertIfNegative val="0"/>
            <c:bubble3D val="0"/>
            <c:spPr>
              <a:solidFill>
                <a:srgbClr val="AD84C6"/>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rgbClr val="AD84C6"/>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rgbClr val="5A347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rgbClr val="AD84C6"/>
              </a:solidFill>
              <a:ln>
                <a:noFill/>
              </a:ln>
              <a:effectLst/>
            </c:spPr>
            <c:extLst>
              <c:ext xmlns:c16="http://schemas.microsoft.com/office/drawing/2014/chart" uri="{C3380CC4-5D6E-409C-BE32-E72D297353CC}">
                <c16:uniqueId val="{00000005-C55D-4E29-9CD8-90CA83D3C1E4}"/>
              </c:ext>
            </c:extLst>
          </c:dPt>
          <c:dPt>
            <c:idx val="12"/>
            <c:invertIfNegative val="0"/>
            <c:bubble3D val="0"/>
            <c:spPr>
              <a:solidFill>
                <a:srgbClr val="AD84C6"/>
              </a:solidFill>
              <a:ln>
                <a:noFill/>
              </a:ln>
              <a:effectLst/>
            </c:spPr>
            <c:extLst>
              <c:ext xmlns:c16="http://schemas.microsoft.com/office/drawing/2014/chart" uri="{C3380CC4-5D6E-409C-BE32-E72D297353CC}">
                <c16:uniqueId val="{00000006-C55D-4E29-9CD8-90CA83D3C1E4}"/>
              </c:ext>
            </c:extLst>
          </c:dPt>
          <c:dPt>
            <c:idx val="13"/>
            <c:invertIfNegative val="0"/>
            <c:bubble3D val="0"/>
            <c:spPr>
              <a:solidFill>
                <a:srgbClr val="AD84C6"/>
              </a:solidFill>
              <a:ln>
                <a:noFill/>
              </a:ln>
              <a:effectLst/>
            </c:spPr>
            <c:extLst>
              <c:ext xmlns:c16="http://schemas.microsoft.com/office/drawing/2014/chart" uri="{C3380CC4-5D6E-409C-BE32-E72D297353CC}">
                <c16:uniqueId val="{0000000F-C55D-4E29-9CD8-90CA83D3C1E4}"/>
              </c:ext>
            </c:extLst>
          </c:dPt>
          <c:dPt>
            <c:idx val="14"/>
            <c:invertIfNegative val="0"/>
            <c:bubble3D val="0"/>
            <c:spPr>
              <a:solidFill>
                <a:srgbClr val="AD84C6"/>
              </a:solidFill>
              <a:ln>
                <a:noFill/>
              </a:ln>
              <a:effectLst/>
            </c:spPr>
            <c:extLst>
              <c:ext xmlns:c16="http://schemas.microsoft.com/office/drawing/2014/chart" uri="{C3380CC4-5D6E-409C-BE32-E72D297353CC}">
                <c16:uniqueId val="{00000010-C55D-4E29-9CD8-90CA83D3C1E4}"/>
              </c:ext>
            </c:extLst>
          </c:dPt>
          <c:dPt>
            <c:idx val="15"/>
            <c:invertIfNegative val="0"/>
            <c:bubble3D val="0"/>
            <c:spPr>
              <a:solidFill>
                <a:srgbClr val="AD84C6"/>
              </a:solidFill>
              <a:ln>
                <a:noFill/>
              </a:ln>
              <a:effectLst/>
            </c:spPr>
            <c:extLst>
              <c:ext xmlns:c16="http://schemas.microsoft.com/office/drawing/2014/chart" uri="{C3380CC4-5D6E-409C-BE32-E72D297353CC}">
                <c16:uniqueId val="{00000011-C55D-4E29-9CD8-90CA83D3C1E4}"/>
              </c:ext>
            </c:extLst>
          </c:dPt>
          <c:dPt>
            <c:idx val="16"/>
            <c:invertIfNegative val="0"/>
            <c:bubble3D val="0"/>
            <c:spPr>
              <a:solidFill>
                <a:srgbClr val="AD84C6"/>
              </a:solidFill>
              <a:ln>
                <a:noFill/>
              </a:ln>
              <a:effectLst/>
            </c:spPr>
            <c:extLst>
              <c:ext xmlns:c16="http://schemas.microsoft.com/office/drawing/2014/chart" uri="{C3380CC4-5D6E-409C-BE32-E72D297353CC}">
                <c16:uniqueId val="{00000012-C55D-4E29-9CD8-90CA83D3C1E4}"/>
              </c:ext>
            </c:extLst>
          </c:dPt>
          <c:dPt>
            <c:idx val="17"/>
            <c:invertIfNegative val="0"/>
            <c:bubble3D val="0"/>
            <c:spPr>
              <a:solidFill>
                <a:srgbClr val="AD84C6"/>
              </a:solidFill>
              <a:ln>
                <a:noFill/>
              </a:ln>
              <a:effectLst/>
            </c:spPr>
            <c:extLst>
              <c:ext xmlns:c16="http://schemas.microsoft.com/office/drawing/2014/chart" uri="{C3380CC4-5D6E-409C-BE32-E72D297353CC}">
                <c16:uniqueId val="{00000013-C55D-4E29-9CD8-90CA83D3C1E4}"/>
              </c:ext>
            </c:extLst>
          </c:dPt>
          <c:dPt>
            <c:idx val="18"/>
            <c:invertIfNegative val="0"/>
            <c:bubble3D val="0"/>
            <c:spPr>
              <a:solidFill>
                <a:srgbClr val="AD84C6"/>
              </a:solidFill>
              <a:ln>
                <a:noFill/>
              </a:ln>
              <a:effectLst/>
            </c:spPr>
            <c:extLst>
              <c:ext xmlns:c16="http://schemas.microsoft.com/office/drawing/2014/chart" uri="{C3380CC4-5D6E-409C-BE32-E72D297353CC}">
                <c16:uniqueId val="{00000014-C55D-4E29-9CD8-90CA83D3C1E4}"/>
              </c:ext>
            </c:extLst>
          </c:dPt>
          <c:dPt>
            <c:idx val="19"/>
            <c:invertIfNegative val="0"/>
            <c:bubble3D val="0"/>
            <c:spPr>
              <a:solidFill>
                <a:srgbClr val="AD84C6"/>
              </a:solidFill>
              <a:ln>
                <a:noFill/>
              </a:ln>
              <a:effectLst/>
            </c:spPr>
            <c:extLst>
              <c:ext xmlns:c16="http://schemas.microsoft.com/office/drawing/2014/chart" uri="{C3380CC4-5D6E-409C-BE32-E72D297353CC}">
                <c16:uniqueId val="{00000015-C55D-4E29-9CD8-90CA83D3C1E4}"/>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F48D471-13B4-44A7-A6F7-B9C1ADACF524}" type="CELLRANGE">
                      <a:rPr lang="en-US" baseline="0"/>
                      <a:pPr>
                        <a:defRPr b="1">
                          <a:solidFill>
                            <a:srgbClr val="000000"/>
                          </a:solidFill>
                        </a:defRPr>
                      </a:pPr>
                      <a:t>[CELLRANGE]</a:t>
                    </a:fld>
                    <a:r>
                      <a:rPr lang="en-US" baseline="0"/>
                      <a:t>
</a:t>
                    </a:r>
                    <a:fld id="{855A773A-F86E-4416-B942-17C4BEA2D54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60D2977-4AFD-4C34-8B4F-846482E44AF6}" type="CELLRANGE">
                      <a:rPr lang="en-US" baseline="0"/>
                      <a:pPr>
                        <a:defRPr b="1">
                          <a:solidFill>
                            <a:srgbClr val="000000"/>
                          </a:solidFill>
                        </a:defRPr>
                      </a:pPr>
                      <a:t>[CELLRANGE]</a:t>
                    </a:fld>
                    <a:r>
                      <a:rPr lang="en-US" baseline="0"/>
                      <a:t>
</a:t>
                    </a:r>
                    <a:fld id="{61D7CA55-196D-4A8E-831E-1004DEF2B00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91A4C1A-3372-463E-9014-9A6C35E7BFF2}" type="CELLRANGE">
                      <a:rPr lang="en-US" baseline="0"/>
                      <a:pPr>
                        <a:defRPr b="1">
                          <a:solidFill>
                            <a:srgbClr val="000000"/>
                          </a:solidFill>
                        </a:defRPr>
                      </a:pPr>
                      <a:t>[CELLRANGE]</a:t>
                    </a:fld>
                    <a:r>
                      <a:rPr lang="en-US" baseline="0"/>
                      <a:t>
</a:t>
                    </a:r>
                    <a:fld id="{6147E614-AD32-45C7-BA81-126CD8515C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5DE3BC6-DC4F-48FD-8A71-EE1222EAA7D0}" type="CELLRANGE">
                      <a:rPr lang="en-US" baseline="0"/>
                      <a:pPr>
                        <a:defRPr b="1">
                          <a:solidFill>
                            <a:srgbClr val="000000"/>
                          </a:solidFill>
                        </a:defRPr>
                      </a:pPr>
                      <a:t>[CELLRANGE]</a:t>
                    </a:fld>
                    <a:r>
                      <a:rPr lang="en-US" baseline="0"/>
                      <a:t>
</a:t>
                    </a:r>
                    <a:fld id="{C268DAA0-CBD9-4AE3-A8C4-CCA422BCF7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875A49B-5BB5-4BB3-97C7-C8F56F28C776}" type="CELLRANGE">
                      <a:rPr lang="en-US" baseline="0"/>
                      <a:pPr>
                        <a:defRPr b="1">
                          <a:solidFill>
                            <a:srgbClr val="000000"/>
                          </a:solidFill>
                        </a:defRPr>
                      </a:pPr>
                      <a:t>[CELLRANGE]</a:t>
                    </a:fld>
                    <a:r>
                      <a:rPr lang="en-US" baseline="0"/>
                      <a:t>
</a:t>
                    </a:r>
                    <a:fld id="{80DC5941-EFA1-4B94-9457-16214B80E0C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C8C8B4A-0FEC-497D-BD9B-61468C9FFA19}" type="CELLRANGE">
                      <a:rPr lang="en-US" baseline="0"/>
                      <a:pPr>
                        <a:defRPr b="1">
                          <a:solidFill>
                            <a:srgbClr val="000000"/>
                          </a:solidFill>
                        </a:defRPr>
                      </a:pPr>
                      <a:t>[CELLRANGE]</a:t>
                    </a:fld>
                    <a:r>
                      <a:rPr lang="en-US" baseline="0"/>
                      <a:t>
</a:t>
                    </a:r>
                    <a:fld id="{CB27EB01-9B9C-4F12-8099-397F2A26C9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46320CC-E6AD-4736-8B20-A31ABB3FADC6}" type="CELLRANGE">
                      <a:rPr lang="en-US" baseline="0"/>
                      <a:pPr>
                        <a:defRPr b="1">
                          <a:solidFill>
                            <a:srgbClr val="000000"/>
                          </a:solidFill>
                        </a:defRPr>
                      </a:pPr>
                      <a:t>[CELLRANGE]</a:t>
                    </a:fld>
                    <a:r>
                      <a:rPr lang="en-US" baseline="0"/>
                      <a:t>
</a:t>
                    </a:r>
                    <a:fld id="{FC593570-F992-4699-928C-A40085F6CD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C6E5C44-B60D-4C30-B498-D6572A3D4B4B}" type="CELLRANGE">
                      <a:rPr lang="en-US" baseline="0"/>
                      <a:pPr>
                        <a:defRPr b="1">
                          <a:solidFill>
                            <a:srgbClr val="000000"/>
                          </a:solidFill>
                        </a:defRPr>
                      </a:pPr>
                      <a:t>[CELLRANGE]</a:t>
                    </a:fld>
                    <a:r>
                      <a:rPr lang="en-US" baseline="0"/>
                      <a:t>
</a:t>
                    </a:r>
                    <a:fld id="{A4EFD354-850F-4E81-965F-D122A9C5BF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13007E-120B-41A0-913C-BBEEFAB2CB98}" type="CELLRANGE">
                      <a:rPr lang="en-US" baseline="0"/>
                      <a:pPr>
                        <a:defRPr b="1">
                          <a:solidFill>
                            <a:srgbClr val="000000"/>
                          </a:solidFill>
                        </a:defRPr>
                      </a:pPr>
                      <a:t>[CELLRANGE]</a:t>
                    </a:fld>
                    <a:r>
                      <a:rPr lang="en-US" baseline="0"/>
                      <a:t>
</a:t>
                    </a:r>
                    <a:fld id="{27B5215E-5B52-4973-99BD-E3DEA428B1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A72AE20-6A35-492B-A231-B7553B23AFC9}" type="CELLRANGE">
                      <a:rPr lang="en-US" baseline="0"/>
                      <a:pPr>
                        <a:defRPr b="1">
                          <a:solidFill>
                            <a:srgbClr val="000000"/>
                          </a:solidFill>
                        </a:defRPr>
                      </a:pPr>
                      <a:t>[CELLRANGE]</a:t>
                    </a:fld>
                    <a:r>
                      <a:rPr lang="en-US" baseline="0"/>
                      <a:t>
</a:t>
                    </a:r>
                    <a:fld id="{70B8994C-723E-45D9-9CA0-897B79B7F15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30C7648A-071B-4B5B-B9CD-9E0851A78739}" type="CELLRANGE">
                      <a:rPr lang="en-US" baseline="0"/>
                      <a:pPr>
                        <a:defRPr b="1">
                          <a:solidFill>
                            <a:srgbClr val="FFFFFF"/>
                          </a:solidFill>
                        </a:defRPr>
                      </a:pPr>
                      <a:t>[CELLRANGE]</a:t>
                    </a:fld>
                    <a:r>
                      <a:rPr lang="en-US" baseline="0"/>
                      <a:t>
</a:t>
                    </a:r>
                    <a:fld id="{D65BC8FE-5AC2-418E-87C1-AF3C7192C4FE}"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4F8DBFF-22C2-4F76-ABA0-84B60D3AEB7B}" type="CELLRANGE">
                      <a:rPr lang="en-US" baseline="0"/>
                      <a:pPr>
                        <a:defRPr b="1">
                          <a:solidFill>
                            <a:srgbClr val="000000"/>
                          </a:solidFill>
                        </a:defRPr>
                      </a:pPr>
                      <a:t>[CELLRANGE]</a:t>
                    </a:fld>
                    <a:r>
                      <a:rPr lang="en-US" baseline="0"/>
                      <a:t>
</a:t>
                    </a:r>
                    <a:fld id="{DBFBD948-57A5-4A6B-A342-2B2653F0014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B745FC3-18BE-4C4C-B23A-DF0D3D7C8312}" type="CELLRANGE">
                      <a:rPr lang="en-US" baseline="0"/>
                      <a:pPr>
                        <a:defRPr b="1">
                          <a:solidFill>
                            <a:srgbClr val="000000"/>
                          </a:solidFill>
                        </a:defRPr>
                      </a:pPr>
                      <a:t>[CELLRANGE]</a:t>
                    </a:fld>
                    <a:r>
                      <a:rPr lang="en-US" baseline="0"/>
                      <a:t>
</a:t>
                    </a:r>
                    <a:fld id="{F521ADFB-9F03-4A05-8D73-1D5A4F2B6C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DF5E7BF-68DD-43B4-B25B-C11BBD4E15C2}" type="CELLRANGE">
                      <a:rPr lang="en-US" baseline="0"/>
                      <a:pPr>
                        <a:defRPr b="1">
                          <a:solidFill>
                            <a:srgbClr val="000000"/>
                          </a:solidFill>
                        </a:defRPr>
                      </a:pPr>
                      <a:t>[CELLRANGE]</a:t>
                    </a:fld>
                    <a:r>
                      <a:rPr lang="en-US" baseline="0"/>
                      <a:t>
</a:t>
                    </a:r>
                    <a:fld id="{43094A42-CCE2-41F9-A02C-249E1C8190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EAC0B4-BBCC-4BD1-8F98-6C5C61534CCB}" type="CELLRANGE">
                      <a:rPr lang="en-US" baseline="0"/>
                      <a:pPr>
                        <a:defRPr b="1">
                          <a:solidFill>
                            <a:srgbClr val="000000"/>
                          </a:solidFill>
                        </a:defRPr>
                      </a:pPr>
                      <a:t>[CELLRANGE]</a:t>
                    </a:fld>
                    <a:r>
                      <a:rPr lang="en-US" baseline="0"/>
                      <a:t>
</a:t>
                    </a:r>
                    <a:fld id="{4F7A77E5-44B8-41AE-B9C1-CAE9C0723AE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30033CE-88F9-42B5-A3F7-AA102F9969A6}" type="CELLRANGE">
                      <a:rPr lang="en-US" baseline="0"/>
                      <a:pPr>
                        <a:defRPr b="1">
                          <a:solidFill>
                            <a:srgbClr val="000000"/>
                          </a:solidFill>
                        </a:defRPr>
                      </a:pPr>
                      <a:t>[CELLRANGE]</a:t>
                    </a:fld>
                    <a:r>
                      <a:rPr lang="en-US" baseline="0"/>
                      <a:t>
</a:t>
                    </a:r>
                    <a:fld id="{A5E38277-C036-4BD2-B691-9CFF828094D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F11DBC53-423E-4244-9626-6BE7587B2A6F}" type="CELLRANGE">
                      <a:rPr lang="en-US" baseline="0"/>
                      <a:pPr>
                        <a:defRPr b="1">
                          <a:solidFill>
                            <a:srgbClr val="000000"/>
                          </a:solidFill>
                        </a:defRPr>
                      </a:pPr>
                      <a:t>[CELLRANGE]</a:t>
                    </a:fld>
                    <a:r>
                      <a:rPr lang="en-US" baseline="0"/>
                      <a:t>
</a:t>
                    </a:r>
                    <a:fld id="{261392A3-793E-4D9B-8A9A-35EA19E821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A99CA87-0E25-4D19-80C0-115B153AD5FB}" type="CELLRANGE">
                      <a:rPr lang="en-US" baseline="0"/>
                      <a:pPr>
                        <a:defRPr b="1">
                          <a:solidFill>
                            <a:srgbClr val="000000"/>
                          </a:solidFill>
                        </a:defRPr>
                      </a:pPr>
                      <a:t>[CELLRANGE]</a:t>
                    </a:fld>
                    <a:r>
                      <a:rPr lang="en-US" baseline="0"/>
                      <a:t>
</a:t>
                    </a:r>
                    <a:fld id="{A1D64BA4-5363-4E05-B24C-63D83367F9B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494F7F8-A3F9-4EFE-BF64-6250DA41B037}" type="CELLRANGE">
                      <a:rPr lang="en-US" baseline="0"/>
                      <a:pPr>
                        <a:defRPr b="1">
                          <a:solidFill>
                            <a:srgbClr val="000000"/>
                          </a:solidFill>
                        </a:defRPr>
                      </a:pPr>
                      <a:t>[CELLRANGE]</a:t>
                    </a:fld>
                    <a:r>
                      <a:rPr lang="en-US" baseline="0"/>
                      <a:t>
</a:t>
                    </a:r>
                    <a:fld id="{52E57B2C-52FC-453F-BBC9-A7E554A255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395B70B-A853-4025-AF76-91B9A8047905}" type="CELLRANGE">
                      <a:rPr lang="en-US" baseline="0"/>
                      <a:pPr>
                        <a:defRPr b="1">
                          <a:solidFill>
                            <a:srgbClr val="000000"/>
                          </a:solidFill>
                        </a:defRPr>
                      </a:pPr>
                      <a:t>[CELLRANGE]</a:t>
                    </a:fld>
                    <a:r>
                      <a:rPr lang="en-US" baseline="0"/>
                      <a:t>
</a:t>
                    </a:r>
                    <a:fld id="{71CFC2B6-2F22-4215-BB0C-73E0CDB2EC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Navarra, Comunidad Foral de</c:v>
                </c:pt>
                <c:pt idx="8">
                  <c:v>Canarias</c:v>
                </c:pt>
                <c:pt idx="9">
                  <c:v>Madrid, Comunidad de</c:v>
                </c:pt>
                <c:pt idx="10">
                  <c:v>Media Nacional</c:v>
                </c:pt>
                <c:pt idx="11">
                  <c:v>Comunitat Valenciana</c:v>
                </c:pt>
                <c:pt idx="12">
                  <c:v>Rioja, La</c:v>
                </c:pt>
                <c:pt idx="13">
                  <c:v>Ceuta</c:v>
                </c:pt>
                <c:pt idx="14">
                  <c:v>Balears, Illes</c:v>
                </c:pt>
                <c:pt idx="15">
                  <c:v>Cataluña</c:v>
                </c:pt>
                <c:pt idx="16">
                  <c:v>Extremadura</c:v>
                </c:pt>
                <c:pt idx="17">
                  <c:v>Murcia, Región de</c:v>
                </c:pt>
                <c:pt idx="18">
                  <c:v>Melilla</c:v>
                </c:pt>
                <c:pt idx="19">
                  <c:v>País Vasco</c:v>
                </c:pt>
              </c:strCache>
            </c:strRef>
          </c:cat>
          <c:val>
            <c:numRef>
              <c:f>'11ListaEsperaGIII'!$O$13:$O$32</c:f>
              <c:numCache>
                <c:formatCode>0.00%</c:formatCode>
                <c:ptCount val="20"/>
                <c:pt idx="0">
                  <c:v>0.99929809784516044</c:v>
                </c:pt>
                <c:pt idx="1">
                  <c:v>0.99915871312117432</c:v>
                </c:pt>
                <c:pt idx="2">
                  <c:v>0.99833604758195849</c:v>
                </c:pt>
                <c:pt idx="3">
                  <c:v>0.99227902023429182</c:v>
                </c:pt>
                <c:pt idx="4">
                  <c:v>0.99131978694022493</c:v>
                </c:pt>
                <c:pt idx="5">
                  <c:v>0.98140438523452678</c:v>
                </c:pt>
                <c:pt idx="6">
                  <c:v>0.97952566125405327</c:v>
                </c:pt>
                <c:pt idx="7">
                  <c:v>0.97885646217986899</c:v>
                </c:pt>
                <c:pt idx="8">
                  <c:v>0.97484094852515901</c:v>
                </c:pt>
                <c:pt idx="9">
                  <c:v>0.97087323138487924</c:v>
                </c:pt>
                <c:pt idx="10">
                  <c:v>0.96567645553535819</c:v>
                </c:pt>
                <c:pt idx="11">
                  <c:v>0.96565230491111775</c:v>
                </c:pt>
                <c:pt idx="12">
                  <c:v>0.95756780402449693</c:v>
                </c:pt>
                <c:pt idx="13">
                  <c:v>0.94529540481400443</c:v>
                </c:pt>
                <c:pt idx="14">
                  <c:v>0.93745743473325771</c:v>
                </c:pt>
                <c:pt idx="15">
                  <c:v>0.9339969310289129</c:v>
                </c:pt>
                <c:pt idx="16">
                  <c:v>0.93068928626012537</c:v>
                </c:pt>
                <c:pt idx="17">
                  <c:v>0.90714638971315531</c:v>
                </c:pt>
                <c:pt idx="18">
                  <c:v>0.9030373831775701</c:v>
                </c:pt>
                <c:pt idx="19">
                  <c:v>0.87751548978442317</c:v>
                </c:pt>
              </c:numCache>
            </c:numRef>
          </c:val>
          <c:extLst>
            <c:ext xmlns:c15="http://schemas.microsoft.com/office/drawing/2012/chart" uri="{02D57815-91ED-43cb-92C2-25804820EDAC}">
              <c15:datalabelsRange>
                <c15:f>'11ListaEsperaGIII'!$M$13:$M$32</c15:f>
                <c15:dlblRangeCache>
                  <c:ptCount val="20"/>
                  <c:pt idx="0">
                    <c:v>14.237</c:v>
                  </c:pt>
                  <c:pt idx="1">
                    <c:v>34.442</c:v>
                  </c:pt>
                  <c:pt idx="2">
                    <c:v>28.199</c:v>
                  </c:pt>
                  <c:pt idx="3">
                    <c:v>7.454</c:v>
                  </c:pt>
                  <c:pt idx="4">
                    <c:v>5.025</c:v>
                  </c:pt>
                  <c:pt idx="5">
                    <c:v>24.752</c:v>
                  </c:pt>
                  <c:pt idx="6">
                    <c:v>78.843</c:v>
                  </c:pt>
                  <c:pt idx="7">
                    <c:v>3.287</c:v>
                  </c:pt>
                  <c:pt idx="8">
                    <c:v>23.597</c:v>
                  </c:pt>
                  <c:pt idx="9">
                    <c:v>67.932</c:v>
                  </c:pt>
                  <c:pt idx="10">
                    <c:v>437.745</c:v>
                  </c:pt>
                  <c:pt idx="11">
                    <c:v>48.075</c:v>
                  </c:pt>
                  <c:pt idx="12">
                    <c:v>2.189</c:v>
                  </c:pt>
                  <c:pt idx="13">
                    <c:v>432</c:v>
                  </c:pt>
                  <c:pt idx="14">
                    <c:v>8.259</c:v>
                  </c:pt>
                  <c:pt idx="15">
                    <c:v>46.259</c:v>
                  </c:pt>
                  <c:pt idx="16">
                    <c:v>12.179</c:v>
                  </c:pt>
                  <c:pt idx="17">
                    <c:v>14.674</c:v>
                  </c:pt>
                  <c:pt idx="18">
                    <c:v>773</c:v>
                  </c:pt>
                  <c:pt idx="19">
                    <c:v>17.137</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rgbClr val="8784C6"/>
            </a:solidFill>
            <a:ln>
              <a:noFill/>
            </a:ln>
            <a:effectLst/>
          </c:spPr>
          <c:invertIfNegative val="0"/>
          <c:dPt>
            <c:idx val="8"/>
            <c:invertIfNegative val="0"/>
            <c:bubble3D val="0"/>
            <c:spPr>
              <a:solidFill>
                <a:srgbClr val="8784C6"/>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rgbClr val="8784C6"/>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rgbClr val="37347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rgbClr val="8784C6"/>
              </a:solidFill>
              <a:ln>
                <a:noFill/>
              </a:ln>
              <a:effectLst/>
            </c:spPr>
            <c:extLst>
              <c:ext xmlns:c16="http://schemas.microsoft.com/office/drawing/2014/chart" uri="{C3380CC4-5D6E-409C-BE32-E72D297353CC}">
                <c16:uniqueId val="{0000001C-C55D-4E29-9CD8-90CA83D3C1E4}"/>
              </c:ext>
            </c:extLst>
          </c:dPt>
          <c:dPt>
            <c:idx val="13"/>
            <c:invertIfNegative val="0"/>
            <c:bubble3D val="0"/>
            <c:spPr>
              <a:solidFill>
                <a:srgbClr val="8784C6"/>
              </a:solidFill>
              <a:ln>
                <a:noFill/>
              </a:ln>
              <a:effectLst/>
            </c:spPr>
            <c:extLst>
              <c:ext xmlns:c16="http://schemas.microsoft.com/office/drawing/2014/chart" uri="{C3380CC4-5D6E-409C-BE32-E72D297353CC}">
                <c16:uniqueId val="{00000026-C55D-4E29-9CD8-90CA83D3C1E4}"/>
              </c:ext>
            </c:extLst>
          </c:dPt>
          <c:dLbls>
            <c:dLbl>
              <c:idx val="0"/>
              <c:layout>
                <c:manualLayout>
                  <c:x val="0"/>
                  <c:y val="2.329727475654327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0E1EB3F-621D-4875-9CFE-B9B8A774F167}" type="CELLRANGE">
                      <a:rPr lang="en-US" baseline="0"/>
                      <a:pPr>
                        <a:defRPr b="1">
                          <a:solidFill>
                            <a:srgbClr val="000000"/>
                          </a:solidFill>
                        </a:defRPr>
                      </a:pPr>
                      <a:t>[CELLRANGE]</a:t>
                    </a:fld>
                    <a:r>
                      <a:rPr lang="en-US" baseline="0"/>
                      <a:t>
</a:t>
                    </a:r>
                    <a:fld id="{68F83FE1-D781-4B90-BCB5-920B04E125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92AD615-6438-41F4-9C78-480679ECE5CE}" type="CELLRANGE">
                      <a:rPr lang="en-US" baseline="0"/>
                      <a:pPr>
                        <a:defRPr b="1">
                          <a:solidFill>
                            <a:srgbClr val="000000"/>
                          </a:solidFill>
                        </a:defRPr>
                      </a:pPr>
                      <a:t>[CELLRANGE]</a:t>
                    </a:fld>
                    <a:r>
                      <a:rPr lang="en-US" baseline="0"/>
                      <a:t>
</a:t>
                    </a:r>
                    <a:fld id="{20200937-D971-41C7-AE30-112334964C4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728BC74-3203-4604-A528-B95B8DC9EDF5}" type="CELLRANGE">
                      <a:rPr lang="en-US" baseline="0"/>
                      <a:pPr>
                        <a:defRPr b="1">
                          <a:solidFill>
                            <a:srgbClr val="000000"/>
                          </a:solidFill>
                        </a:defRPr>
                      </a:pPr>
                      <a:t>[CELLRANGE]</a:t>
                    </a:fld>
                    <a:r>
                      <a:rPr lang="en-US" baseline="0"/>
                      <a:t>
</a:t>
                    </a:r>
                    <a:fld id="{56CCF7A2-4035-4144-A2F2-8007B689048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014486C-61E0-4192-B3F3-D328F79704D8}" type="CELLRANGE">
                      <a:rPr lang="en-US" baseline="0"/>
                      <a:pPr>
                        <a:defRPr b="1">
                          <a:solidFill>
                            <a:srgbClr val="000000"/>
                          </a:solidFill>
                        </a:defRPr>
                      </a:pPr>
                      <a:t>[CELLRANGE]</a:t>
                    </a:fld>
                    <a:r>
                      <a:rPr lang="en-US" baseline="0"/>
                      <a:t>
</a:t>
                    </a:r>
                    <a:fld id="{3C24B907-09C9-48BE-A2DE-2AC2E19FD7C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CB789A4-6620-4812-8E44-C20149D8D60B}" type="CELLRANGE">
                      <a:rPr lang="en-US" baseline="0"/>
                      <a:pPr>
                        <a:defRPr b="1">
                          <a:solidFill>
                            <a:srgbClr val="000000"/>
                          </a:solidFill>
                        </a:defRPr>
                      </a:pPr>
                      <a:t>[CELLRANGE]</a:t>
                    </a:fld>
                    <a:r>
                      <a:rPr lang="en-US" baseline="0"/>
                      <a:t>
</a:t>
                    </a:r>
                    <a:fld id="{8EF591F4-138E-4B0C-833D-E228C9C1C29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112CECE-80ED-4556-92E6-FBF21BDDD919}" type="CELLRANGE">
                      <a:rPr lang="en-US" baseline="0"/>
                      <a:pPr>
                        <a:defRPr b="1">
                          <a:solidFill>
                            <a:srgbClr val="000000"/>
                          </a:solidFill>
                        </a:defRPr>
                      </a:pPr>
                      <a:t>[CELLRANGE]</a:t>
                    </a:fld>
                    <a:r>
                      <a:rPr lang="en-US" baseline="0"/>
                      <a:t>
</a:t>
                    </a:r>
                    <a:fld id="{41BDF776-ADBB-447C-A02C-2A7675DE169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D0BD00-921D-4AA2-AFCF-121DC07D89E4}" type="CELLRANGE">
                      <a:rPr lang="en-US" baseline="0"/>
                      <a:pPr>
                        <a:defRPr b="1">
                          <a:solidFill>
                            <a:srgbClr val="000000"/>
                          </a:solidFill>
                        </a:defRPr>
                      </a:pPr>
                      <a:t>[CELLRANGE]</a:t>
                    </a:fld>
                    <a:r>
                      <a:rPr lang="en-US" baseline="0"/>
                      <a:t>
</a:t>
                    </a:r>
                    <a:fld id="{CC019D32-B9B8-452F-B366-CCB12517FE2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0377A21-7C53-4C98-B8CD-4ECA09F7175B}" type="CELLRANGE">
                      <a:rPr lang="en-US" baseline="0"/>
                      <a:pPr>
                        <a:defRPr b="1">
                          <a:solidFill>
                            <a:srgbClr val="000000"/>
                          </a:solidFill>
                        </a:defRPr>
                      </a:pPr>
                      <a:t>[CELLRANGE]</a:t>
                    </a:fld>
                    <a:r>
                      <a:rPr lang="en-US" baseline="0"/>
                      <a:t>
</a:t>
                    </a:r>
                    <a:fld id="{17744935-89CE-4F67-9E27-142055BFDBF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DA581427-9F33-415B-AA53-B957442D696E}" type="CELLRANGE">
                      <a:rPr lang="en-US" baseline="0"/>
                      <a:pPr>
                        <a:defRPr sz="600" b="1">
                          <a:solidFill>
                            <a:srgbClr val="000000"/>
                          </a:solidFill>
                        </a:defRPr>
                      </a:pPr>
                      <a:t>[CELLRANGE]</a:t>
                    </a:fld>
                    <a:r>
                      <a:rPr lang="en-US" baseline="0"/>
                      <a:t>
</a:t>
                    </a:r>
                    <a:fld id="{3F38A51D-71E1-46DD-AB17-5EDE27E29C19}"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0CEE8F5B-AB8A-42DF-9976-61590629F4F3}" type="CELLRANGE">
                      <a:rPr lang="en-US" baseline="0"/>
                      <a:pPr>
                        <a:defRPr sz="600" b="1">
                          <a:solidFill>
                            <a:srgbClr val="000000"/>
                          </a:solidFill>
                        </a:defRPr>
                      </a:pPr>
                      <a:t>[CELLRANGE]</a:t>
                    </a:fld>
                    <a:r>
                      <a:rPr lang="en-US" baseline="0"/>
                      <a:t>
</a:t>
                    </a:r>
                    <a:fld id="{537588B3-4FCD-4B93-AEDF-AE07E8965495}"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fld id="{8022ED18-E879-468D-96AD-DFABC063CE01}" type="CELLRANGE">
                      <a:rPr lang="en-US" baseline="0"/>
                      <a:pPr>
                        <a:defRPr sz="600" b="1">
                          <a:solidFill>
                            <a:srgbClr val="FFFFFF"/>
                          </a:solidFill>
                        </a:defRPr>
                      </a:pPr>
                      <a:t>[CELLRANGE]</a:t>
                    </a:fld>
                    <a:r>
                      <a:rPr lang="en-US" baseline="0"/>
                      <a:t>
</a:t>
                    </a:r>
                    <a:fld id="{8F45FFCD-750E-4B46-8CB4-030D2ED38187}" type="VALUE">
                      <a:rPr lang="en-US" baseline="0"/>
                      <a:pPr>
                        <a:defRPr sz="6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fld id="{EF573184-81E4-4207-9079-363961A03530}" type="CELLRANGE">
                      <a:rPr lang="en-US" baseline="0"/>
                      <a:pPr>
                        <a:defRPr sz="600" b="1">
                          <a:solidFill>
                            <a:srgbClr val="000000"/>
                          </a:solidFill>
                        </a:defRPr>
                      </a:pPr>
                      <a:t>[CELLRANGE]</a:t>
                    </a:fld>
                    <a:r>
                      <a:rPr lang="en-US" baseline="0"/>
                      <a:t>
</a:t>
                    </a:r>
                    <a:fld id="{BDA9CF45-B06E-471D-95D2-E56F9E0F3EF4}" type="VALUE">
                      <a:rPr lang="en-US" baseline="0"/>
                      <a:pPr>
                        <a:defRPr sz="6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24C778F-CF53-4D50-9534-62314A90E959}" type="CELLRANGE">
                      <a:rPr lang="en-US" baseline="0"/>
                      <a:pPr>
                        <a:defRPr b="1">
                          <a:solidFill>
                            <a:srgbClr val="000000"/>
                          </a:solidFill>
                        </a:defRPr>
                      </a:pPr>
                      <a:t>[CELLRANGE]</a:t>
                    </a:fld>
                    <a:r>
                      <a:rPr lang="en-US" baseline="0"/>
                      <a:t>
</a:t>
                    </a:r>
                    <a:fld id="{36C7D66D-0C58-41CB-BD4F-9370B3ABD41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5.9258326974862409E-5"/>
                  <c:y val="7.215788935473975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635DA85-BA55-4E43-88DF-10BC4862BDD3}" type="CELLRANGE">
                      <a:rPr lang="en-US" baseline="0"/>
                      <a:pPr>
                        <a:defRPr b="1">
                          <a:solidFill>
                            <a:srgbClr val="000000"/>
                          </a:solidFill>
                        </a:defRPr>
                      </a:pPr>
                      <a:t>[CELLRANGE]</a:t>
                    </a:fld>
                    <a:r>
                      <a:rPr lang="en-US" baseline="0"/>
                      <a:t>
</a:t>
                    </a:r>
                    <a:fld id="{A17BFD6E-6774-4C12-A883-AA59E78272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62501ED-1C4F-4B44-8670-977F8ADA7F8D}" type="CELLRANGE">
                      <a:rPr lang="en-US" baseline="0"/>
                      <a:pPr>
                        <a:defRPr b="1">
                          <a:solidFill>
                            <a:srgbClr val="000000"/>
                          </a:solidFill>
                        </a:defRPr>
                      </a:pPr>
                      <a:t>[CELLRANGE]</a:t>
                    </a:fld>
                    <a:r>
                      <a:rPr lang="en-US" baseline="0"/>
                      <a:t>
</a:t>
                    </a:r>
                    <a:fld id="{C3DCC476-857F-4386-A1B7-1686662B94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C04FBCB-33AE-48E4-AA92-021AE6C6131E}" type="CELLRANGE">
                      <a:rPr lang="en-US" baseline="0"/>
                      <a:pPr>
                        <a:defRPr b="1">
                          <a:solidFill>
                            <a:srgbClr val="000000"/>
                          </a:solidFill>
                        </a:defRPr>
                      </a:pPr>
                      <a:t>[CELLRANGE]</a:t>
                    </a:fld>
                    <a:r>
                      <a:rPr lang="en-US" baseline="0"/>
                      <a:t>
</a:t>
                    </a:r>
                    <a:fld id="{6CABB189-D00C-4184-B7B4-F88CEEF326C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D120575-35B3-4CEF-8F03-981C522657F3}" type="CELLRANGE">
                      <a:rPr lang="en-US" baseline="0"/>
                      <a:pPr>
                        <a:defRPr b="1">
                          <a:solidFill>
                            <a:srgbClr val="000000"/>
                          </a:solidFill>
                        </a:defRPr>
                      </a:pPr>
                      <a:t>[CELLRANGE]</a:t>
                    </a:fld>
                    <a:r>
                      <a:rPr lang="en-US" baseline="0"/>
                      <a:t>
</a:t>
                    </a:r>
                    <a:fld id="{8BDCF7EF-D19D-445D-8694-60672CBFE2B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C8C0811-0E1C-45F8-9425-25F7754E7C37}" type="CELLRANGE">
                      <a:rPr lang="en-US" baseline="0"/>
                      <a:pPr>
                        <a:defRPr b="1">
                          <a:solidFill>
                            <a:srgbClr val="000000"/>
                          </a:solidFill>
                        </a:defRPr>
                      </a:pPr>
                      <a:t>[CELLRANGE]</a:t>
                    </a:fld>
                    <a:r>
                      <a:rPr lang="en-US" baseline="0"/>
                      <a:t>
</a:t>
                    </a:r>
                    <a:fld id="{45354812-89E5-469B-A1E3-5D41E593F77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192284D-34CC-4789-B5C1-D5C30FDC4782}" type="CELLRANGE">
                      <a:rPr lang="en-US" baseline="0"/>
                      <a:pPr>
                        <a:defRPr b="1">
                          <a:solidFill>
                            <a:srgbClr val="000000"/>
                          </a:solidFill>
                        </a:defRPr>
                      </a:pPr>
                      <a:t>[CELLRANGE]</a:t>
                    </a:fld>
                    <a:r>
                      <a:rPr lang="en-US" baseline="0"/>
                      <a:t>
</a:t>
                    </a:r>
                    <a:fld id="{3ADFF4BA-34B6-45AA-9C59-E23BA5198EA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56D1AA9-EFFA-424A-9298-790F04A1790B}" type="CELLRANGE">
                      <a:rPr lang="en-US" baseline="0"/>
                      <a:pPr>
                        <a:defRPr b="1">
                          <a:solidFill>
                            <a:srgbClr val="000000"/>
                          </a:solidFill>
                        </a:defRPr>
                      </a:pPr>
                      <a:t>[CELLRANGE]</a:t>
                    </a:fld>
                    <a:r>
                      <a:rPr lang="en-US" baseline="0"/>
                      <a:t>
</a:t>
                    </a:r>
                    <a:fld id="{D5B89763-2529-4E7B-BFA0-F9D1D708FB0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Navarra, Comunidad Foral de</c:v>
                </c:pt>
                <c:pt idx="8">
                  <c:v>Canarias</c:v>
                </c:pt>
                <c:pt idx="9">
                  <c:v>Madrid, Comunidad de</c:v>
                </c:pt>
                <c:pt idx="10">
                  <c:v>Media Nacional</c:v>
                </c:pt>
                <c:pt idx="11">
                  <c:v>Comunitat Valenciana</c:v>
                </c:pt>
                <c:pt idx="12">
                  <c:v>Rioja, La</c:v>
                </c:pt>
                <c:pt idx="13">
                  <c:v>Ceuta</c:v>
                </c:pt>
                <c:pt idx="14">
                  <c:v>Balears, Illes</c:v>
                </c:pt>
                <c:pt idx="15">
                  <c:v>Cataluña</c:v>
                </c:pt>
                <c:pt idx="16">
                  <c:v>Extremadura</c:v>
                </c:pt>
                <c:pt idx="17">
                  <c:v>Murcia, Región de</c:v>
                </c:pt>
                <c:pt idx="18">
                  <c:v>Melilla</c:v>
                </c:pt>
                <c:pt idx="19">
                  <c:v>País Vasco</c:v>
                </c:pt>
              </c:strCache>
            </c:strRef>
          </c:cat>
          <c:val>
            <c:numRef>
              <c:f>'11ListaEsperaGIII'!$P$13:$P$32</c:f>
              <c:numCache>
                <c:formatCode>0.00%</c:formatCode>
                <c:ptCount val="20"/>
                <c:pt idx="0">
                  <c:v>7.0190215483961532E-4</c:v>
                </c:pt>
                <c:pt idx="1">
                  <c:v>8.4128687882567956E-4</c:v>
                </c:pt>
                <c:pt idx="2">
                  <c:v>1.6639524180414927E-3</c:v>
                </c:pt>
                <c:pt idx="3">
                  <c:v>7.7209797657082002E-3</c:v>
                </c:pt>
                <c:pt idx="4">
                  <c:v>8.6802130597751041E-3</c:v>
                </c:pt>
                <c:pt idx="5">
                  <c:v>1.8595614765473216E-2</c:v>
                </c:pt>
                <c:pt idx="6">
                  <c:v>2.047433874594675E-2</c:v>
                </c:pt>
                <c:pt idx="7">
                  <c:v>2.114353782013103E-2</c:v>
                </c:pt>
                <c:pt idx="8">
                  <c:v>2.515905147484095E-2</c:v>
                </c:pt>
                <c:pt idx="9">
                  <c:v>2.9126768615120768E-2</c:v>
                </c:pt>
                <c:pt idx="10">
                  <c:v>3.4323544464641829E-2</c:v>
                </c:pt>
                <c:pt idx="11">
                  <c:v>3.4347695088882191E-2</c:v>
                </c:pt>
                <c:pt idx="12">
                  <c:v>4.2432195975503059E-2</c:v>
                </c:pt>
                <c:pt idx="13">
                  <c:v>5.4704595185995623E-2</c:v>
                </c:pt>
                <c:pt idx="14">
                  <c:v>6.2542565266742345E-2</c:v>
                </c:pt>
                <c:pt idx="15">
                  <c:v>6.6003068971087056E-2</c:v>
                </c:pt>
                <c:pt idx="16">
                  <c:v>6.9310713739874671E-2</c:v>
                </c:pt>
                <c:pt idx="17">
                  <c:v>9.2853610286844704E-2</c:v>
                </c:pt>
                <c:pt idx="18">
                  <c:v>9.6962616822429903E-2</c:v>
                </c:pt>
                <c:pt idx="19">
                  <c:v>0.12248451021557684</c:v>
                </c:pt>
              </c:numCache>
            </c:numRef>
          </c:val>
          <c:extLst>
            <c:ext xmlns:c15="http://schemas.microsoft.com/office/drawing/2012/chart" uri="{02D57815-91ED-43cb-92C2-25804820EDAC}">
              <c15:datalabelsRange>
                <c15:f>'11ListaEsperaGIII'!$N$13:$N$32</c15:f>
                <c15:dlblRangeCache>
                  <c:ptCount val="20"/>
                  <c:pt idx="0">
                    <c:v>10</c:v>
                  </c:pt>
                  <c:pt idx="1">
                    <c:v>29</c:v>
                  </c:pt>
                  <c:pt idx="2">
                    <c:v>47</c:v>
                  </c:pt>
                  <c:pt idx="3">
                    <c:v>58</c:v>
                  </c:pt>
                  <c:pt idx="4">
                    <c:v>44</c:v>
                  </c:pt>
                  <c:pt idx="5">
                    <c:v>469</c:v>
                  </c:pt>
                  <c:pt idx="6">
                    <c:v>1.648</c:v>
                  </c:pt>
                  <c:pt idx="7">
                    <c:v>71</c:v>
                  </c:pt>
                  <c:pt idx="8">
                    <c:v>609</c:v>
                  </c:pt>
                  <c:pt idx="9">
                    <c:v>2.038</c:v>
                  </c:pt>
                  <c:pt idx="10">
                    <c:v>15.559</c:v>
                  </c:pt>
                  <c:pt idx="11">
                    <c:v>1.710</c:v>
                  </c:pt>
                  <c:pt idx="12">
                    <c:v>97</c:v>
                  </c:pt>
                  <c:pt idx="13">
                    <c:v>25</c:v>
                  </c:pt>
                  <c:pt idx="14">
                    <c:v>551</c:v>
                  </c:pt>
                  <c:pt idx="15">
                    <c:v>3.269</c:v>
                  </c:pt>
                  <c:pt idx="16">
                    <c:v>907</c:v>
                  </c:pt>
                  <c:pt idx="17">
                    <c:v>1.502</c:v>
                  </c:pt>
                  <c:pt idx="18">
                    <c:v>83</c:v>
                  </c:pt>
                  <c:pt idx="19">
                    <c:v>2.392</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Aragón</c:v>
                </c:pt>
                <c:pt idx="1">
                  <c:v>Castilla y León</c:v>
                </c:pt>
                <c:pt idx="2">
                  <c:v>Galicia</c:v>
                </c:pt>
                <c:pt idx="3">
                  <c:v>Asturias, Principado de</c:v>
                </c:pt>
                <c:pt idx="4">
                  <c:v>Cantabria</c:v>
                </c:pt>
                <c:pt idx="5">
                  <c:v>Castilla - La Mancha</c:v>
                </c:pt>
                <c:pt idx="6">
                  <c:v>Andalucía</c:v>
                </c:pt>
                <c:pt idx="7">
                  <c:v>Navarra, Comunidad Foral de</c:v>
                </c:pt>
                <c:pt idx="8">
                  <c:v>Canarias</c:v>
                </c:pt>
                <c:pt idx="9">
                  <c:v>Madrid, Comunidad de</c:v>
                </c:pt>
                <c:pt idx="10">
                  <c:v>Media Nacional</c:v>
                </c:pt>
                <c:pt idx="11">
                  <c:v>Comunitat Valenciana</c:v>
                </c:pt>
                <c:pt idx="12">
                  <c:v>Rioja, La</c:v>
                </c:pt>
                <c:pt idx="13">
                  <c:v>Ceuta</c:v>
                </c:pt>
                <c:pt idx="14">
                  <c:v>Balears, Illes</c:v>
                </c:pt>
                <c:pt idx="15">
                  <c:v>Cataluña</c:v>
                </c:pt>
                <c:pt idx="16">
                  <c:v>Extremadura</c:v>
                </c:pt>
                <c:pt idx="17">
                  <c:v>Murcia, Región de</c:v>
                </c:pt>
                <c:pt idx="18">
                  <c:v>Melilla</c:v>
                </c:pt>
                <c:pt idx="19">
                  <c:v>País Vasco</c:v>
                </c:pt>
              </c:strCache>
            </c:strRef>
          </c:cat>
          <c:val>
            <c:numRef>
              <c:f>'11ListaEsperaGIII'!$Q$13:$Q$32</c:f>
              <c:numCache>
                <c:formatCode>0.00%</c:formatCode>
                <c:ptCount val="20"/>
                <c:pt idx="0">
                  <c:v>0.96567645553535819</c:v>
                </c:pt>
                <c:pt idx="1">
                  <c:v>0.96567645553535819</c:v>
                </c:pt>
                <c:pt idx="2">
                  <c:v>0.96567645553535819</c:v>
                </c:pt>
                <c:pt idx="3">
                  <c:v>0.96567645553535819</c:v>
                </c:pt>
                <c:pt idx="4">
                  <c:v>0.96567645553535819</c:v>
                </c:pt>
                <c:pt idx="5">
                  <c:v>0.96567645553535819</c:v>
                </c:pt>
                <c:pt idx="6">
                  <c:v>0.96567645553535819</c:v>
                </c:pt>
                <c:pt idx="7">
                  <c:v>0.96567645553535819</c:v>
                </c:pt>
                <c:pt idx="8">
                  <c:v>0.96567645553535819</c:v>
                </c:pt>
                <c:pt idx="9">
                  <c:v>0.96567645553535819</c:v>
                </c:pt>
                <c:pt idx="10">
                  <c:v>0.96567645553535819</c:v>
                </c:pt>
                <c:pt idx="11">
                  <c:v>0.96567645553535819</c:v>
                </c:pt>
                <c:pt idx="12">
                  <c:v>0.96567645553535819</c:v>
                </c:pt>
                <c:pt idx="13">
                  <c:v>0.96567645553535819</c:v>
                </c:pt>
                <c:pt idx="14">
                  <c:v>0.96567645553535819</c:v>
                </c:pt>
                <c:pt idx="15">
                  <c:v>0.96567645553535819</c:v>
                </c:pt>
                <c:pt idx="16">
                  <c:v>0.96567645553535819</c:v>
                </c:pt>
                <c:pt idx="17">
                  <c:v>0.96567645553535819</c:v>
                </c:pt>
                <c:pt idx="18">
                  <c:v>0.96567645553535819</c:v>
                </c:pt>
                <c:pt idx="19">
                  <c:v>0.96567645553535819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6-5DC1-4B08-97F0-0CCFE9C60108}"/>
              </c:ext>
            </c:extLst>
          </c:dPt>
          <c:dPt>
            <c:idx val="1"/>
            <c:invertIfNegative val="0"/>
            <c:bubble3D val="0"/>
            <c:spPr>
              <a:solidFill>
                <a:srgbClr val="AD84C6"/>
              </a:solidFill>
              <a:ln>
                <a:noFill/>
              </a:ln>
              <a:effectLst/>
            </c:spPr>
            <c:extLst>
              <c:ext xmlns:c16="http://schemas.microsoft.com/office/drawing/2014/chart" uri="{C3380CC4-5D6E-409C-BE32-E72D297353CC}">
                <c16:uniqueId val="{00000007-5DC1-4B08-97F0-0CCFE9C60108}"/>
              </c:ext>
            </c:extLst>
          </c:dPt>
          <c:dPt>
            <c:idx val="2"/>
            <c:invertIfNegative val="0"/>
            <c:bubble3D val="0"/>
            <c:spPr>
              <a:solidFill>
                <a:srgbClr val="AD84C6"/>
              </a:solidFill>
              <a:ln>
                <a:noFill/>
              </a:ln>
              <a:effectLst/>
            </c:spPr>
            <c:extLst>
              <c:ext xmlns:c16="http://schemas.microsoft.com/office/drawing/2014/chart" uri="{C3380CC4-5D6E-409C-BE32-E72D297353CC}">
                <c16:uniqueId val="{00000008-5DC1-4B08-97F0-0CCFE9C60108}"/>
              </c:ext>
            </c:extLst>
          </c:dPt>
          <c:dPt>
            <c:idx val="3"/>
            <c:invertIfNegative val="0"/>
            <c:bubble3D val="0"/>
            <c:spPr>
              <a:solidFill>
                <a:srgbClr val="AD84C6"/>
              </a:solidFill>
              <a:ln>
                <a:noFill/>
              </a:ln>
              <a:effectLst/>
            </c:spPr>
            <c:extLst>
              <c:ext xmlns:c16="http://schemas.microsoft.com/office/drawing/2014/chart" uri="{C3380CC4-5D6E-409C-BE32-E72D297353CC}">
                <c16:uniqueId val="{00000009-5DC1-4B08-97F0-0CCFE9C60108}"/>
              </c:ext>
            </c:extLst>
          </c:dPt>
          <c:dPt>
            <c:idx val="4"/>
            <c:invertIfNegative val="0"/>
            <c:bubble3D val="0"/>
            <c:spPr>
              <a:solidFill>
                <a:srgbClr val="AD84C6"/>
              </a:solidFill>
              <a:ln>
                <a:noFill/>
              </a:ln>
              <a:effectLst/>
            </c:spPr>
            <c:extLst>
              <c:ext xmlns:c16="http://schemas.microsoft.com/office/drawing/2014/chart" uri="{C3380CC4-5D6E-409C-BE32-E72D297353CC}">
                <c16:uniqueId val="{0000000A-5DC1-4B08-97F0-0CCFE9C60108}"/>
              </c:ext>
            </c:extLst>
          </c:dPt>
          <c:dPt>
            <c:idx val="5"/>
            <c:invertIfNegative val="0"/>
            <c:bubble3D val="0"/>
            <c:spPr>
              <a:solidFill>
                <a:srgbClr val="AD84C6"/>
              </a:solidFill>
              <a:ln>
                <a:noFill/>
              </a:ln>
              <a:effectLst/>
            </c:spPr>
            <c:extLst>
              <c:ext xmlns:c16="http://schemas.microsoft.com/office/drawing/2014/chart" uri="{C3380CC4-5D6E-409C-BE32-E72D297353CC}">
                <c16:uniqueId val="{0000000B-5DC1-4B08-97F0-0CCFE9C60108}"/>
              </c:ext>
            </c:extLst>
          </c:dPt>
          <c:dPt>
            <c:idx val="6"/>
            <c:invertIfNegative val="0"/>
            <c:bubble3D val="0"/>
            <c:spPr>
              <a:solidFill>
                <a:srgbClr val="AD84C6"/>
              </a:solidFill>
              <a:ln>
                <a:noFill/>
              </a:ln>
              <a:effectLst/>
            </c:spPr>
            <c:extLst>
              <c:ext xmlns:c16="http://schemas.microsoft.com/office/drawing/2014/chart" uri="{C3380CC4-5D6E-409C-BE32-E72D297353CC}">
                <c16:uniqueId val="{0000000C-5DC1-4B08-97F0-0CCFE9C60108}"/>
              </c:ext>
            </c:extLst>
          </c:dPt>
          <c:dPt>
            <c:idx val="7"/>
            <c:invertIfNegative val="0"/>
            <c:bubble3D val="0"/>
            <c:spPr>
              <a:solidFill>
                <a:srgbClr val="AD84C6"/>
              </a:solidFill>
              <a:ln>
                <a:noFill/>
              </a:ln>
              <a:effectLst/>
            </c:spPr>
            <c:extLst>
              <c:ext xmlns:c16="http://schemas.microsoft.com/office/drawing/2014/chart" uri="{C3380CC4-5D6E-409C-BE32-E72D297353CC}">
                <c16:uniqueId val="{0000000D-5DC1-4B08-97F0-0CCFE9C60108}"/>
              </c:ext>
            </c:extLst>
          </c:dPt>
          <c:dPt>
            <c:idx val="8"/>
            <c:invertIfNegative val="0"/>
            <c:bubble3D val="0"/>
            <c:spPr>
              <a:solidFill>
                <a:srgbClr val="AD84C6"/>
              </a:solidFill>
              <a:ln>
                <a:noFill/>
              </a:ln>
              <a:effectLst/>
            </c:spPr>
            <c:extLst>
              <c:ext xmlns:c16="http://schemas.microsoft.com/office/drawing/2014/chart" uri="{C3380CC4-5D6E-409C-BE32-E72D297353CC}">
                <c16:uniqueId val="{0000000E-5DC1-4B08-97F0-0CCFE9C60108}"/>
              </c:ext>
            </c:extLst>
          </c:dPt>
          <c:dPt>
            <c:idx val="9"/>
            <c:invertIfNegative val="0"/>
            <c:bubble3D val="0"/>
            <c:spPr>
              <a:solidFill>
                <a:srgbClr val="AD84C6"/>
              </a:solidFill>
              <a:ln>
                <a:noFill/>
              </a:ln>
              <a:effectLst/>
            </c:spPr>
            <c:extLst>
              <c:ext xmlns:c16="http://schemas.microsoft.com/office/drawing/2014/chart" uri="{C3380CC4-5D6E-409C-BE32-E72D297353CC}">
                <c16:uniqueId val="{00000000-5DC1-4B08-97F0-0CCFE9C60108}"/>
              </c:ext>
            </c:extLst>
          </c:dPt>
          <c:dPt>
            <c:idx val="10"/>
            <c:invertIfNegative val="0"/>
            <c:bubble3D val="0"/>
            <c:spPr>
              <a:solidFill>
                <a:srgbClr val="AD84C6"/>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rgbClr val="5A3471"/>
              </a:solidFill>
              <a:ln>
                <a:noFill/>
              </a:ln>
              <a:effectLst/>
            </c:spPr>
            <c:extLst>
              <c:ext xmlns:c16="http://schemas.microsoft.com/office/drawing/2014/chart" uri="{C3380CC4-5D6E-409C-BE32-E72D297353CC}">
                <c16:uniqueId val="{00000001-5DC1-4B08-97F0-0CCFE9C60108}"/>
              </c:ext>
            </c:extLst>
          </c:dPt>
          <c:dPt>
            <c:idx val="12"/>
            <c:invertIfNegative val="0"/>
            <c:bubble3D val="0"/>
            <c:spPr>
              <a:solidFill>
                <a:srgbClr val="AD84C6"/>
              </a:solidFill>
              <a:ln>
                <a:noFill/>
              </a:ln>
              <a:effectLst/>
            </c:spPr>
            <c:extLst>
              <c:ext xmlns:c16="http://schemas.microsoft.com/office/drawing/2014/chart" uri="{C3380CC4-5D6E-409C-BE32-E72D297353CC}">
                <c16:uniqueId val="{00000002-5DC1-4B08-97F0-0CCFE9C60108}"/>
              </c:ext>
            </c:extLst>
          </c:dPt>
          <c:dPt>
            <c:idx val="13"/>
            <c:invertIfNegative val="0"/>
            <c:bubble3D val="0"/>
            <c:spPr>
              <a:solidFill>
                <a:srgbClr val="AD84C6"/>
              </a:solidFill>
              <a:ln>
                <a:noFill/>
              </a:ln>
              <a:effectLst/>
            </c:spPr>
            <c:extLst>
              <c:ext xmlns:c16="http://schemas.microsoft.com/office/drawing/2014/chart" uri="{C3380CC4-5D6E-409C-BE32-E72D297353CC}">
                <c16:uniqueId val="{00000004-5DC1-4B08-97F0-0CCFE9C60108}"/>
              </c:ext>
            </c:extLst>
          </c:dPt>
          <c:dPt>
            <c:idx val="14"/>
            <c:invertIfNegative val="0"/>
            <c:bubble3D val="0"/>
            <c:spPr>
              <a:solidFill>
                <a:srgbClr val="AD84C6"/>
              </a:solidFill>
              <a:ln>
                <a:noFill/>
              </a:ln>
              <a:effectLst/>
            </c:spPr>
            <c:extLst>
              <c:ext xmlns:c16="http://schemas.microsoft.com/office/drawing/2014/chart" uri="{C3380CC4-5D6E-409C-BE32-E72D297353CC}">
                <c16:uniqueId val="{00000005-5DC1-4B08-97F0-0CCFE9C60108}"/>
              </c:ext>
            </c:extLst>
          </c:dPt>
          <c:dPt>
            <c:idx val="15"/>
            <c:invertIfNegative val="0"/>
            <c:bubble3D val="0"/>
            <c:spPr>
              <a:solidFill>
                <a:srgbClr val="AD84C6"/>
              </a:solidFill>
              <a:ln>
                <a:noFill/>
              </a:ln>
              <a:effectLst/>
            </c:spPr>
            <c:extLst>
              <c:ext xmlns:c16="http://schemas.microsoft.com/office/drawing/2014/chart" uri="{C3380CC4-5D6E-409C-BE32-E72D297353CC}">
                <c16:uniqueId val="{00000010-5DC1-4B08-97F0-0CCFE9C60108}"/>
              </c:ext>
            </c:extLst>
          </c:dPt>
          <c:dPt>
            <c:idx val="16"/>
            <c:invertIfNegative val="0"/>
            <c:bubble3D val="0"/>
            <c:spPr>
              <a:solidFill>
                <a:srgbClr val="AD84C6"/>
              </a:solidFill>
              <a:ln>
                <a:noFill/>
              </a:ln>
              <a:effectLst/>
            </c:spPr>
            <c:extLst>
              <c:ext xmlns:c16="http://schemas.microsoft.com/office/drawing/2014/chart" uri="{C3380CC4-5D6E-409C-BE32-E72D297353CC}">
                <c16:uniqueId val="{00000011-5DC1-4B08-97F0-0CCFE9C60108}"/>
              </c:ext>
            </c:extLst>
          </c:dPt>
          <c:dPt>
            <c:idx val="17"/>
            <c:invertIfNegative val="0"/>
            <c:bubble3D val="0"/>
            <c:spPr>
              <a:solidFill>
                <a:srgbClr val="AD84C6"/>
              </a:solidFill>
              <a:ln>
                <a:noFill/>
              </a:ln>
              <a:effectLst/>
            </c:spPr>
            <c:extLst>
              <c:ext xmlns:c16="http://schemas.microsoft.com/office/drawing/2014/chart" uri="{C3380CC4-5D6E-409C-BE32-E72D297353CC}">
                <c16:uniqueId val="{00000012-5DC1-4B08-97F0-0CCFE9C60108}"/>
              </c:ext>
            </c:extLst>
          </c:dPt>
          <c:dPt>
            <c:idx val="18"/>
            <c:invertIfNegative val="0"/>
            <c:bubble3D val="0"/>
            <c:spPr>
              <a:solidFill>
                <a:srgbClr val="AD84C6"/>
              </a:solidFill>
              <a:ln>
                <a:noFill/>
              </a:ln>
              <a:effectLst/>
            </c:spPr>
            <c:extLst>
              <c:ext xmlns:c16="http://schemas.microsoft.com/office/drawing/2014/chart" uri="{C3380CC4-5D6E-409C-BE32-E72D297353CC}">
                <c16:uniqueId val="{00000013-5DC1-4B08-97F0-0CCFE9C60108}"/>
              </c:ext>
            </c:extLst>
          </c:dPt>
          <c:dPt>
            <c:idx val="19"/>
            <c:invertIfNegative val="0"/>
            <c:bubble3D val="0"/>
            <c:spPr>
              <a:solidFill>
                <a:srgbClr val="AD84C6"/>
              </a:solidFill>
              <a:ln>
                <a:noFill/>
              </a:ln>
              <a:effectLst/>
            </c:spPr>
            <c:extLst>
              <c:ext xmlns:c16="http://schemas.microsoft.com/office/drawing/2014/chart" uri="{C3380CC4-5D6E-409C-BE32-E72D297353CC}">
                <c16:uniqueId val="{00000014-5DC1-4B08-97F0-0CCFE9C60108}"/>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1ED5B84-006F-49A6-A033-D822858D69DC}" type="CELLRANGE">
                      <a:rPr lang="en-US" baseline="0"/>
                      <a:pPr>
                        <a:defRPr b="1">
                          <a:solidFill>
                            <a:srgbClr val="000000"/>
                          </a:solidFill>
                        </a:defRPr>
                      </a:pPr>
                      <a:t>[CELLRANGE]</a:t>
                    </a:fld>
                    <a:r>
                      <a:rPr lang="en-US" baseline="0"/>
                      <a:t>
</a:t>
                    </a:r>
                    <a:fld id="{8453334A-6E05-447F-918B-942E5B6325A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8389BCE-02DC-4AFF-B144-5FDF75E06A82}" type="CELLRANGE">
                      <a:rPr lang="en-US" baseline="0"/>
                      <a:pPr>
                        <a:defRPr b="1">
                          <a:solidFill>
                            <a:srgbClr val="000000"/>
                          </a:solidFill>
                        </a:defRPr>
                      </a:pPr>
                      <a:t>[CELLRANGE]</a:t>
                    </a:fld>
                    <a:r>
                      <a:rPr lang="en-US" baseline="0"/>
                      <a:t>
</a:t>
                    </a:r>
                    <a:fld id="{271828C9-AF49-497E-AF98-3F5B42333FA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2C3F2C0-3F34-4F23-B748-54C7546BABF4}" type="CELLRANGE">
                      <a:rPr lang="en-US" baseline="0"/>
                      <a:pPr>
                        <a:defRPr b="1">
                          <a:solidFill>
                            <a:srgbClr val="000000"/>
                          </a:solidFill>
                        </a:defRPr>
                      </a:pPr>
                      <a:t>[CELLRANGE]</a:t>
                    </a:fld>
                    <a:r>
                      <a:rPr lang="en-US" baseline="0"/>
                      <a:t>
</a:t>
                    </a:r>
                    <a:fld id="{0BE4C4C0-5E85-4992-A204-ECE8F56C80B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92E3BF-C1D5-4ED0-9342-C0BA3B063AC4}" type="CELLRANGE">
                      <a:rPr lang="en-US" baseline="0"/>
                      <a:pPr>
                        <a:defRPr b="1">
                          <a:solidFill>
                            <a:srgbClr val="000000"/>
                          </a:solidFill>
                        </a:defRPr>
                      </a:pPr>
                      <a:t>[CELLRANGE]</a:t>
                    </a:fld>
                    <a:r>
                      <a:rPr lang="en-US" baseline="0"/>
                      <a:t>
</a:t>
                    </a:r>
                    <a:fld id="{181E12D1-E463-46E2-8035-41EF19EC6A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162B6F-9EC5-4973-98C2-EF94B4603708}" type="CELLRANGE">
                      <a:rPr lang="en-US" baseline="0"/>
                      <a:pPr>
                        <a:defRPr b="1">
                          <a:solidFill>
                            <a:srgbClr val="000000"/>
                          </a:solidFill>
                        </a:defRPr>
                      </a:pPr>
                      <a:t>[CELLRANGE]</a:t>
                    </a:fld>
                    <a:r>
                      <a:rPr lang="en-US" baseline="0"/>
                      <a:t>
</a:t>
                    </a:r>
                    <a:fld id="{CF8739D1-C974-4E21-B452-763B26BABD9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2E65F28-B812-4D98-A44E-9716D6E07539}" type="CELLRANGE">
                      <a:rPr lang="en-US" baseline="0"/>
                      <a:pPr>
                        <a:defRPr b="1">
                          <a:solidFill>
                            <a:srgbClr val="000000"/>
                          </a:solidFill>
                        </a:defRPr>
                      </a:pPr>
                      <a:t>[CELLRANGE]</a:t>
                    </a:fld>
                    <a:r>
                      <a:rPr lang="en-US" baseline="0"/>
                      <a:t>
</a:t>
                    </a:r>
                    <a:fld id="{A3568260-7AFA-40BB-BDBC-F58623F3352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93536C7-1F31-4148-BF7F-69C992CFC99D}" type="CELLRANGE">
                      <a:rPr lang="en-US" baseline="0"/>
                      <a:pPr>
                        <a:defRPr b="1">
                          <a:solidFill>
                            <a:srgbClr val="000000"/>
                          </a:solidFill>
                        </a:defRPr>
                      </a:pPr>
                      <a:t>[CELLRANGE]</a:t>
                    </a:fld>
                    <a:r>
                      <a:rPr lang="en-US" baseline="0"/>
                      <a:t>
</a:t>
                    </a:r>
                    <a:fld id="{96936E80-5763-4029-863D-2750D219E35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E75129E-B259-42C4-B22C-1767ED4A898F}" type="CELLRANGE">
                      <a:rPr lang="en-US" baseline="0"/>
                      <a:pPr>
                        <a:defRPr b="1">
                          <a:solidFill>
                            <a:srgbClr val="000000"/>
                          </a:solidFill>
                        </a:defRPr>
                      </a:pPr>
                      <a:t>[CELLRANGE]</a:t>
                    </a:fld>
                    <a:r>
                      <a:rPr lang="en-US" baseline="0"/>
                      <a:t>
</a:t>
                    </a:r>
                    <a:fld id="{CC3F4E1F-EDBE-4A72-907D-5B157238783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F29FF51-CECD-4699-91CA-91E659D484F7}" type="CELLRANGE">
                      <a:rPr lang="en-US" baseline="0"/>
                      <a:pPr>
                        <a:defRPr b="1">
                          <a:solidFill>
                            <a:srgbClr val="000000"/>
                          </a:solidFill>
                        </a:defRPr>
                      </a:pPr>
                      <a:t>[CELLRANGE]</a:t>
                    </a:fld>
                    <a:r>
                      <a:rPr lang="en-US" baseline="0"/>
                      <a:t>
</a:t>
                    </a:r>
                    <a:fld id="{E46C2EB6-2360-4724-947F-FCCD6BBBA58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2858252-20FD-4764-9C69-D9AA37133529}" type="CELLRANGE">
                      <a:rPr lang="en-US" baseline="0"/>
                      <a:pPr>
                        <a:defRPr b="1">
                          <a:solidFill>
                            <a:srgbClr val="000000"/>
                          </a:solidFill>
                        </a:defRPr>
                      </a:pPr>
                      <a:t>[CELLRANGE]</a:t>
                    </a:fld>
                    <a:r>
                      <a:rPr lang="en-US" baseline="0"/>
                      <a:t>
</a:t>
                    </a:r>
                    <a:fld id="{D4D55B3F-1BB5-462C-AC2C-CBB799AFA3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654E55C-CC27-4DF1-95DB-B03CA2D729DB}" type="CELLRANGE">
                      <a:rPr lang="en-US" baseline="0"/>
                      <a:pPr>
                        <a:defRPr b="1">
                          <a:solidFill>
                            <a:srgbClr val="000000"/>
                          </a:solidFill>
                        </a:defRPr>
                      </a:pPr>
                      <a:t>[CELLRANGE]</a:t>
                    </a:fld>
                    <a:r>
                      <a:rPr lang="en-US" baseline="0"/>
                      <a:t>
</a:t>
                    </a:r>
                    <a:fld id="{BBAD6D9B-A4EA-4FB6-BE8C-E4DD71FBEF2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0C2C2CAF-E284-4081-9804-905BBA230C13}" type="CELLRANGE">
                      <a:rPr lang="en-US" baseline="0"/>
                      <a:pPr>
                        <a:defRPr b="1">
                          <a:solidFill>
                            <a:srgbClr val="FFFFFF"/>
                          </a:solidFill>
                        </a:defRPr>
                      </a:pPr>
                      <a:t>[CELLRANGE]</a:t>
                    </a:fld>
                    <a:r>
                      <a:rPr lang="en-US" baseline="0"/>
                      <a:t>
</a:t>
                    </a:r>
                    <a:fld id="{1FFAC849-694C-4BD8-A266-92B79930278C}"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92CEAB0-538F-465D-92F3-D21513A72962}" type="CELLRANGE">
                      <a:rPr lang="en-US" baseline="0"/>
                      <a:pPr>
                        <a:defRPr b="1">
                          <a:solidFill>
                            <a:srgbClr val="000000"/>
                          </a:solidFill>
                        </a:defRPr>
                      </a:pPr>
                      <a:t>[CELLRANGE]</a:t>
                    </a:fld>
                    <a:r>
                      <a:rPr lang="en-US" baseline="0"/>
                      <a:t>
</a:t>
                    </a:r>
                    <a:fld id="{3958B1DE-499B-4962-89BF-4090A39990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6284CC5-1A0E-47E0-8B28-574BC9F1FEE6}" type="CELLRANGE">
                      <a:rPr lang="en-US" baseline="0"/>
                      <a:pPr>
                        <a:defRPr b="1">
                          <a:solidFill>
                            <a:srgbClr val="000000"/>
                          </a:solidFill>
                        </a:defRPr>
                      </a:pPr>
                      <a:t>[CELLRANGE]</a:t>
                    </a:fld>
                    <a:r>
                      <a:rPr lang="en-US" baseline="0"/>
                      <a:t>
</a:t>
                    </a:r>
                    <a:fld id="{079F25AC-C721-43F6-A225-CF094AB16FD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3F089B3-09B6-4F4B-A1BA-91297FD089C9}" type="CELLRANGE">
                      <a:rPr lang="en-US" baseline="0"/>
                      <a:pPr>
                        <a:defRPr b="1">
                          <a:solidFill>
                            <a:srgbClr val="000000"/>
                          </a:solidFill>
                        </a:defRPr>
                      </a:pPr>
                      <a:t>[CELLRANGE]</a:t>
                    </a:fld>
                    <a:r>
                      <a:rPr lang="en-US" baseline="0"/>
                      <a:t>
</a:t>
                    </a:r>
                    <a:fld id="{DE363CFA-4E4D-453F-B3A0-3C68796816E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BED67A7-D333-4FB9-A155-99ABFDD7396B}" type="CELLRANGE">
                      <a:rPr lang="en-US" baseline="0"/>
                      <a:pPr>
                        <a:defRPr b="1">
                          <a:solidFill>
                            <a:srgbClr val="000000"/>
                          </a:solidFill>
                        </a:defRPr>
                      </a:pPr>
                      <a:t>[CELLRANGE]</a:t>
                    </a:fld>
                    <a:r>
                      <a:rPr lang="en-US" baseline="0"/>
                      <a:t>
</a:t>
                    </a:r>
                    <a:fld id="{F7EAD17A-05BA-4BFF-9E39-9CDB1C088DC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9A7CEBD-9AB5-4C68-B585-1C13949CE189}" type="CELLRANGE">
                      <a:rPr lang="en-US" baseline="0"/>
                      <a:pPr>
                        <a:defRPr b="1">
                          <a:solidFill>
                            <a:srgbClr val="000000"/>
                          </a:solidFill>
                        </a:defRPr>
                      </a:pPr>
                      <a:t>[CELLRANGE]</a:t>
                    </a:fld>
                    <a:r>
                      <a:rPr lang="en-US" baseline="0"/>
                      <a:t>
</a:t>
                    </a:r>
                    <a:fld id="{A0319A40-3919-4DEF-A3E2-8C3EEFBD3A2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9CD304-B382-4ED9-B6D1-C0FF83D2FA6E}" type="CELLRANGE">
                      <a:rPr lang="en-US" baseline="0"/>
                      <a:pPr>
                        <a:defRPr b="1">
                          <a:solidFill>
                            <a:srgbClr val="000000"/>
                          </a:solidFill>
                        </a:defRPr>
                      </a:pPr>
                      <a:t>[CELLRANGE]</a:t>
                    </a:fld>
                    <a:r>
                      <a:rPr lang="en-US" baseline="0"/>
                      <a:t>
</a:t>
                    </a:r>
                    <a:fld id="{03143326-0B76-4832-A426-EDF8F197611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46F80C9-8F2D-45DC-9A10-43E0ED651B00}" type="CELLRANGE">
                      <a:rPr lang="en-US" baseline="0"/>
                      <a:pPr>
                        <a:defRPr b="1">
                          <a:solidFill>
                            <a:srgbClr val="000000"/>
                          </a:solidFill>
                        </a:defRPr>
                      </a:pPr>
                      <a:t>[CELLRANGE]</a:t>
                    </a:fld>
                    <a:r>
                      <a:rPr lang="en-US" baseline="0"/>
                      <a:t>
</a:t>
                    </a:r>
                    <a:fld id="{6B1DB903-6197-4B1E-BA18-4EDCA98B14F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5EE9E8-0515-41DC-9287-A11CF952190E}" type="CELLRANGE">
                      <a:rPr lang="en-US" baseline="0"/>
                      <a:pPr>
                        <a:defRPr b="1">
                          <a:solidFill>
                            <a:srgbClr val="000000"/>
                          </a:solidFill>
                        </a:defRPr>
                      </a:pPr>
                      <a:t>[CELLRANGE]</a:t>
                    </a:fld>
                    <a:r>
                      <a:rPr lang="en-US" baseline="0"/>
                      <a:t>
</a:t>
                    </a:r>
                    <a:fld id="{B5F4EEC1-6B4C-4E7C-B6DC-5A1089E764F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Asturias, Principado de</c:v>
                </c:pt>
                <c:pt idx="4">
                  <c:v>Cantabria</c:v>
                </c:pt>
                <c:pt idx="5">
                  <c:v>Navarra, Comunidad Foral de</c:v>
                </c:pt>
                <c:pt idx="6">
                  <c:v>Castilla - La Mancha</c:v>
                </c:pt>
                <c:pt idx="7">
                  <c:v>Canarias</c:v>
                </c:pt>
                <c:pt idx="8">
                  <c:v>Andalucía</c:v>
                </c:pt>
                <c:pt idx="9">
                  <c:v>Comunitat Valenciana</c:v>
                </c:pt>
                <c:pt idx="10">
                  <c:v>Ceuta</c:v>
                </c:pt>
                <c:pt idx="11">
                  <c:v>Media Nacional</c:v>
                </c:pt>
                <c:pt idx="12">
                  <c:v>Rioja, La</c:v>
                </c:pt>
                <c:pt idx="13">
                  <c:v>Madrid, Comunidad de</c:v>
                </c:pt>
                <c:pt idx="14">
                  <c:v>Balears, Illes</c:v>
                </c:pt>
                <c:pt idx="15">
                  <c:v>Cataluña</c:v>
                </c:pt>
                <c:pt idx="16">
                  <c:v>Melilla</c:v>
                </c:pt>
                <c:pt idx="17">
                  <c:v>Extremadura</c:v>
                </c:pt>
                <c:pt idx="18">
                  <c:v>Murcia, Región de</c:v>
                </c:pt>
                <c:pt idx="19">
                  <c:v>País Vasco</c:v>
                </c:pt>
              </c:strCache>
            </c:strRef>
          </c:cat>
          <c:val>
            <c:numRef>
              <c:f>'11ListaEsperaGII'!$O$13:$O$32</c:f>
              <c:numCache>
                <c:formatCode>0.00%</c:formatCode>
                <c:ptCount val="20"/>
                <c:pt idx="0">
                  <c:v>0.99880321422465379</c:v>
                </c:pt>
                <c:pt idx="1">
                  <c:v>0.99849397590361444</c:v>
                </c:pt>
                <c:pt idx="2">
                  <c:v>0.99578032095134583</c:v>
                </c:pt>
                <c:pt idx="3">
                  <c:v>0.98821306460320313</c:v>
                </c:pt>
                <c:pt idx="4">
                  <c:v>0.98795029496673781</c:v>
                </c:pt>
                <c:pt idx="5">
                  <c:v>0.98560305567797857</c:v>
                </c:pt>
                <c:pt idx="6">
                  <c:v>0.97300681274166823</c:v>
                </c:pt>
                <c:pt idx="7">
                  <c:v>0.97055751928020562</c:v>
                </c:pt>
                <c:pt idx="8">
                  <c:v>0.96960910724664795</c:v>
                </c:pt>
                <c:pt idx="9">
                  <c:v>0.95651742281346175</c:v>
                </c:pt>
                <c:pt idx="10">
                  <c:v>0.9500805152979066</c:v>
                </c:pt>
                <c:pt idx="11">
                  <c:v>0.94983262894541842</c:v>
                </c:pt>
                <c:pt idx="12">
                  <c:v>0.94348508634222916</c:v>
                </c:pt>
                <c:pt idx="13">
                  <c:v>0.93860225196718772</c:v>
                </c:pt>
                <c:pt idx="14">
                  <c:v>0.91918094442122855</c:v>
                </c:pt>
                <c:pt idx="15">
                  <c:v>0.90427579989294071</c:v>
                </c:pt>
                <c:pt idx="16">
                  <c:v>0.90133607399794446</c:v>
                </c:pt>
                <c:pt idx="17">
                  <c:v>0.89526521893912425</c:v>
                </c:pt>
                <c:pt idx="18">
                  <c:v>0.89477996818817174</c:v>
                </c:pt>
                <c:pt idx="19">
                  <c:v>0.88515559446937364</c:v>
                </c:pt>
              </c:numCache>
            </c:numRef>
          </c:val>
          <c:extLst>
            <c:ext xmlns:c15="http://schemas.microsoft.com/office/drawing/2012/chart" uri="{02D57815-91ED-43cb-92C2-25804820EDAC}">
              <c15:datalabelsRange>
                <c15:f>'11ListaEsperaGII'!$M$13:$M$32</c15:f>
                <c15:dlblRangeCache>
                  <c:ptCount val="20"/>
                  <c:pt idx="0">
                    <c:v>17.526</c:v>
                  </c:pt>
                  <c:pt idx="1">
                    <c:v>42.432</c:v>
                  </c:pt>
                  <c:pt idx="2">
                    <c:v>31.150</c:v>
                  </c:pt>
                  <c:pt idx="3">
                    <c:v>10.983</c:v>
                  </c:pt>
                  <c:pt idx="4">
                    <c:v>7.871</c:v>
                  </c:pt>
                  <c:pt idx="5">
                    <c:v>6.709</c:v>
                  </c:pt>
                  <c:pt idx="6">
                    <c:v>26.422</c:v>
                  </c:pt>
                  <c:pt idx="7">
                    <c:v>24.163</c:v>
                  </c:pt>
                  <c:pt idx="8">
                    <c:v>145.134</c:v>
                  </c:pt>
                  <c:pt idx="9">
                    <c:v>67.445</c:v>
                  </c:pt>
                  <c:pt idx="10">
                    <c:v>590</c:v>
                  </c:pt>
                  <c:pt idx="11">
                    <c:v>626.805</c:v>
                  </c:pt>
                  <c:pt idx="12">
                    <c:v>4.207</c:v>
                  </c:pt>
                  <c:pt idx="13">
                    <c:v>78.607</c:v>
                  </c:pt>
                  <c:pt idx="14">
                    <c:v>10.998</c:v>
                  </c:pt>
                  <c:pt idx="15">
                    <c:v>96.290</c:v>
                  </c:pt>
                  <c:pt idx="16">
                    <c:v>877</c:v>
                  </c:pt>
                  <c:pt idx="17">
                    <c:v>12.574</c:v>
                  </c:pt>
                  <c:pt idx="18">
                    <c:v>18.564</c:v>
                  </c:pt>
                  <c:pt idx="19">
                    <c:v>24.263</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rgbClr val="8784C6"/>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rgbClr val="373472"/>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9A3DC55-A28B-45BC-A2B5-2F36B6EBA231}" type="CELLRANGE">
                      <a:rPr lang="en-US" baseline="0"/>
                      <a:pPr>
                        <a:defRPr b="1">
                          <a:solidFill>
                            <a:srgbClr val="000000"/>
                          </a:solidFill>
                        </a:defRPr>
                      </a:pPr>
                      <a:t>[CELLRANGE]</a:t>
                    </a:fld>
                    <a:r>
                      <a:rPr lang="en-US" baseline="0"/>
                      <a:t>
</a:t>
                    </a:r>
                    <a:fld id="{20CA6C22-D61C-46D7-94FC-6A78D7D6FD7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776331B-735E-4195-BCBD-CCC1EAAA0407}" type="CELLRANGE">
                      <a:rPr lang="en-US" baseline="0"/>
                      <a:pPr>
                        <a:defRPr b="1">
                          <a:solidFill>
                            <a:srgbClr val="000000"/>
                          </a:solidFill>
                        </a:defRPr>
                      </a:pPr>
                      <a:t>[CELLRANGE]</a:t>
                    </a:fld>
                    <a:r>
                      <a:rPr lang="en-US" baseline="0"/>
                      <a:t>
</a:t>
                    </a:r>
                    <a:fld id="{1DDF9CE7-9BFB-48CC-8848-603CF4E6AC7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94D1C03-9ABA-437B-B21F-BF3D14204528}" type="CELLRANGE">
                      <a:rPr lang="en-US" baseline="0"/>
                      <a:pPr>
                        <a:defRPr b="1">
                          <a:solidFill>
                            <a:srgbClr val="000000"/>
                          </a:solidFill>
                        </a:defRPr>
                      </a:pPr>
                      <a:t>[CELLRANGE]</a:t>
                    </a:fld>
                    <a:r>
                      <a:rPr lang="en-US" baseline="0"/>
                      <a:t>
</a:t>
                    </a:r>
                    <a:fld id="{572E23A9-E6FB-4F9D-BB7D-D3333D54F98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CCC7876-AB8B-4434-A73C-42F52857DE02}" type="CELLRANGE">
                      <a:rPr lang="en-US" baseline="0"/>
                      <a:pPr>
                        <a:defRPr b="1">
                          <a:solidFill>
                            <a:srgbClr val="000000"/>
                          </a:solidFill>
                        </a:defRPr>
                      </a:pPr>
                      <a:t>[CELLRANGE]</a:t>
                    </a:fld>
                    <a:r>
                      <a:rPr lang="en-US" baseline="0"/>
                      <a:t>
</a:t>
                    </a:r>
                    <a:fld id="{526F54BE-D3FB-42DF-A8FB-CAFBD8F58BD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51F0230-4642-491E-B446-FB048C9250DD}" type="CELLRANGE">
                      <a:rPr lang="en-US" baseline="0"/>
                      <a:pPr>
                        <a:defRPr b="1">
                          <a:solidFill>
                            <a:srgbClr val="000000"/>
                          </a:solidFill>
                        </a:defRPr>
                      </a:pPr>
                      <a:t>[CELLRANGE]</a:t>
                    </a:fld>
                    <a:r>
                      <a:rPr lang="en-US" baseline="0"/>
                      <a:t>
</a:t>
                    </a:r>
                    <a:fld id="{2E17541D-A795-47C5-A1DC-AFD750F0613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8BD6F8-16C7-4460-95F4-6C0DB3166396}" type="CELLRANGE">
                      <a:rPr lang="en-US" baseline="0"/>
                      <a:pPr>
                        <a:defRPr b="1">
                          <a:solidFill>
                            <a:srgbClr val="000000"/>
                          </a:solidFill>
                        </a:defRPr>
                      </a:pPr>
                      <a:t>[CELLRANGE]</a:t>
                    </a:fld>
                    <a:r>
                      <a:rPr lang="en-US" baseline="0"/>
                      <a:t>
</a:t>
                    </a:r>
                    <a:fld id="{59C72CDD-36D3-4081-8881-92546DA111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D676FB3-2B5C-4336-96B7-3B7F0194DA63}" type="CELLRANGE">
                      <a:rPr lang="en-US" baseline="0"/>
                      <a:pPr>
                        <a:defRPr b="1">
                          <a:solidFill>
                            <a:srgbClr val="000000"/>
                          </a:solidFill>
                        </a:defRPr>
                      </a:pPr>
                      <a:t>[CELLRANGE]</a:t>
                    </a:fld>
                    <a:r>
                      <a:rPr lang="en-US" baseline="0"/>
                      <a:t>
</a:t>
                    </a:r>
                    <a:fld id="{E60F25AB-324E-4158-B48D-F1763403357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D061112-6441-494A-A856-E2C7B5931676}" type="CELLRANGE">
                      <a:rPr lang="en-US" baseline="0"/>
                      <a:pPr>
                        <a:defRPr b="1">
                          <a:solidFill>
                            <a:srgbClr val="000000"/>
                          </a:solidFill>
                        </a:defRPr>
                      </a:pPr>
                      <a:t>[CELLRANGE]</a:t>
                    </a:fld>
                    <a:r>
                      <a:rPr lang="en-US" baseline="0"/>
                      <a:t>
</a:t>
                    </a:r>
                    <a:fld id="{EEA41580-47B1-405E-A7F5-69D31407384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19B1456-39E4-4570-ABC0-10BDEA6C01EB}" type="CELLRANGE">
                      <a:rPr lang="en-US" baseline="0"/>
                      <a:pPr>
                        <a:defRPr b="1">
                          <a:solidFill>
                            <a:srgbClr val="000000"/>
                          </a:solidFill>
                        </a:defRPr>
                      </a:pPr>
                      <a:t>[CELLRANGE]</a:t>
                    </a:fld>
                    <a:r>
                      <a:rPr lang="en-US" baseline="0"/>
                      <a:t>
</a:t>
                    </a:r>
                    <a:fld id="{6BAE9E7B-C126-44F5-B0EA-D938E066313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8AB8C2-A495-4170-8D70-1A39CF62D354}" type="CELLRANGE">
                      <a:rPr lang="en-US" baseline="0"/>
                      <a:pPr>
                        <a:defRPr b="1">
                          <a:solidFill>
                            <a:srgbClr val="000000"/>
                          </a:solidFill>
                        </a:defRPr>
                      </a:pPr>
                      <a:t>[CELLRANGE]</a:t>
                    </a:fld>
                    <a:r>
                      <a:rPr lang="en-US" baseline="0"/>
                      <a:t>
</a:t>
                    </a:r>
                    <a:fld id="{AF944C42-656B-4559-9997-72F92CEB4F6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fld id="{CF557BD2-6E9B-4BA8-8C41-AB5E3C516CC6}" type="CELLRANGE">
                      <a:rPr lang="en-US" baseline="0"/>
                      <a:pPr>
                        <a:defRPr sz="800" b="1">
                          <a:solidFill>
                            <a:srgbClr val="000000"/>
                          </a:solidFill>
                        </a:defRPr>
                      </a:pPr>
                      <a:t>[CELLRANGE]</a:t>
                    </a:fld>
                    <a:r>
                      <a:rPr lang="en-US" baseline="0"/>
                      <a:t>
</a:t>
                    </a:r>
                    <a:fld id="{9B39FB91-1AB7-403D-A6D0-ED8D2216C5E8}" type="VALUE">
                      <a:rPr lang="en-US" baseline="0"/>
                      <a:pPr>
                        <a:defRPr sz="800"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fld id="{44AD954B-B22A-431A-8DF7-1A761102EB89}" type="CELLRANGE">
                      <a:rPr lang="en-US" baseline="0"/>
                      <a:pPr>
                        <a:defRPr sz="800" b="1">
                          <a:solidFill>
                            <a:srgbClr val="FFFFFF"/>
                          </a:solidFill>
                        </a:defRPr>
                      </a:pPr>
                      <a:t>[CELLRANGE]</a:t>
                    </a:fld>
                    <a:r>
                      <a:rPr lang="en-US" baseline="0"/>
                      <a:t>
</a:t>
                    </a:r>
                    <a:fld id="{C92584B7-3B9F-44A2-899B-5F0DB3F6C923}" type="VALUE">
                      <a:rPr lang="en-US" baseline="0"/>
                      <a:pPr>
                        <a:defRPr sz="800"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30DAA7C-A4DA-4CC7-8D20-4C08D394A263}" type="CELLRANGE">
                      <a:rPr lang="en-US" baseline="0"/>
                      <a:pPr>
                        <a:defRPr b="1">
                          <a:solidFill>
                            <a:srgbClr val="000000"/>
                          </a:solidFill>
                        </a:defRPr>
                      </a:pPr>
                      <a:t>[CELLRANGE]</a:t>
                    </a:fld>
                    <a:r>
                      <a:rPr lang="en-US" baseline="0"/>
                      <a:t>
</a:t>
                    </a:r>
                    <a:fld id="{9BE1C0D5-EA63-45B5-91EA-B45284FCDB3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3240A34-7B99-4B7D-BC8C-1097AA436537}" type="CELLRANGE">
                      <a:rPr lang="en-US" baseline="0"/>
                      <a:pPr>
                        <a:defRPr b="1">
                          <a:solidFill>
                            <a:srgbClr val="000000"/>
                          </a:solidFill>
                        </a:defRPr>
                      </a:pPr>
                      <a:t>[CELLRANGE]</a:t>
                    </a:fld>
                    <a:r>
                      <a:rPr lang="en-US" baseline="0"/>
                      <a:t>
</a:t>
                    </a:r>
                    <a:fld id="{04448760-539C-495C-9587-4B93E988AB6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0DA3A5DF-FC3D-4008-A501-E07354DCEFEE}" type="CELLRANGE">
                      <a:rPr lang="en-US" baseline="0"/>
                      <a:pPr>
                        <a:defRPr b="1">
                          <a:solidFill>
                            <a:srgbClr val="000000"/>
                          </a:solidFill>
                        </a:defRPr>
                      </a:pPr>
                      <a:t>[CELLRANGE]</a:t>
                    </a:fld>
                    <a:r>
                      <a:rPr lang="en-US" baseline="0"/>
                      <a:t>
</a:t>
                    </a:r>
                    <a:fld id="{361112F5-6B0D-4673-8394-1823B50A5AA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5B14032-6BFA-4BFB-BFF2-C1B78C566154}" type="CELLRANGE">
                      <a:rPr lang="en-US" baseline="0"/>
                      <a:pPr>
                        <a:defRPr b="1">
                          <a:solidFill>
                            <a:srgbClr val="000000"/>
                          </a:solidFill>
                        </a:defRPr>
                      </a:pPr>
                      <a:t>[CELLRANGE]</a:t>
                    </a:fld>
                    <a:r>
                      <a:rPr lang="en-US" baseline="0"/>
                      <a:t>
</a:t>
                    </a:r>
                    <a:fld id="{166FB457-36DE-4954-90EF-7C1337DDCD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8F463B-9F19-46BC-9205-7556DDCF143F}" type="CELLRANGE">
                      <a:rPr lang="en-US" baseline="0"/>
                      <a:pPr>
                        <a:defRPr b="1">
                          <a:solidFill>
                            <a:srgbClr val="000000"/>
                          </a:solidFill>
                        </a:defRPr>
                      </a:pPr>
                      <a:t>[CELLRANGE]</a:t>
                    </a:fld>
                    <a:r>
                      <a:rPr lang="en-US" baseline="0"/>
                      <a:t>
</a:t>
                    </a:r>
                    <a:fld id="{0AA2D1E7-C69F-43EA-8CE0-F6291A4A76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A9684B7-D179-44DF-B390-F7070F246621}" type="CELLRANGE">
                      <a:rPr lang="en-US" baseline="0"/>
                      <a:pPr>
                        <a:defRPr b="1">
                          <a:solidFill>
                            <a:srgbClr val="000000"/>
                          </a:solidFill>
                        </a:defRPr>
                      </a:pPr>
                      <a:t>[CELLRANGE]</a:t>
                    </a:fld>
                    <a:r>
                      <a:rPr lang="en-US" baseline="0"/>
                      <a:t>
</a:t>
                    </a:r>
                    <a:fld id="{8E859ECD-111D-4FDE-B876-17735C3077D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7143D33-6BB1-4A4C-B1EF-EFD7D8DD588B}" type="CELLRANGE">
                      <a:rPr lang="en-US" baseline="0"/>
                      <a:pPr>
                        <a:defRPr b="1">
                          <a:solidFill>
                            <a:srgbClr val="000000"/>
                          </a:solidFill>
                        </a:defRPr>
                      </a:pPr>
                      <a:t>[CELLRANGE]</a:t>
                    </a:fld>
                    <a:r>
                      <a:rPr lang="en-US" baseline="0"/>
                      <a:t>
</a:t>
                    </a:r>
                    <a:fld id="{F38E5657-9BD3-4848-B993-740677EDAEE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41E4027-3396-41E0-A2FE-7A772D20B966}" type="CELLRANGE">
                      <a:rPr lang="en-US" baseline="0"/>
                      <a:pPr>
                        <a:defRPr b="1">
                          <a:solidFill>
                            <a:srgbClr val="000000"/>
                          </a:solidFill>
                        </a:defRPr>
                      </a:pPr>
                      <a:t>[CELLRANGE]</a:t>
                    </a:fld>
                    <a:r>
                      <a:rPr lang="en-US" baseline="0"/>
                      <a:t>
</a:t>
                    </a:r>
                    <a:fld id="{18920520-EA9D-4B1D-B3B2-0FD7E9BF70FA}"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Asturias, Principado de</c:v>
                </c:pt>
                <c:pt idx="4">
                  <c:v>Cantabria</c:v>
                </c:pt>
                <c:pt idx="5">
                  <c:v>Navarra, Comunidad Foral de</c:v>
                </c:pt>
                <c:pt idx="6">
                  <c:v>Castilla - La Mancha</c:v>
                </c:pt>
                <c:pt idx="7">
                  <c:v>Canarias</c:v>
                </c:pt>
                <c:pt idx="8">
                  <c:v>Andalucía</c:v>
                </c:pt>
                <c:pt idx="9">
                  <c:v>Comunitat Valenciana</c:v>
                </c:pt>
                <c:pt idx="10">
                  <c:v>Ceuta</c:v>
                </c:pt>
                <c:pt idx="11">
                  <c:v>Media Nacional</c:v>
                </c:pt>
                <c:pt idx="12">
                  <c:v>Rioja, La</c:v>
                </c:pt>
                <c:pt idx="13">
                  <c:v>Madrid, Comunidad de</c:v>
                </c:pt>
                <c:pt idx="14">
                  <c:v>Balears, Illes</c:v>
                </c:pt>
                <c:pt idx="15">
                  <c:v>Cataluña</c:v>
                </c:pt>
                <c:pt idx="16">
                  <c:v>Melilla</c:v>
                </c:pt>
                <c:pt idx="17">
                  <c:v>Extremadura</c:v>
                </c:pt>
                <c:pt idx="18">
                  <c:v>Murcia, Región de</c:v>
                </c:pt>
                <c:pt idx="19">
                  <c:v>País Vasco</c:v>
                </c:pt>
              </c:strCache>
            </c:strRef>
          </c:cat>
          <c:val>
            <c:numRef>
              <c:f>'11ListaEsperaGII'!$P$13:$P$32</c:f>
              <c:numCache>
                <c:formatCode>0.00%</c:formatCode>
                <c:ptCount val="20"/>
                <c:pt idx="0">
                  <c:v>1.1967857753462129E-3</c:v>
                </c:pt>
                <c:pt idx="1">
                  <c:v>1.5060240963855422E-3</c:v>
                </c:pt>
                <c:pt idx="2">
                  <c:v>4.2196790486541784E-3</c:v>
                </c:pt>
                <c:pt idx="3">
                  <c:v>1.1786935396796833E-2</c:v>
                </c:pt>
                <c:pt idx="4">
                  <c:v>1.2049705033262206E-2</c:v>
                </c:pt>
                <c:pt idx="5">
                  <c:v>1.4396944322021448E-2</c:v>
                </c:pt>
                <c:pt idx="6">
                  <c:v>2.6993187258331799E-2</c:v>
                </c:pt>
                <c:pt idx="7">
                  <c:v>2.9442480719794346E-2</c:v>
                </c:pt>
                <c:pt idx="8">
                  <c:v>3.0390892753352085E-2</c:v>
                </c:pt>
                <c:pt idx="9">
                  <c:v>4.3482577186538272E-2</c:v>
                </c:pt>
                <c:pt idx="10">
                  <c:v>4.9919484702093397E-2</c:v>
                </c:pt>
                <c:pt idx="11">
                  <c:v>5.0167371054581605E-2</c:v>
                </c:pt>
                <c:pt idx="12">
                  <c:v>5.6514913657770803E-2</c:v>
                </c:pt>
                <c:pt idx="13">
                  <c:v>6.1397748032812331E-2</c:v>
                </c:pt>
                <c:pt idx="14">
                  <c:v>8.081905557877142E-2</c:v>
                </c:pt>
                <c:pt idx="15">
                  <c:v>9.5724200107059343E-2</c:v>
                </c:pt>
                <c:pt idx="16">
                  <c:v>9.8663926002055494E-2</c:v>
                </c:pt>
                <c:pt idx="17">
                  <c:v>0.10473478106087576</c:v>
                </c:pt>
                <c:pt idx="18">
                  <c:v>0.10522003181182822</c:v>
                </c:pt>
                <c:pt idx="19">
                  <c:v>0.11484440553062639</c:v>
                </c:pt>
              </c:numCache>
            </c:numRef>
          </c:val>
          <c:extLst>
            <c:ext xmlns:c15="http://schemas.microsoft.com/office/drawing/2012/chart" uri="{02D57815-91ED-43cb-92C2-25804820EDAC}">
              <c15:datalabelsRange>
                <c15:f>'11ListaEsperaGII'!$N$13:$N$32</c15:f>
                <c15:dlblRangeCache>
                  <c:ptCount val="20"/>
                  <c:pt idx="0">
                    <c:v>21</c:v>
                  </c:pt>
                  <c:pt idx="1">
                    <c:v>64</c:v>
                  </c:pt>
                  <c:pt idx="2">
                    <c:v>132</c:v>
                  </c:pt>
                  <c:pt idx="3">
                    <c:v>131</c:v>
                  </c:pt>
                  <c:pt idx="4">
                    <c:v>96</c:v>
                  </c:pt>
                  <c:pt idx="5">
                    <c:v>98</c:v>
                  </c:pt>
                  <c:pt idx="6">
                    <c:v>733</c:v>
                  </c:pt>
                  <c:pt idx="7">
                    <c:v>733</c:v>
                  </c:pt>
                  <c:pt idx="8">
                    <c:v>4.549</c:v>
                  </c:pt>
                  <c:pt idx="9">
                    <c:v>3.066</c:v>
                  </c:pt>
                  <c:pt idx="10">
                    <c:v>31</c:v>
                  </c:pt>
                  <c:pt idx="11">
                    <c:v>33.106</c:v>
                  </c:pt>
                  <c:pt idx="12">
                    <c:v>252</c:v>
                  </c:pt>
                  <c:pt idx="13">
                    <c:v>5.142</c:v>
                  </c:pt>
                  <c:pt idx="14">
                    <c:v>967</c:v>
                  </c:pt>
                  <c:pt idx="15">
                    <c:v>10.193</c:v>
                  </c:pt>
                  <c:pt idx="16">
                    <c:v>96</c:v>
                  </c:pt>
                  <c:pt idx="17">
                    <c:v>1.471</c:v>
                  </c:pt>
                  <c:pt idx="18">
                    <c:v>2.183</c:v>
                  </c:pt>
                  <c:pt idx="19">
                    <c:v>3.148</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Asturias, Principado de</c:v>
                </c:pt>
                <c:pt idx="4">
                  <c:v>Cantabria</c:v>
                </c:pt>
                <c:pt idx="5">
                  <c:v>Navarra, Comunidad Foral de</c:v>
                </c:pt>
                <c:pt idx="6">
                  <c:v>Castilla - La Mancha</c:v>
                </c:pt>
                <c:pt idx="7">
                  <c:v>Canarias</c:v>
                </c:pt>
                <c:pt idx="8">
                  <c:v>Andalucía</c:v>
                </c:pt>
                <c:pt idx="9">
                  <c:v>Comunitat Valenciana</c:v>
                </c:pt>
                <c:pt idx="10">
                  <c:v>Ceuta</c:v>
                </c:pt>
                <c:pt idx="11">
                  <c:v>Media Nacional</c:v>
                </c:pt>
                <c:pt idx="12">
                  <c:v>Rioja, La</c:v>
                </c:pt>
                <c:pt idx="13">
                  <c:v>Madrid, Comunidad de</c:v>
                </c:pt>
                <c:pt idx="14">
                  <c:v>Balears, Illes</c:v>
                </c:pt>
                <c:pt idx="15">
                  <c:v>Cataluña</c:v>
                </c:pt>
                <c:pt idx="16">
                  <c:v>Melilla</c:v>
                </c:pt>
                <c:pt idx="17">
                  <c:v>Extremadura</c:v>
                </c:pt>
                <c:pt idx="18">
                  <c:v>Murcia, Región de</c:v>
                </c:pt>
                <c:pt idx="19">
                  <c:v>País Vasco</c:v>
                </c:pt>
              </c:strCache>
            </c:strRef>
          </c:cat>
          <c:val>
            <c:numRef>
              <c:f>'11ListaEsperaGII'!$Q$13:$Q$32</c:f>
              <c:numCache>
                <c:formatCode>0.00%</c:formatCode>
                <c:ptCount val="20"/>
                <c:pt idx="0">
                  <c:v>0.94983262894541842</c:v>
                </c:pt>
                <c:pt idx="1">
                  <c:v>0.94983262894541842</c:v>
                </c:pt>
                <c:pt idx="2">
                  <c:v>0.94983262894541842</c:v>
                </c:pt>
                <c:pt idx="3">
                  <c:v>0.94983262894541842</c:v>
                </c:pt>
                <c:pt idx="4">
                  <c:v>0.94983262894541842</c:v>
                </c:pt>
                <c:pt idx="5">
                  <c:v>0.94983262894541842</c:v>
                </c:pt>
                <c:pt idx="6">
                  <c:v>0.94983262894541842</c:v>
                </c:pt>
                <c:pt idx="7">
                  <c:v>0.94983262894541842</c:v>
                </c:pt>
                <c:pt idx="8">
                  <c:v>0.94983262894541842</c:v>
                </c:pt>
                <c:pt idx="9">
                  <c:v>0.94983262894541842</c:v>
                </c:pt>
                <c:pt idx="10">
                  <c:v>0.94983262894541842</c:v>
                </c:pt>
                <c:pt idx="11">
                  <c:v>0.94983262894541842</c:v>
                </c:pt>
                <c:pt idx="12">
                  <c:v>0.94983262894541842</c:v>
                </c:pt>
                <c:pt idx="13">
                  <c:v>0.94983262894541842</c:v>
                </c:pt>
                <c:pt idx="14">
                  <c:v>0.94983262894541842</c:v>
                </c:pt>
                <c:pt idx="15">
                  <c:v>0.94983262894541842</c:v>
                </c:pt>
                <c:pt idx="16">
                  <c:v>0.94983262894541842</c:v>
                </c:pt>
                <c:pt idx="17">
                  <c:v>0.94983262894541842</c:v>
                </c:pt>
                <c:pt idx="18">
                  <c:v>0.94983262894541842</c:v>
                </c:pt>
                <c:pt idx="19">
                  <c:v>0.94983262894541842</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rgbClr val="8784C6"/>
            </a:solidFill>
            <a:ln>
              <a:noFill/>
            </a:ln>
            <a:effectLst/>
          </c:spPr>
          <c:invertIfNegative val="0"/>
          <c:dPt>
            <c:idx val="0"/>
            <c:invertIfNegative val="0"/>
            <c:bubble3D val="0"/>
            <c:spPr>
              <a:solidFill>
                <a:srgbClr val="AD84C6"/>
              </a:solidFill>
              <a:ln>
                <a:noFill/>
              </a:ln>
              <a:effectLst/>
            </c:spPr>
            <c:extLst>
              <c:ext xmlns:c16="http://schemas.microsoft.com/office/drawing/2014/chart" uri="{C3380CC4-5D6E-409C-BE32-E72D297353CC}">
                <c16:uniqueId val="{00000007-E6BD-407D-8DB5-88274B443806}"/>
              </c:ext>
            </c:extLst>
          </c:dPt>
          <c:dPt>
            <c:idx val="1"/>
            <c:invertIfNegative val="0"/>
            <c:bubble3D val="0"/>
            <c:spPr>
              <a:solidFill>
                <a:srgbClr val="AD84C6"/>
              </a:solidFill>
              <a:ln>
                <a:noFill/>
              </a:ln>
              <a:effectLst/>
            </c:spPr>
            <c:extLst>
              <c:ext xmlns:c16="http://schemas.microsoft.com/office/drawing/2014/chart" uri="{C3380CC4-5D6E-409C-BE32-E72D297353CC}">
                <c16:uniqueId val="{00000008-E6BD-407D-8DB5-88274B443806}"/>
              </c:ext>
            </c:extLst>
          </c:dPt>
          <c:dPt>
            <c:idx val="2"/>
            <c:invertIfNegative val="0"/>
            <c:bubble3D val="0"/>
            <c:spPr>
              <a:solidFill>
                <a:srgbClr val="AD84C6"/>
              </a:solidFill>
              <a:ln>
                <a:noFill/>
              </a:ln>
              <a:effectLst/>
            </c:spPr>
            <c:extLst>
              <c:ext xmlns:c16="http://schemas.microsoft.com/office/drawing/2014/chart" uri="{C3380CC4-5D6E-409C-BE32-E72D297353CC}">
                <c16:uniqueId val="{00000009-E6BD-407D-8DB5-88274B443806}"/>
              </c:ext>
            </c:extLst>
          </c:dPt>
          <c:dPt>
            <c:idx val="3"/>
            <c:invertIfNegative val="0"/>
            <c:bubble3D val="0"/>
            <c:spPr>
              <a:solidFill>
                <a:srgbClr val="AD84C6"/>
              </a:solidFill>
              <a:ln>
                <a:noFill/>
              </a:ln>
              <a:effectLst/>
            </c:spPr>
            <c:extLst>
              <c:ext xmlns:c16="http://schemas.microsoft.com/office/drawing/2014/chart" uri="{C3380CC4-5D6E-409C-BE32-E72D297353CC}">
                <c16:uniqueId val="{0000000A-E6BD-407D-8DB5-88274B443806}"/>
              </c:ext>
            </c:extLst>
          </c:dPt>
          <c:dPt>
            <c:idx val="4"/>
            <c:invertIfNegative val="0"/>
            <c:bubble3D val="0"/>
            <c:spPr>
              <a:solidFill>
                <a:srgbClr val="AD84C6"/>
              </a:solidFill>
              <a:ln>
                <a:noFill/>
              </a:ln>
              <a:effectLst/>
            </c:spPr>
            <c:extLst>
              <c:ext xmlns:c16="http://schemas.microsoft.com/office/drawing/2014/chart" uri="{C3380CC4-5D6E-409C-BE32-E72D297353CC}">
                <c16:uniqueId val="{0000000B-E6BD-407D-8DB5-88274B443806}"/>
              </c:ext>
            </c:extLst>
          </c:dPt>
          <c:dPt>
            <c:idx val="5"/>
            <c:invertIfNegative val="0"/>
            <c:bubble3D val="0"/>
            <c:spPr>
              <a:solidFill>
                <a:srgbClr val="AD84C6"/>
              </a:solidFill>
              <a:ln>
                <a:noFill/>
              </a:ln>
              <a:effectLst/>
            </c:spPr>
            <c:extLst>
              <c:ext xmlns:c16="http://schemas.microsoft.com/office/drawing/2014/chart" uri="{C3380CC4-5D6E-409C-BE32-E72D297353CC}">
                <c16:uniqueId val="{0000000C-E6BD-407D-8DB5-88274B443806}"/>
              </c:ext>
            </c:extLst>
          </c:dPt>
          <c:dPt>
            <c:idx val="6"/>
            <c:invertIfNegative val="0"/>
            <c:bubble3D val="0"/>
            <c:spPr>
              <a:solidFill>
                <a:srgbClr val="AD84C6"/>
              </a:solidFill>
              <a:ln>
                <a:noFill/>
              </a:ln>
              <a:effectLst/>
            </c:spPr>
            <c:extLst>
              <c:ext xmlns:c16="http://schemas.microsoft.com/office/drawing/2014/chart" uri="{C3380CC4-5D6E-409C-BE32-E72D297353CC}">
                <c16:uniqueId val="{0000000D-E6BD-407D-8DB5-88274B443806}"/>
              </c:ext>
            </c:extLst>
          </c:dPt>
          <c:dPt>
            <c:idx val="7"/>
            <c:invertIfNegative val="0"/>
            <c:bubble3D val="0"/>
            <c:spPr>
              <a:solidFill>
                <a:srgbClr val="AD84C6"/>
              </a:solidFill>
              <a:ln>
                <a:noFill/>
              </a:ln>
              <a:effectLst/>
            </c:spPr>
            <c:extLst>
              <c:ext xmlns:c16="http://schemas.microsoft.com/office/drawing/2014/chart" uri="{C3380CC4-5D6E-409C-BE32-E72D297353CC}">
                <c16:uniqueId val="{0000000E-E6BD-407D-8DB5-88274B443806}"/>
              </c:ext>
            </c:extLst>
          </c:dPt>
          <c:dPt>
            <c:idx val="8"/>
            <c:invertIfNegative val="0"/>
            <c:bubble3D val="0"/>
            <c:spPr>
              <a:solidFill>
                <a:srgbClr val="AD84C6"/>
              </a:solidFill>
              <a:ln>
                <a:noFill/>
              </a:ln>
              <a:effectLst/>
            </c:spPr>
            <c:extLst>
              <c:ext xmlns:c16="http://schemas.microsoft.com/office/drawing/2014/chart" uri="{C3380CC4-5D6E-409C-BE32-E72D297353CC}">
                <c16:uniqueId val="{0000000F-E6BD-407D-8DB5-88274B443806}"/>
              </c:ext>
            </c:extLst>
          </c:dPt>
          <c:dPt>
            <c:idx val="9"/>
            <c:invertIfNegative val="0"/>
            <c:bubble3D val="0"/>
            <c:spPr>
              <a:solidFill>
                <a:srgbClr val="AD84C6"/>
              </a:solidFill>
              <a:ln>
                <a:noFill/>
              </a:ln>
              <a:effectLst/>
            </c:spPr>
            <c:extLst>
              <c:ext xmlns:c16="http://schemas.microsoft.com/office/drawing/2014/chart" uri="{C3380CC4-5D6E-409C-BE32-E72D297353CC}">
                <c16:uniqueId val="{00000000-E6BD-407D-8DB5-88274B443806}"/>
              </c:ext>
            </c:extLst>
          </c:dPt>
          <c:dPt>
            <c:idx val="10"/>
            <c:invertIfNegative val="0"/>
            <c:bubble3D val="0"/>
            <c:spPr>
              <a:solidFill>
                <a:srgbClr val="AD84C6"/>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rgbClr val="5A3471"/>
              </a:solidFill>
              <a:ln>
                <a:noFill/>
              </a:ln>
              <a:effectLst/>
            </c:spPr>
            <c:extLst>
              <c:ext xmlns:c16="http://schemas.microsoft.com/office/drawing/2014/chart" uri="{C3380CC4-5D6E-409C-BE32-E72D297353CC}">
                <c16:uniqueId val="{00000001-E6BD-407D-8DB5-88274B443806}"/>
              </c:ext>
            </c:extLst>
          </c:dPt>
          <c:dPt>
            <c:idx val="12"/>
            <c:invertIfNegative val="0"/>
            <c:bubble3D val="0"/>
            <c:spPr>
              <a:solidFill>
                <a:srgbClr val="AD84C6"/>
              </a:solidFill>
              <a:ln>
                <a:noFill/>
              </a:ln>
              <a:effectLst/>
            </c:spPr>
            <c:extLst>
              <c:ext xmlns:c16="http://schemas.microsoft.com/office/drawing/2014/chart" uri="{C3380CC4-5D6E-409C-BE32-E72D297353CC}">
                <c16:uniqueId val="{00000003-E6BD-407D-8DB5-88274B443806}"/>
              </c:ext>
            </c:extLst>
          </c:dPt>
          <c:dPt>
            <c:idx val="13"/>
            <c:invertIfNegative val="0"/>
            <c:bubble3D val="0"/>
            <c:spPr>
              <a:solidFill>
                <a:srgbClr val="AD84C6"/>
              </a:solidFill>
              <a:ln>
                <a:noFill/>
              </a:ln>
              <a:effectLst/>
            </c:spPr>
            <c:extLst>
              <c:ext xmlns:c16="http://schemas.microsoft.com/office/drawing/2014/chart" uri="{C3380CC4-5D6E-409C-BE32-E72D297353CC}">
                <c16:uniqueId val="{00000004-E6BD-407D-8DB5-88274B443806}"/>
              </c:ext>
            </c:extLst>
          </c:dPt>
          <c:dPt>
            <c:idx val="14"/>
            <c:invertIfNegative val="0"/>
            <c:bubble3D val="0"/>
            <c:spPr>
              <a:solidFill>
                <a:srgbClr val="AD84C6"/>
              </a:solidFill>
              <a:ln>
                <a:noFill/>
              </a:ln>
              <a:effectLst/>
            </c:spPr>
            <c:extLst>
              <c:ext xmlns:c16="http://schemas.microsoft.com/office/drawing/2014/chart" uri="{C3380CC4-5D6E-409C-BE32-E72D297353CC}">
                <c16:uniqueId val="{00000005-E6BD-407D-8DB5-88274B443806}"/>
              </c:ext>
            </c:extLst>
          </c:dPt>
          <c:dPt>
            <c:idx val="15"/>
            <c:invertIfNegative val="0"/>
            <c:bubble3D val="0"/>
            <c:spPr>
              <a:solidFill>
                <a:srgbClr val="AD84C6"/>
              </a:solidFill>
              <a:ln>
                <a:noFill/>
              </a:ln>
              <a:effectLst/>
            </c:spPr>
            <c:extLst>
              <c:ext xmlns:c16="http://schemas.microsoft.com/office/drawing/2014/chart" uri="{C3380CC4-5D6E-409C-BE32-E72D297353CC}">
                <c16:uniqueId val="{00000006-E6BD-407D-8DB5-88274B443806}"/>
              </c:ext>
            </c:extLst>
          </c:dPt>
          <c:dPt>
            <c:idx val="16"/>
            <c:invertIfNegative val="0"/>
            <c:bubble3D val="0"/>
            <c:spPr>
              <a:solidFill>
                <a:srgbClr val="AD84C6"/>
              </a:solidFill>
              <a:ln>
                <a:noFill/>
              </a:ln>
              <a:effectLst/>
            </c:spPr>
            <c:extLst>
              <c:ext xmlns:c16="http://schemas.microsoft.com/office/drawing/2014/chart" uri="{C3380CC4-5D6E-409C-BE32-E72D297353CC}">
                <c16:uniqueId val="{00000011-E6BD-407D-8DB5-88274B443806}"/>
              </c:ext>
            </c:extLst>
          </c:dPt>
          <c:dPt>
            <c:idx val="17"/>
            <c:invertIfNegative val="0"/>
            <c:bubble3D val="0"/>
            <c:spPr>
              <a:solidFill>
                <a:srgbClr val="AD84C6"/>
              </a:solidFill>
              <a:ln>
                <a:noFill/>
              </a:ln>
              <a:effectLst/>
            </c:spPr>
            <c:extLst>
              <c:ext xmlns:c16="http://schemas.microsoft.com/office/drawing/2014/chart" uri="{C3380CC4-5D6E-409C-BE32-E72D297353CC}">
                <c16:uniqueId val="{00000012-E6BD-407D-8DB5-88274B443806}"/>
              </c:ext>
            </c:extLst>
          </c:dPt>
          <c:dPt>
            <c:idx val="18"/>
            <c:invertIfNegative val="0"/>
            <c:bubble3D val="0"/>
            <c:spPr>
              <a:solidFill>
                <a:srgbClr val="AD84C6"/>
              </a:solidFill>
              <a:ln>
                <a:noFill/>
              </a:ln>
              <a:effectLst/>
            </c:spPr>
            <c:extLst>
              <c:ext xmlns:c16="http://schemas.microsoft.com/office/drawing/2014/chart" uri="{C3380CC4-5D6E-409C-BE32-E72D297353CC}">
                <c16:uniqueId val="{00000013-E6BD-407D-8DB5-88274B443806}"/>
              </c:ext>
            </c:extLst>
          </c:dPt>
          <c:dPt>
            <c:idx val="19"/>
            <c:invertIfNegative val="0"/>
            <c:bubble3D val="0"/>
            <c:spPr>
              <a:solidFill>
                <a:srgbClr val="AD84C6"/>
              </a:solidFill>
              <a:ln>
                <a:noFill/>
              </a:ln>
              <a:effectLst/>
            </c:spPr>
            <c:extLst>
              <c:ext xmlns:c16="http://schemas.microsoft.com/office/drawing/2014/chart" uri="{C3380CC4-5D6E-409C-BE32-E72D297353CC}">
                <c16:uniqueId val="{00000014-E6BD-407D-8DB5-88274B443806}"/>
              </c:ext>
            </c:extLst>
          </c:dPt>
          <c:dLbls>
            <c:dLbl>
              <c:idx val="0"/>
              <c:layout>
                <c:manualLayout>
                  <c:x val="0"/>
                  <c:y val="-3.047889463693194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A434B8-6586-4141-95D6-0C1B560C7B4D}" type="CELLRANGE">
                      <a:rPr lang="en-US" baseline="0"/>
                      <a:pPr>
                        <a:defRPr b="1">
                          <a:solidFill>
                            <a:srgbClr val="000000"/>
                          </a:solidFill>
                        </a:defRPr>
                      </a:pPr>
                      <a:t>[CELLRANGE]</a:t>
                    </a:fld>
                    <a:r>
                      <a:rPr lang="en-US" baseline="0"/>
                      <a:t>
</a:t>
                    </a:r>
                    <a:fld id="{BDB16B77-E5F8-44E4-9AD6-8462918EDBC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E72C692-8E93-4187-91CE-71C10E04F424}" type="CELLRANGE">
                      <a:rPr lang="en-US" baseline="0"/>
                      <a:pPr>
                        <a:defRPr b="1">
                          <a:solidFill>
                            <a:srgbClr val="000000"/>
                          </a:solidFill>
                        </a:defRPr>
                      </a:pPr>
                      <a:t>[CELLRANGE]</a:t>
                    </a:fld>
                    <a:r>
                      <a:rPr lang="en-US" baseline="0"/>
                      <a:t>
</a:t>
                    </a:r>
                    <a:fld id="{3A480740-0AEC-4587-AECE-A50DD7F5DA6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B9B1A08-8E2B-4328-8B6A-4F3D821899F3}" type="CELLRANGE">
                      <a:rPr lang="en-US" baseline="0"/>
                      <a:pPr>
                        <a:defRPr b="1">
                          <a:solidFill>
                            <a:srgbClr val="000000"/>
                          </a:solidFill>
                        </a:defRPr>
                      </a:pPr>
                      <a:t>[CELLRANGE]</a:t>
                    </a:fld>
                    <a:r>
                      <a:rPr lang="en-US" baseline="0"/>
                      <a:t>
</a:t>
                    </a:r>
                    <a:fld id="{A9CD8DC5-EB8B-45F2-9AA9-62163E14D1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EB542CA-56FC-448A-A39F-3B195547C071}" type="CELLRANGE">
                      <a:rPr lang="en-US" baseline="0"/>
                      <a:pPr>
                        <a:defRPr b="1">
                          <a:solidFill>
                            <a:srgbClr val="000000"/>
                          </a:solidFill>
                        </a:defRPr>
                      </a:pPr>
                      <a:t>[CELLRANGE]</a:t>
                    </a:fld>
                    <a:r>
                      <a:rPr lang="en-US" baseline="0"/>
                      <a:t>
</a:t>
                    </a:r>
                    <a:fld id="{EB3A8D1B-19E5-4D3D-9F48-3135830225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2EA1BEA-E2B4-4117-8798-7DE0CA6DC6E5}" type="CELLRANGE">
                      <a:rPr lang="en-US" baseline="0"/>
                      <a:pPr>
                        <a:defRPr b="1">
                          <a:solidFill>
                            <a:srgbClr val="000000"/>
                          </a:solidFill>
                        </a:defRPr>
                      </a:pPr>
                      <a:t>[CELLRANGE]</a:t>
                    </a:fld>
                    <a:r>
                      <a:rPr lang="en-US" baseline="0"/>
                      <a:t>
</a:t>
                    </a:r>
                    <a:fld id="{1F335B2F-5DCA-4E09-B7A5-FA29C7C00B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FAD144D-1E24-408A-9C42-114E02E8B454}" type="CELLRANGE">
                      <a:rPr lang="en-US" baseline="0"/>
                      <a:pPr>
                        <a:defRPr b="1">
                          <a:solidFill>
                            <a:srgbClr val="000000"/>
                          </a:solidFill>
                        </a:defRPr>
                      </a:pPr>
                      <a:t>[CELLRANGE]</a:t>
                    </a:fld>
                    <a:r>
                      <a:rPr lang="en-US" baseline="0"/>
                      <a:t>
</a:t>
                    </a:r>
                    <a:fld id="{C53DD7E5-FD7D-43D4-B411-8BD5AA3F84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032C086-012B-4021-A630-D71D326CB4E1}" type="CELLRANGE">
                      <a:rPr lang="en-US" baseline="0"/>
                      <a:pPr>
                        <a:defRPr b="1">
                          <a:solidFill>
                            <a:srgbClr val="000000"/>
                          </a:solidFill>
                        </a:defRPr>
                      </a:pPr>
                      <a:t>[CELLRANGE]</a:t>
                    </a:fld>
                    <a:r>
                      <a:rPr lang="en-US" baseline="0"/>
                      <a:t>
</a:t>
                    </a:r>
                    <a:fld id="{9CB9B02A-C563-498D-974A-17211BA5239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E67F238-1DD5-4405-ADEE-1DCE0639F81E}" type="CELLRANGE">
                      <a:rPr lang="en-US" baseline="0"/>
                      <a:pPr>
                        <a:defRPr b="1">
                          <a:solidFill>
                            <a:srgbClr val="000000"/>
                          </a:solidFill>
                        </a:defRPr>
                      </a:pPr>
                      <a:t>[CELLRANGE]</a:t>
                    </a:fld>
                    <a:r>
                      <a:rPr lang="en-US" baseline="0"/>
                      <a:t>
</a:t>
                    </a:r>
                    <a:fld id="{B9AE1184-3582-4274-B175-1F0CEE5B357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AAEA49F-B30C-45C7-9507-117B402663D2}" type="CELLRANGE">
                      <a:rPr lang="en-US" baseline="0"/>
                      <a:pPr>
                        <a:defRPr b="1">
                          <a:solidFill>
                            <a:srgbClr val="000000"/>
                          </a:solidFill>
                        </a:defRPr>
                      </a:pPr>
                      <a:t>[CELLRANGE]</a:t>
                    </a:fld>
                    <a:r>
                      <a:rPr lang="en-US" baseline="0"/>
                      <a:t>
</a:t>
                    </a:r>
                    <a:fld id="{A0E5935C-C73E-481A-B40D-202F3E76432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1890B28-2042-4420-BD09-8D875D644FA6}" type="CELLRANGE">
                      <a:rPr lang="en-US" baseline="0"/>
                      <a:pPr>
                        <a:defRPr b="1">
                          <a:solidFill>
                            <a:srgbClr val="000000"/>
                          </a:solidFill>
                        </a:defRPr>
                      </a:pPr>
                      <a:t>[CELLRANGE]</a:t>
                    </a:fld>
                    <a:r>
                      <a:rPr lang="en-US" baseline="0"/>
                      <a:t>
</a:t>
                    </a:r>
                    <a:fld id="{8C49D46C-C789-488B-94B1-859902068BF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B9CBA3A-E0F7-44D5-A324-FBB7BEE6B2F8}" type="CELLRANGE">
                      <a:rPr lang="en-US" baseline="0"/>
                      <a:pPr>
                        <a:defRPr b="1">
                          <a:solidFill>
                            <a:srgbClr val="000000"/>
                          </a:solidFill>
                        </a:defRPr>
                      </a:pPr>
                      <a:t>[CELLRANGE]</a:t>
                    </a:fld>
                    <a:r>
                      <a:rPr lang="en-US" baseline="0"/>
                      <a:t>
</a:t>
                    </a:r>
                    <a:fld id="{211AFDAE-475B-4AD6-A551-7DCB51F7D34E}"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69465BBB-4265-4A4F-A160-82861512D743}" type="CELLRANGE">
                      <a:rPr lang="en-US" baseline="0"/>
                      <a:pPr>
                        <a:defRPr b="1">
                          <a:solidFill>
                            <a:srgbClr val="FFFFFF"/>
                          </a:solidFill>
                        </a:defRPr>
                      </a:pPr>
                      <a:t>[CELLRANGE]</a:t>
                    </a:fld>
                    <a:r>
                      <a:rPr lang="en-US" baseline="0"/>
                      <a:t>
</a:t>
                    </a:r>
                    <a:fld id="{92D7DEE9-A1B0-4F1E-8C25-F4D3E188EE45}"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ABF200-4DC5-4BF9-B263-EE3893A496D9}" type="CELLRANGE">
                      <a:rPr lang="en-US" baseline="0"/>
                      <a:pPr>
                        <a:defRPr b="1">
                          <a:solidFill>
                            <a:srgbClr val="000000"/>
                          </a:solidFill>
                        </a:defRPr>
                      </a:pPr>
                      <a:t>[CELLRANGE]</a:t>
                    </a:fld>
                    <a:r>
                      <a:rPr lang="en-US" baseline="0"/>
                      <a:t>
</a:t>
                    </a:r>
                    <a:fld id="{481F6C37-A2C8-4205-A3E5-874E52420F3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DE33AE0D-6E89-4577-923E-5EE7715E33A8}" type="CELLRANGE">
                      <a:rPr lang="en-US" baseline="0"/>
                      <a:pPr>
                        <a:defRPr b="1">
                          <a:solidFill>
                            <a:srgbClr val="000000"/>
                          </a:solidFill>
                        </a:defRPr>
                      </a:pPr>
                      <a:t>[CELLRANGE]</a:t>
                    </a:fld>
                    <a:r>
                      <a:rPr lang="en-US" baseline="0"/>
                      <a:t>
</a:t>
                    </a:r>
                    <a:fld id="{34DC5164-FE64-4617-85A7-4C53DF974AD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A95CFA-FC5B-45EF-8777-0796B0ACD448}" type="CELLRANGE">
                      <a:rPr lang="en-US" baseline="0"/>
                      <a:pPr>
                        <a:defRPr b="1">
                          <a:solidFill>
                            <a:srgbClr val="000000"/>
                          </a:solidFill>
                        </a:defRPr>
                      </a:pPr>
                      <a:t>[CELLRANGE]</a:t>
                    </a:fld>
                    <a:r>
                      <a:rPr lang="en-US" baseline="0"/>
                      <a:t>
</a:t>
                    </a:r>
                    <a:fld id="{76B09605-4531-408C-9BB1-99F8A142E30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CD9BAEEF-B00E-44E4-90B7-4C99AE700BDC}" type="CELLRANGE">
                      <a:rPr lang="en-US" baseline="0"/>
                      <a:pPr>
                        <a:defRPr b="1">
                          <a:solidFill>
                            <a:srgbClr val="000000"/>
                          </a:solidFill>
                        </a:defRPr>
                      </a:pPr>
                      <a:t>[CELLRANGE]</a:t>
                    </a:fld>
                    <a:r>
                      <a:rPr lang="en-US" baseline="0"/>
                      <a:t>
</a:t>
                    </a:r>
                    <a:fld id="{9C3711FD-F9BE-4EC1-B12C-017A243D294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550D48C-DF33-4280-BAD4-A087F7FC80ED}" type="CELLRANGE">
                      <a:rPr lang="en-US" baseline="0"/>
                      <a:pPr>
                        <a:defRPr b="1">
                          <a:solidFill>
                            <a:srgbClr val="000000"/>
                          </a:solidFill>
                        </a:defRPr>
                      </a:pPr>
                      <a:t>[CELLRANGE]</a:t>
                    </a:fld>
                    <a:r>
                      <a:rPr lang="en-US" baseline="0"/>
                      <a:t>
</a:t>
                    </a:r>
                    <a:fld id="{784ADB03-37AF-422E-BEA0-AEF8897E1A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1A6C545-6EE9-4DD9-9F12-061C45A32AD8}" type="CELLRANGE">
                      <a:rPr lang="en-US" baseline="0"/>
                      <a:pPr>
                        <a:defRPr b="1">
                          <a:solidFill>
                            <a:srgbClr val="000000"/>
                          </a:solidFill>
                        </a:defRPr>
                      </a:pPr>
                      <a:t>[CELLRANGE]</a:t>
                    </a:fld>
                    <a:r>
                      <a:rPr lang="en-US" baseline="0"/>
                      <a:t>
</a:t>
                    </a:r>
                    <a:fld id="{2EEE51B5-634B-4E7E-A9B2-4A55B6CBD59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1C2E7BF-9904-474A-9784-C5B94C0A84A0}" type="CELLRANGE">
                      <a:rPr lang="en-US" baseline="0"/>
                      <a:pPr>
                        <a:defRPr b="1">
                          <a:solidFill>
                            <a:srgbClr val="000000"/>
                          </a:solidFill>
                        </a:defRPr>
                      </a:pPr>
                      <a:t>[CELLRANGE]</a:t>
                    </a:fld>
                    <a:r>
                      <a:rPr lang="en-US" baseline="0"/>
                      <a:t>
</a:t>
                    </a:r>
                    <a:fld id="{8DAF3CBE-E573-4C8D-9001-0DAD3D19631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782BBB5-D272-4918-AAB7-C54574EB1B5E}" type="CELLRANGE">
                      <a:rPr lang="en-US" baseline="0"/>
                      <a:pPr>
                        <a:defRPr b="1">
                          <a:solidFill>
                            <a:srgbClr val="000000"/>
                          </a:solidFill>
                        </a:defRPr>
                      </a:pPr>
                      <a:t>[CELLRANGE]</a:t>
                    </a:fld>
                    <a:r>
                      <a:rPr lang="en-US" baseline="0"/>
                      <a:t>
</a:t>
                    </a:r>
                    <a:fld id="{CF32A385-E5B4-4529-A828-95CBF9B525A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Andalucía</c:v>
                </c:pt>
                <c:pt idx="9">
                  <c:v>Comunitat Valenciana</c:v>
                </c:pt>
                <c:pt idx="10">
                  <c:v>Ceuta</c:v>
                </c:pt>
                <c:pt idx="11">
                  <c:v>Media Nacional</c:v>
                </c:pt>
                <c:pt idx="12">
                  <c:v>Madrid, Comunidad de</c:v>
                </c:pt>
                <c:pt idx="13">
                  <c:v>Balears, Illes</c:v>
                </c:pt>
                <c:pt idx="14">
                  <c:v>Rioja, La</c:v>
                </c:pt>
                <c:pt idx="15">
                  <c:v>Melilla</c:v>
                </c:pt>
                <c:pt idx="16">
                  <c:v>Murcia, Región de</c:v>
                </c:pt>
                <c:pt idx="17">
                  <c:v>Extremadura</c:v>
                </c:pt>
                <c:pt idx="18">
                  <c:v>País Vasco</c:v>
                </c:pt>
                <c:pt idx="19">
                  <c:v>Cataluña</c:v>
                </c:pt>
              </c:strCache>
            </c:strRef>
          </c:cat>
          <c:val>
            <c:numRef>
              <c:f>'11ListaEsperaGI'!$O$13:$O$32</c:f>
              <c:numCache>
                <c:formatCode>0.00%</c:formatCode>
                <c:ptCount val="20"/>
                <c:pt idx="0">
                  <c:v>0.99878584643848289</c:v>
                </c:pt>
                <c:pt idx="1">
                  <c:v>0.9977094428219665</c:v>
                </c:pt>
                <c:pt idx="2">
                  <c:v>0.98824675324675326</c:v>
                </c:pt>
                <c:pt idx="3">
                  <c:v>0.98758880929217885</c:v>
                </c:pt>
                <c:pt idx="4">
                  <c:v>0.9721643628100739</c:v>
                </c:pt>
                <c:pt idx="5">
                  <c:v>0.96073006164749286</c:v>
                </c:pt>
                <c:pt idx="6">
                  <c:v>0.9598207289936378</c:v>
                </c:pt>
                <c:pt idx="7">
                  <c:v>0.94503225806451618</c:v>
                </c:pt>
                <c:pt idx="8">
                  <c:v>0.94283325622356962</c:v>
                </c:pt>
                <c:pt idx="9">
                  <c:v>0.94101809251889879</c:v>
                </c:pt>
                <c:pt idx="10">
                  <c:v>0.90677966101694918</c:v>
                </c:pt>
                <c:pt idx="11">
                  <c:v>0.90353732494334393</c:v>
                </c:pt>
                <c:pt idx="12">
                  <c:v>0.88848744818056191</c:v>
                </c:pt>
                <c:pt idx="13">
                  <c:v>0.87032608061599481</c:v>
                </c:pt>
                <c:pt idx="14">
                  <c:v>0.85257264729405491</c:v>
                </c:pt>
                <c:pt idx="15">
                  <c:v>0.83240223463687146</c:v>
                </c:pt>
                <c:pt idx="16">
                  <c:v>0.82578740157480313</c:v>
                </c:pt>
                <c:pt idx="17">
                  <c:v>0.81341031360713822</c:v>
                </c:pt>
                <c:pt idx="18">
                  <c:v>0.81121832045998565</c:v>
                </c:pt>
                <c:pt idx="19">
                  <c:v>0.80385580669716539</c:v>
                </c:pt>
              </c:numCache>
            </c:numRef>
          </c:val>
          <c:extLst>
            <c:ext xmlns:c15="http://schemas.microsoft.com/office/drawing/2012/chart" uri="{02D57815-91ED-43cb-92C2-25804820EDAC}">
              <c15:datalabelsRange>
                <c15:f>'11ListaEsperaGI'!$M$13:$M$32</c15:f>
                <c15:dlblRangeCache>
                  <c:ptCount val="20"/>
                  <c:pt idx="0">
                    <c:v>51.825</c:v>
                  </c:pt>
                  <c:pt idx="1">
                    <c:v>17.423</c:v>
                  </c:pt>
                  <c:pt idx="2">
                    <c:v>15.219</c:v>
                  </c:pt>
                  <c:pt idx="3">
                    <c:v>33.500</c:v>
                  </c:pt>
                  <c:pt idx="4">
                    <c:v>5.134</c:v>
                  </c:pt>
                  <c:pt idx="5">
                    <c:v>19.792</c:v>
                  </c:pt>
                  <c:pt idx="6">
                    <c:v>30.625</c:v>
                  </c:pt>
                  <c:pt idx="7">
                    <c:v>7.324</c:v>
                  </c:pt>
                  <c:pt idx="8">
                    <c:v>116.158</c:v>
                  </c:pt>
                  <c:pt idx="9">
                    <c:v>63.610</c:v>
                  </c:pt>
                  <c:pt idx="10">
                    <c:v>642</c:v>
                  </c:pt>
                  <c:pt idx="11">
                    <c:v>610.400</c:v>
                  </c:pt>
                  <c:pt idx="12">
                    <c:v>61.725</c:v>
                  </c:pt>
                  <c:pt idx="13">
                    <c:v>14.920</c:v>
                  </c:pt>
                  <c:pt idx="14">
                    <c:v>3.198</c:v>
                  </c:pt>
                  <c:pt idx="15">
                    <c:v>596</c:v>
                  </c:pt>
                  <c:pt idx="16">
                    <c:v>16.780</c:v>
                  </c:pt>
                  <c:pt idx="17">
                    <c:v>12.398</c:v>
                  </c:pt>
                  <c:pt idx="18">
                    <c:v>32.873</c:v>
                  </c:pt>
                  <c:pt idx="19">
                    <c:v>106.658</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rgbClr val="8784C6"/>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rgbClr val="8784C6"/>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rgbClr val="373472"/>
              </a:solidFill>
              <a:ln>
                <a:noFill/>
              </a:ln>
              <a:effectLst/>
            </c:spPr>
            <c:extLst>
              <c:ext xmlns:c16="http://schemas.microsoft.com/office/drawing/2014/chart" uri="{C3380CC4-5D6E-409C-BE32-E72D297353CC}">
                <c16:uniqueId val="{00000017-E6BD-407D-8DB5-88274B443806}"/>
              </c:ext>
            </c:extLst>
          </c:dPt>
          <c:dPt>
            <c:idx val="12"/>
            <c:invertIfNegative val="0"/>
            <c:bubble3D val="0"/>
            <c:spPr>
              <a:solidFill>
                <a:srgbClr val="8784C6"/>
              </a:solidFill>
              <a:ln>
                <a:noFill/>
              </a:ln>
              <a:effectLst/>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AAED37D-7613-4A12-BB25-301778977CB2}" type="CELLRANGE">
                      <a:rPr lang="en-US" baseline="0"/>
                      <a:pPr>
                        <a:defRPr b="1">
                          <a:solidFill>
                            <a:srgbClr val="000000"/>
                          </a:solidFill>
                        </a:defRPr>
                      </a:pPr>
                      <a:t>[CELLRANGE]</a:t>
                    </a:fld>
                    <a:r>
                      <a:rPr lang="en-US" baseline="0"/>
                      <a:t>
</a:t>
                    </a:r>
                    <a:fld id="{A5725AD7-B14F-4840-B595-58B0BD4D66A7}"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D3ABF4E-D4DE-46F3-ADE3-810946E721DE}" type="CELLRANGE">
                      <a:rPr lang="en-US" baseline="0"/>
                      <a:pPr>
                        <a:defRPr b="1">
                          <a:solidFill>
                            <a:srgbClr val="000000"/>
                          </a:solidFill>
                        </a:defRPr>
                      </a:pPr>
                      <a:t>[CELLRANGE]</a:t>
                    </a:fld>
                    <a:r>
                      <a:rPr lang="en-US" baseline="0"/>
                      <a:t>
</a:t>
                    </a:r>
                    <a:fld id="{A63683B4-7492-4669-A35B-A7060A9B4A12}"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C03F321-56B8-49BC-879E-B99F24511DED}" type="CELLRANGE">
                      <a:rPr lang="en-US" baseline="0"/>
                      <a:pPr>
                        <a:defRPr b="1">
                          <a:solidFill>
                            <a:srgbClr val="000000"/>
                          </a:solidFill>
                        </a:defRPr>
                      </a:pPr>
                      <a:t>[CELLRANGE]</a:t>
                    </a:fld>
                    <a:r>
                      <a:rPr lang="en-US" baseline="0"/>
                      <a:t>
</a:t>
                    </a:r>
                    <a:fld id="{CB418A9C-5C63-4F8E-8C49-F5C6E053F681}"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B853B495-0B3B-4C2C-BF5F-C9F82C9EA517}" type="CELLRANGE">
                      <a:rPr lang="en-US" baseline="0"/>
                      <a:pPr>
                        <a:defRPr b="1">
                          <a:solidFill>
                            <a:srgbClr val="000000"/>
                          </a:solidFill>
                        </a:defRPr>
                      </a:pPr>
                      <a:t>[CELLRANGE]</a:t>
                    </a:fld>
                    <a:r>
                      <a:rPr lang="en-US" baseline="0"/>
                      <a:t>
</a:t>
                    </a:r>
                    <a:fld id="{B3B4345E-0142-4FE2-BD51-A57CA8215934}"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EA9AD9B-DDD6-44F4-8E03-5D5116934A3F}" type="CELLRANGE">
                      <a:rPr lang="en-US" baseline="0"/>
                      <a:pPr>
                        <a:defRPr b="1">
                          <a:solidFill>
                            <a:srgbClr val="000000"/>
                          </a:solidFill>
                        </a:defRPr>
                      </a:pPr>
                      <a:t>[CELLRANGE]</a:t>
                    </a:fld>
                    <a:r>
                      <a:rPr lang="en-US" baseline="0"/>
                      <a:t>
</a:t>
                    </a:r>
                    <a:fld id="{75A8AD1B-6070-4909-BB18-EF15A069F01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30834692-9351-46E0-800D-9899A67505D6}" type="CELLRANGE">
                      <a:rPr lang="en-US" baseline="0"/>
                      <a:pPr>
                        <a:defRPr b="1">
                          <a:solidFill>
                            <a:srgbClr val="000000"/>
                          </a:solidFill>
                        </a:defRPr>
                      </a:pPr>
                      <a:t>[CELLRANGE]</a:t>
                    </a:fld>
                    <a:r>
                      <a:rPr lang="en-US" baseline="0"/>
                      <a:t>
</a:t>
                    </a:r>
                    <a:fld id="{8B616F11-9CC9-4B0B-A59A-D1E7263F0D90}"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A6A8DC89-D57C-44E2-AE6C-8181703F7B48}" type="CELLRANGE">
                      <a:rPr lang="en-US" baseline="0"/>
                      <a:pPr>
                        <a:defRPr b="1">
                          <a:solidFill>
                            <a:srgbClr val="000000"/>
                          </a:solidFill>
                        </a:defRPr>
                      </a:pPr>
                      <a:t>[CELLRANGE]</a:t>
                    </a:fld>
                    <a:r>
                      <a:rPr lang="en-US" baseline="0"/>
                      <a:t>
</a:t>
                    </a:r>
                    <a:fld id="{6F17F58C-F00A-46F8-9CFF-BC0F4EE2EE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5D68F72-3966-4742-A8FE-050CB24A36E6}" type="CELLRANGE">
                      <a:rPr lang="en-US" baseline="0"/>
                      <a:pPr>
                        <a:defRPr b="1">
                          <a:solidFill>
                            <a:srgbClr val="000000"/>
                          </a:solidFill>
                        </a:defRPr>
                      </a:pPr>
                      <a:t>[CELLRANGE]</a:t>
                    </a:fld>
                    <a:r>
                      <a:rPr lang="en-US" baseline="0"/>
                      <a:t>
</a:t>
                    </a:r>
                    <a:fld id="{CF59C553-0FDE-4E71-9774-D4E6FE99BEB9}"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7E01FDB8-4EE8-4C65-A17B-95563DE910AB}" type="CELLRANGE">
                      <a:rPr lang="en-US" baseline="0"/>
                      <a:pPr>
                        <a:defRPr b="1">
                          <a:solidFill>
                            <a:srgbClr val="000000"/>
                          </a:solidFill>
                        </a:defRPr>
                      </a:pPr>
                      <a:t>[CELLRANGE]</a:t>
                    </a:fld>
                    <a:r>
                      <a:rPr lang="en-US" baseline="0"/>
                      <a:t>
</a:t>
                    </a:r>
                    <a:fld id="{0C9BA9A2-D8EF-489E-945A-4314D17447E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EBEF46EE-0C70-4221-BCDF-C2A9C7F11337}" type="CELLRANGE">
                      <a:rPr lang="en-US" baseline="0"/>
                      <a:pPr>
                        <a:defRPr b="1">
                          <a:solidFill>
                            <a:srgbClr val="000000"/>
                          </a:solidFill>
                        </a:defRPr>
                      </a:pPr>
                      <a:t>[CELLRANGE]</a:t>
                    </a:fld>
                    <a:r>
                      <a:rPr lang="en-US" baseline="0"/>
                      <a:t>
</a:t>
                    </a:r>
                    <a:fld id="{217BF8AA-895D-463C-8E49-13E1F33D53BF}"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65CAF5E9-A4A5-453D-A5CB-FB26FE40FC7B}" type="CELLRANGE">
                      <a:rPr lang="en-US" baseline="0"/>
                      <a:pPr>
                        <a:defRPr b="1">
                          <a:solidFill>
                            <a:srgbClr val="000000"/>
                          </a:solidFill>
                        </a:defRPr>
                      </a:pPr>
                      <a:t>[CELLRANGE]</a:t>
                    </a:fld>
                    <a:r>
                      <a:rPr lang="en-US" baseline="0"/>
                      <a:t>
</a:t>
                    </a:r>
                    <a:fld id="{01E134D4-CFA8-4E59-ADE0-2778375251E3}"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fld id="{297FB9EF-6373-4FDE-A078-C3B01DCCFAF7}" type="CELLRANGE">
                      <a:rPr lang="en-US" baseline="0"/>
                      <a:pPr>
                        <a:defRPr b="1">
                          <a:solidFill>
                            <a:srgbClr val="FFFFFF"/>
                          </a:solidFill>
                        </a:defRPr>
                      </a:pPr>
                      <a:t>[CELLRANGE]</a:t>
                    </a:fld>
                    <a:r>
                      <a:rPr lang="en-US" baseline="0"/>
                      <a:t>
</a:t>
                    </a:r>
                    <a:fld id="{0F562472-C95B-4012-B486-3279285072F3}" type="VALUE">
                      <a:rPr lang="en-US" baseline="0"/>
                      <a:pPr>
                        <a:defRPr b="1">
                          <a:solidFill>
                            <a:srgbClr val="FFFFFF"/>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FFFFFF"/>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E112DF4-6B09-4A58-B96F-32888318E3FF}" type="CELLRANGE">
                      <a:rPr lang="en-US" baseline="0"/>
                      <a:pPr>
                        <a:defRPr b="1">
                          <a:solidFill>
                            <a:srgbClr val="000000"/>
                          </a:solidFill>
                        </a:defRPr>
                      </a:pPr>
                      <a:t>[CELLRANGE]</a:t>
                    </a:fld>
                    <a:r>
                      <a:rPr lang="en-US" baseline="0"/>
                      <a:t>
</a:t>
                    </a:r>
                    <a:fld id="{06C4FB94-F8FE-4974-AFC8-D4F7FCDBE2B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5494219A-4EA7-4ABC-A85D-2DE58CE56C00}" type="CELLRANGE">
                      <a:rPr lang="en-US" baseline="0"/>
                      <a:pPr>
                        <a:defRPr b="1">
                          <a:solidFill>
                            <a:srgbClr val="000000"/>
                          </a:solidFill>
                        </a:defRPr>
                      </a:pPr>
                      <a:t>[CELLRANGE]</a:t>
                    </a:fld>
                    <a:r>
                      <a:rPr lang="en-US" baseline="0"/>
                      <a:t>
</a:t>
                    </a:r>
                    <a:fld id="{FB5A8925-BB3F-414B-B525-FF641656B28C}"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2AA2E66F-F4C2-4841-99D6-6DC652668ED3}" type="CELLRANGE">
                      <a:rPr lang="en-US" baseline="0"/>
                      <a:pPr>
                        <a:defRPr b="1">
                          <a:solidFill>
                            <a:srgbClr val="000000"/>
                          </a:solidFill>
                        </a:defRPr>
                      </a:pPr>
                      <a:t>[CELLRANGE]</a:t>
                    </a:fld>
                    <a:r>
                      <a:rPr lang="en-US" baseline="0"/>
                      <a:t>
</a:t>
                    </a:r>
                    <a:fld id="{9EF66910-8F83-4C50-80E5-5A74B29862B5}"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06FA401-E4DD-4A11-B041-39D41EA1845B}" type="CELLRANGE">
                      <a:rPr lang="en-US" baseline="0"/>
                      <a:pPr>
                        <a:defRPr b="1">
                          <a:solidFill>
                            <a:srgbClr val="000000"/>
                          </a:solidFill>
                        </a:defRPr>
                      </a:pPr>
                      <a:t>[CELLRANGE]</a:t>
                    </a:fld>
                    <a:r>
                      <a:rPr lang="en-US" baseline="0"/>
                      <a:t>
</a:t>
                    </a:r>
                    <a:fld id="{32943B15-326F-4F78-ACBF-42CC65F20106}"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4FFB26D0-3B38-47EA-8595-1BD48B997A42}" type="CELLRANGE">
                      <a:rPr lang="en-US" baseline="0"/>
                      <a:pPr>
                        <a:defRPr b="1">
                          <a:solidFill>
                            <a:srgbClr val="000000"/>
                          </a:solidFill>
                        </a:defRPr>
                      </a:pPr>
                      <a:t>[CELLRANGE]</a:t>
                    </a:fld>
                    <a:r>
                      <a:rPr lang="en-US" baseline="0"/>
                      <a:t>
</a:t>
                    </a:r>
                    <a:fld id="{3FFD8B83-D507-40C5-90BA-F9CD5674F8BB}"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9A5FF132-60A2-45F3-B9C8-03C88B8BAC30}" type="CELLRANGE">
                      <a:rPr lang="en-US" baseline="0"/>
                      <a:pPr>
                        <a:defRPr b="1">
                          <a:solidFill>
                            <a:srgbClr val="000000"/>
                          </a:solidFill>
                        </a:defRPr>
                      </a:pPr>
                      <a:t>[CELLRANGE]</a:t>
                    </a:fld>
                    <a:r>
                      <a:rPr lang="en-US" baseline="0"/>
                      <a:t>
</a:t>
                    </a:r>
                    <a:fld id="{D20A8C71-851D-45F3-888E-783B1B0DD528}"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1C267492-39CD-4097-9569-5CC11299BA24}" type="CELLRANGE">
                      <a:rPr lang="en-US" baseline="0"/>
                      <a:pPr>
                        <a:defRPr b="1">
                          <a:solidFill>
                            <a:srgbClr val="000000"/>
                          </a:solidFill>
                        </a:defRPr>
                      </a:pPr>
                      <a:t>[CELLRANGE]</a:t>
                    </a:fld>
                    <a:r>
                      <a:rPr lang="en-US" baseline="0"/>
                      <a:t>
</a:t>
                    </a:r>
                    <a:fld id="{7DC558D8-A74B-44DD-B5AE-70E2713D59A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fld id="{8EA5673C-D805-4E84-8123-6DB7011D9A8E}" type="CELLRANGE">
                      <a:rPr lang="en-US" baseline="0"/>
                      <a:pPr>
                        <a:defRPr b="1">
                          <a:solidFill>
                            <a:srgbClr val="000000"/>
                          </a:solidFill>
                        </a:defRPr>
                      </a:pPr>
                      <a:t>[CELLRANGE]</a:t>
                    </a:fld>
                    <a:r>
                      <a:rPr lang="en-US" baseline="0"/>
                      <a:t>
</a:t>
                    </a:r>
                    <a:fld id="{6B76766E-4697-4B66-9C22-ACD4E4E4EF8D}" type="VALUE">
                      <a:rPr lang="en-US" baseline="0"/>
                      <a:pPr>
                        <a:defRPr b="1">
                          <a:solidFill>
                            <a:srgbClr val="000000"/>
                          </a:solidFill>
                        </a:defRPr>
                      </a:pPr>
                      <a:t>[VALOR]</a:t>
                    </a:fld>
                    <a:endParaRPr lang="en-US" baseline="0"/>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Andalucía</c:v>
                </c:pt>
                <c:pt idx="9">
                  <c:v>Comunitat Valenciana</c:v>
                </c:pt>
                <c:pt idx="10">
                  <c:v>Ceuta</c:v>
                </c:pt>
                <c:pt idx="11">
                  <c:v>Media Nacional</c:v>
                </c:pt>
                <c:pt idx="12">
                  <c:v>Madrid, Comunidad de</c:v>
                </c:pt>
                <c:pt idx="13">
                  <c:v>Balears, Illes</c:v>
                </c:pt>
                <c:pt idx="14">
                  <c:v>Rioja, La</c:v>
                </c:pt>
                <c:pt idx="15">
                  <c:v>Melilla</c:v>
                </c:pt>
                <c:pt idx="16">
                  <c:v>Murcia, Región de</c:v>
                </c:pt>
                <c:pt idx="17">
                  <c:v>Extremadura</c:v>
                </c:pt>
                <c:pt idx="18">
                  <c:v>País Vasco</c:v>
                </c:pt>
                <c:pt idx="19">
                  <c:v>Cataluña</c:v>
                </c:pt>
              </c:strCache>
            </c:strRef>
          </c:cat>
          <c:val>
            <c:numRef>
              <c:f>'11ListaEsperaGI'!$P$13:$P$32</c:f>
              <c:numCache>
                <c:formatCode>0.00%</c:formatCode>
                <c:ptCount val="20"/>
                <c:pt idx="0">
                  <c:v>1.2141535615171138E-3</c:v>
                </c:pt>
                <c:pt idx="1">
                  <c:v>2.2905571780335566E-3</c:v>
                </c:pt>
                <c:pt idx="2">
                  <c:v>1.1753246753246753E-2</c:v>
                </c:pt>
                <c:pt idx="3">
                  <c:v>1.2411190707821113E-2</c:v>
                </c:pt>
                <c:pt idx="4">
                  <c:v>2.7835637189926151E-2</c:v>
                </c:pt>
                <c:pt idx="5">
                  <c:v>3.926993835250716E-2</c:v>
                </c:pt>
                <c:pt idx="6">
                  <c:v>4.017927100636224E-2</c:v>
                </c:pt>
                <c:pt idx="7">
                  <c:v>5.4967741935483871E-2</c:v>
                </c:pt>
                <c:pt idx="8">
                  <c:v>5.7166743776430384E-2</c:v>
                </c:pt>
                <c:pt idx="9">
                  <c:v>5.8981907481101235E-2</c:v>
                </c:pt>
                <c:pt idx="10">
                  <c:v>9.3220338983050849E-2</c:v>
                </c:pt>
                <c:pt idx="11">
                  <c:v>9.6462675056656108E-2</c:v>
                </c:pt>
                <c:pt idx="12">
                  <c:v>0.11151255181943805</c:v>
                </c:pt>
                <c:pt idx="13">
                  <c:v>0.12967391938400513</c:v>
                </c:pt>
                <c:pt idx="14">
                  <c:v>0.14742735270594509</c:v>
                </c:pt>
                <c:pt idx="15">
                  <c:v>0.16759776536312848</c:v>
                </c:pt>
                <c:pt idx="16">
                  <c:v>0.17421259842519685</c:v>
                </c:pt>
                <c:pt idx="17">
                  <c:v>0.18658968639286183</c:v>
                </c:pt>
                <c:pt idx="18">
                  <c:v>0.18878167954001432</c:v>
                </c:pt>
                <c:pt idx="19">
                  <c:v>0.19614419330283459</c:v>
                </c:pt>
              </c:numCache>
            </c:numRef>
          </c:val>
          <c:extLst>
            <c:ext xmlns:c15="http://schemas.microsoft.com/office/drawing/2012/chart" uri="{02D57815-91ED-43cb-92C2-25804820EDAC}">
              <c15:datalabelsRange>
                <c15:f>'11ListaEsperaGI'!$N$13:$N$32</c15:f>
                <c15:dlblRangeCache>
                  <c:ptCount val="20"/>
                  <c:pt idx="0">
                    <c:v>63</c:v>
                  </c:pt>
                  <c:pt idx="1">
                    <c:v>40</c:v>
                  </c:pt>
                  <c:pt idx="2">
                    <c:v>181</c:v>
                  </c:pt>
                  <c:pt idx="3">
                    <c:v>421</c:v>
                  </c:pt>
                  <c:pt idx="4">
                    <c:v>147</c:v>
                  </c:pt>
                  <c:pt idx="5">
                    <c:v>809</c:v>
                  </c:pt>
                  <c:pt idx="6">
                    <c:v>1.282</c:v>
                  </c:pt>
                  <c:pt idx="7">
                    <c:v>426</c:v>
                  </c:pt>
                  <c:pt idx="8">
                    <c:v>7.043</c:v>
                  </c:pt>
                  <c:pt idx="9">
                    <c:v>3.987</c:v>
                  </c:pt>
                  <c:pt idx="10">
                    <c:v>66</c:v>
                  </c:pt>
                  <c:pt idx="11">
                    <c:v>65.167</c:v>
                  </c:pt>
                  <c:pt idx="12">
                    <c:v>7.747</c:v>
                  </c:pt>
                  <c:pt idx="13">
                    <c:v>2.223</c:v>
                  </c:pt>
                  <c:pt idx="14">
                    <c:v>553</c:v>
                  </c:pt>
                  <c:pt idx="15">
                    <c:v>120</c:v>
                  </c:pt>
                  <c:pt idx="16">
                    <c:v>3.540</c:v>
                  </c:pt>
                  <c:pt idx="17">
                    <c:v>2.844</c:v>
                  </c:pt>
                  <c:pt idx="18">
                    <c:v>7.650</c:v>
                  </c:pt>
                  <c:pt idx="19">
                    <c:v>26.025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Cantabria</c:v>
                </c:pt>
                <c:pt idx="5">
                  <c:v>Canarias</c:v>
                </c:pt>
                <c:pt idx="6">
                  <c:v>Castilla - La Mancha</c:v>
                </c:pt>
                <c:pt idx="7">
                  <c:v>Navarra, Comunidad Foral de</c:v>
                </c:pt>
                <c:pt idx="8">
                  <c:v>Andalucía</c:v>
                </c:pt>
                <c:pt idx="9">
                  <c:v>Comunitat Valenciana</c:v>
                </c:pt>
                <c:pt idx="10">
                  <c:v>Ceuta</c:v>
                </c:pt>
                <c:pt idx="11">
                  <c:v>Media Nacional</c:v>
                </c:pt>
                <c:pt idx="12">
                  <c:v>Madrid, Comunidad de</c:v>
                </c:pt>
                <c:pt idx="13">
                  <c:v>Balears, Illes</c:v>
                </c:pt>
                <c:pt idx="14">
                  <c:v>Rioja, La</c:v>
                </c:pt>
                <c:pt idx="15">
                  <c:v>Melilla</c:v>
                </c:pt>
                <c:pt idx="16">
                  <c:v>Murcia, Región de</c:v>
                </c:pt>
                <c:pt idx="17">
                  <c:v>Extremadura</c:v>
                </c:pt>
                <c:pt idx="18">
                  <c:v>País Vasco</c:v>
                </c:pt>
                <c:pt idx="19">
                  <c:v>Cataluña</c:v>
                </c:pt>
              </c:strCache>
            </c:strRef>
          </c:cat>
          <c:val>
            <c:numRef>
              <c:f>'11ListaEsperaGI'!$Q$13:$Q$32</c:f>
              <c:numCache>
                <c:formatCode>0.00%</c:formatCode>
                <c:ptCount val="20"/>
                <c:pt idx="0">
                  <c:v>0.90353732494334393</c:v>
                </c:pt>
                <c:pt idx="1">
                  <c:v>0.90353732494334393</c:v>
                </c:pt>
                <c:pt idx="2">
                  <c:v>0.90353732494334393</c:v>
                </c:pt>
                <c:pt idx="3">
                  <c:v>0.90353732494334393</c:v>
                </c:pt>
                <c:pt idx="4">
                  <c:v>0.90353732494334393</c:v>
                </c:pt>
                <c:pt idx="5">
                  <c:v>0.90353732494334393</c:v>
                </c:pt>
                <c:pt idx="6">
                  <c:v>0.90353732494334393</c:v>
                </c:pt>
                <c:pt idx="7">
                  <c:v>0.90353732494334393</c:v>
                </c:pt>
                <c:pt idx="8">
                  <c:v>0.90353732494334393</c:v>
                </c:pt>
                <c:pt idx="9">
                  <c:v>0.90353732494334393</c:v>
                </c:pt>
                <c:pt idx="10">
                  <c:v>0.90353732494334393</c:v>
                </c:pt>
                <c:pt idx="11">
                  <c:v>0.90353732494334393</c:v>
                </c:pt>
                <c:pt idx="12">
                  <c:v>0.90353732494334393</c:v>
                </c:pt>
                <c:pt idx="13">
                  <c:v>0.90353732494334393</c:v>
                </c:pt>
                <c:pt idx="14">
                  <c:v>0.90353732494334393</c:v>
                </c:pt>
                <c:pt idx="15">
                  <c:v>0.90353732494334393</c:v>
                </c:pt>
                <c:pt idx="16">
                  <c:v>0.90353732494334393</c:v>
                </c:pt>
                <c:pt idx="17">
                  <c:v>0.90353732494334393</c:v>
                </c:pt>
                <c:pt idx="18">
                  <c:v>0.90353732494334393</c:v>
                </c:pt>
                <c:pt idx="19">
                  <c:v>0.90353732494334393</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3.4031883739083509E-2"/>
          <c:y val="0.92138013884745984"/>
          <c:w val="0.9"/>
          <c:h val="3.502878694392572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7314-4816-B3D7-5F2E4F941FE1}"/>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7314-4816-B3D7-5F2E4F941FE1}"/>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7314-4816-B3D7-5F2E4F941FE1}"/>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7314-4816-B3D7-5F2E4F941FE1}"/>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7314-4816-B3D7-5F2E4F941FE1}"/>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7314-4816-B3D7-5F2E4F941FE1}"/>
              </c:ext>
            </c:extLst>
          </c:dPt>
          <c:dPt>
            <c:idx val="6"/>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1-7314-4816-B3D7-5F2E4F941FE1}"/>
              </c:ext>
            </c:extLst>
          </c:dPt>
          <c:dPt>
            <c:idx val="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3-7314-4816-B3D7-5F2E4F941FE1}"/>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7314-4816-B3D7-5F2E4F941FE1}"/>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7314-4816-B3D7-5F2E4F941FE1}"/>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7314-4816-B3D7-5F2E4F941FE1}"/>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7314-4816-B3D7-5F2E4F941FE1}"/>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7314-4816-B3D7-5F2E4F941FE1}"/>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7314-4816-B3D7-5F2E4F941FE1}"/>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7314-4816-B3D7-5F2E4F941FE1}"/>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7314-4816-B3D7-5F2E4F941FE1}"/>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7314-4816-B3D7-5F2E4F941FE1}"/>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Cataluña</c:v>
                </c:pt>
                <c:pt idx="3">
                  <c:v>Extremadura</c:v>
                </c:pt>
                <c:pt idx="4">
                  <c:v>Balears, Illes</c:v>
                </c:pt>
                <c:pt idx="5">
                  <c:v>Castilla - La Mancha</c:v>
                </c:pt>
                <c:pt idx="6">
                  <c:v>TOTAL</c:v>
                </c:pt>
                <c:pt idx="7">
                  <c:v>Castilla y León</c:v>
                </c:pt>
                <c:pt idx="8">
                  <c:v>Comunitat Valenciana</c:v>
                </c:pt>
                <c:pt idx="9">
                  <c:v>Canarias</c:v>
                </c:pt>
                <c:pt idx="10">
                  <c:v>País Vasco</c:v>
                </c:pt>
                <c:pt idx="11">
                  <c:v>Ceuta y Melilla</c:v>
                </c:pt>
                <c:pt idx="12">
                  <c:v>Madrid, Comunidad de</c:v>
                </c:pt>
                <c:pt idx="13">
                  <c:v>Aragón</c:v>
                </c:pt>
                <c:pt idx="14">
                  <c:v>Asturias, Principado de</c:v>
                </c:pt>
                <c:pt idx="15">
                  <c:v>Rioja, La</c:v>
                </c:pt>
                <c:pt idx="16">
                  <c:v>Cantabria</c:v>
                </c:pt>
                <c:pt idx="17">
                  <c:v>Navarra, Comunidad Foral de</c:v>
                </c:pt>
                <c:pt idx="18">
                  <c:v>Galicia</c:v>
                </c:pt>
              </c:strCache>
            </c:strRef>
          </c:cat>
          <c:val>
            <c:numRef>
              <c:f>'24asolcasaad_pobl'!$AR$11:$AR$29</c:f>
              <c:numCache>
                <c:formatCode>0.00</c:formatCode>
                <c:ptCount val="19"/>
                <c:pt idx="0">
                  <c:v>9.3277227559068141</c:v>
                </c:pt>
                <c:pt idx="1">
                  <c:v>8.9512722672271305</c:v>
                </c:pt>
                <c:pt idx="2">
                  <c:v>8.6375167061559672</c:v>
                </c:pt>
                <c:pt idx="3">
                  <c:v>8.1770578536355565</c:v>
                </c:pt>
                <c:pt idx="4">
                  <c:v>7.7302802283341983</c:v>
                </c:pt>
                <c:pt idx="5">
                  <c:v>7.1806236704765425</c:v>
                </c:pt>
                <c:pt idx="6">
                  <c:v>7.1149817379822267</c:v>
                </c:pt>
                <c:pt idx="7">
                  <c:v>6.7776511784949331</c:v>
                </c:pt>
                <c:pt idx="8">
                  <c:v>6.536576652729349</c:v>
                </c:pt>
                <c:pt idx="9">
                  <c:v>6.4809541577476217</c:v>
                </c:pt>
                <c:pt idx="10">
                  <c:v>6.4527137818043174</c:v>
                </c:pt>
                <c:pt idx="11">
                  <c:v>6.3575854946063801</c:v>
                </c:pt>
                <c:pt idx="12">
                  <c:v>5.9007259020755205</c:v>
                </c:pt>
                <c:pt idx="13">
                  <c:v>5.8630322445321585</c:v>
                </c:pt>
                <c:pt idx="14">
                  <c:v>5.5737867692689589</c:v>
                </c:pt>
                <c:pt idx="15">
                  <c:v>5.5267737087716524</c:v>
                </c:pt>
                <c:pt idx="16">
                  <c:v>4.7958986264267747</c:v>
                </c:pt>
                <c:pt idx="17">
                  <c:v>4.5619138372034707</c:v>
                </c:pt>
                <c:pt idx="18">
                  <c:v>3.6164278355729986</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7-36CB-4173-AF6F-681B1F338D13}"/>
              </c:ext>
            </c:extLst>
          </c:dPt>
          <c:dPt>
            <c:idx val="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8-36CB-4173-AF6F-681B1F338D13}"/>
              </c:ext>
            </c:extLst>
          </c:dPt>
          <c:dPt>
            <c:idx val="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9-36CB-4173-AF6F-681B1F338D13}"/>
              </c:ext>
            </c:extLst>
          </c:dPt>
          <c:dPt>
            <c:idx val="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A-36CB-4173-AF6F-681B1F338D13}"/>
              </c:ext>
            </c:extLst>
          </c:dPt>
          <c:dPt>
            <c:idx val="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B-36CB-4173-AF6F-681B1F338D13}"/>
              </c:ext>
            </c:extLst>
          </c:dPt>
          <c:dPt>
            <c:idx val="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C-36CB-4173-AF6F-681B1F338D13}"/>
              </c:ext>
            </c:extLst>
          </c:dPt>
          <c:dPt>
            <c:idx val="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0-36CB-4173-AF6F-681B1F338D13}"/>
              </c:ext>
            </c:extLst>
          </c:dPt>
          <c:dPt>
            <c:idx val="7"/>
            <c:invertIfNegative val="0"/>
            <c:bubble3D val="0"/>
            <c:spPr>
              <a:solidFill>
                <a:srgbClr val="5A3471"/>
              </a:solidFill>
              <a:ln w="12700">
                <a:solidFill>
                  <a:srgbClr val="000000"/>
                </a:solidFill>
                <a:prstDash val="solid"/>
              </a:ln>
            </c:spPr>
            <c:extLst>
              <c:ext xmlns:c16="http://schemas.microsoft.com/office/drawing/2014/chart" uri="{C3380CC4-5D6E-409C-BE32-E72D297353CC}">
                <c16:uniqueId val="{00000002-36CB-4173-AF6F-681B1F338D13}"/>
              </c:ext>
            </c:extLst>
          </c:dPt>
          <c:dPt>
            <c:idx val="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6-36CB-4173-AF6F-681B1F338D13}"/>
              </c:ext>
            </c:extLst>
          </c:dPt>
          <c:dPt>
            <c:idx val="11"/>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D-36CB-4173-AF6F-681B1F338D13}"/>
              </c:ext>
            </c:extLst>
          </c:dPt>
          <c:dPt>
            <c:idx val="12"/>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E-36CB-4173-AF6F-681B1F338D13}"/>
              </c:ext>
            </c:extLst>
          </c:dPt>
          <c:dPt>
            <c:idx val="13"/>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0F-36CB-4173-AF6F-681B1F338D13}"/>
              </c:ext>
            </c:extLst>
          </c:dPt>
          <c:dPt>
            <c:idx val="14"/>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0-36CB-4173-AF6F-681B1F338D13}"/>
              </c:ext>
            </c:extLst>
          </c:dPt>
          <c:dPt>
            <c:idx val="15"/>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1-36CB-4173-AF6F-681B1F338D13}"/>
              </c:ext>
            </c:extLst>
          </c:dPt>
          <c:dPt>
            <c:idx val="16"/>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2-36CB-4173-AF6F-681B1F338D13}"/>
              </c:ext>
            </c:extLst>
          </c:dPt>
          <c:dPt>
            <c:idx val="17"/>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3-36CB-4173-AF6F-681B1F338D13}"/>
              </c:ext>
            </c:extLst>
          </c:dPt>
          <c:dPt>
            <c:idx val="18"/>
            <c:invertIfNegative val="0"/>
            <c:bubble3D val="0"/>
            <c:spPr>
              <a:solidFill>
                <a:srgbClr val="DECEE8"/>
              </a:solidFill>
              <a:ln w="12700">
                <a:solidFill>
                  <a:srgbClr val="000000"/>
                </a:solidFill>
                <a:prstDash val="solid"/>
              </a:ln>
            </c:spPr>
            <c:extLst>
              <c:ext xmlns:c16="http://schemas.microsoft.com/office/drawing/2014/chart" uri="{C3380CC4-5D6E-409C-BE32-E72D297353CC}">
                <c16:uniqueId val="{00000014-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Murcia, Región de</c:v>
                </c:pt>
                <c:pt idx="6">
                  <c:v>Balears, Illes</c:v>
                </c:pt>
                <c:pt idx="7">
                  <c:v>TOTAL</c:v>
                </c:pt>
                <c:pt idx="8">
                  <c:v>Comunitat Valenciana</c:v>
                </c:pt>
                <c:pt idx="9">
                  <c:v>País Vasco</c:v>
                </c:pt>
                <c:pt idx="10">
                  <c:v>Madrid, Comunidad de</c:v>
                </c:pt>
                <c:pt idx="11">
                  <c:v>Rioja, La</c:v>
                </c:pt>
                <c:pt idx="12">
                  <c:v>Aragón</c:v>
                </c:pt>
                <c:pt idx="13">
                  <c:v>Ceuta y Melilla</c:v>
                </c:pt>
                <c:pt idx="14">
                  <c:v>Canarias</c:v>
                </c:pt>
                <c:pt idx="15">
                  <c:v>Asturias, Principado de</c:v>
                </c:pt>
                <c:pt idx="16">
                  <c:v>Navarra, Comunidad Foral de</c:v>
                </c:pt>
                <c:pt idx="17">
                  <c:v>Cantabria</c:v>
                </c:pt>
                <c:pt idx="18">
                  <c:v>Galicia</c:v>
                </c:pt>
              </c:strCache>
            </c:strRef>
          </c:cat>
          <c:val>
            <c:numRef>
              <c:f>'24asolcasaad_pobl'!$AX$11:$AX$29</c:f>
              <c:numCache>
                <c:formatCode>0.00</c:formatCode>
                <c:ptCount val="19"/>
                <c:pt idx="0">
                  <c:v>48.866477468447826</c:v>
                </c:pt>
                <c:pt idx="1">
                  <c:v>45.191251581756447</c:v>
                </c:pt>
                <c:pt idx="2">
                  <c:v>44.51811487218032</c:v>
                </c:pt>
                <c:pt idx="3">
                  <c:v>44.361762269757172</c:v>
                </c:pt>
                <c:pt idx="4">
                  <c:v>43.672495316263714</c:v>
                </c:pt>
                <c:pt idx="5">
                  <c:v>42.843108228137702</c:v>
                </c:pt>
                <c:pt idx="6">
                  <c:v>42.313222216305448</c:v>
                </c:pt>
                <c:pt idx="7">
                  <c:v>40.258422706938923</c:v>
                </c:pt>
                <c:pt idx="8">
                  <c:v>39.068763490595131</c:v>
                </c:pt>
                <c:pt idx="9">
                  <c:v>39.017780223987749</c:v>
                </c:pt>
                <c:pt idx="10">
                  <c:v>38.950399827894323</c:v>
                </c:pt>
                <c:pt idx="11">
                  <c:v>38.31930574331691</c:v>
                </c:pt>
                <c:pt idx="12">
                  <c:v>38.112132669714448</c:v>
                </c:pt>
                <c:pt idx="13">
                  <c:v>32.600514953456127</c:v>
                </c:pt>
                <c:pt idx="14">
                  <c:v>32.448935018564768</c:v>
                </c:pt>
                <c:pt idx="15">
                  <c:v>32.094868058928284</c:v>
                </c:pt>
                <c:pt idx="16">
                  <c:v>31.421793380323457</c:v>
                </c:pt>
                <c:pt idx="17">
                  <c:v>28.144862916231858</c:v>
                </c:pt>
                <c:pt idx="18">
                  <c:v>22.199090672055277</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'25solaltabaja'!$AB$11:$AB$69</c:f>
              <c:numCache>
                <c:formatCode>0</c:formatCode>
                <c:ptCount val="59"/>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pt idx="42">
                  <c:v>23701</c:v>
                </c:pt>
                <c:pt idx="43">
                  <c:v>33448</c:v>
                </c:pt>
                <c:pt idx="44">
                  <c:v>38672</c:v>
                </c:pt>
                <c:pt idx="45">
                  <c:v>24521</c:v>
                </c:pt>
                <c:pt idx="46">
                  <c:v>34073</c:v>
                </c:pt>
                <c:pt idx="47">
                  <c:v>32194</c:v>
                </c:pt>
                <c:pt idx="48">
                  <c:v>38750</c:v>
                </c:pt>
                <c:pt idx="49">
                  <c:v>40829</c:v>
                </c:pt>
                <c:pt idx="50">
                  <c:v>37634</c:v>
                </c:pt>
                <c:pt idx="51">
                  <c:v>35197</c:v>
                </c:pt>
                <c:pt idx="52">
                  <c:v>36966</c:v>
                </c:pt>
                <c:pt idx="53">
                  <c:v>29522</c:v>
                </c:pt>
                <c:pt idx="54">
                  <c:v>34640</c:v>
                </c:pt>
                <c:pt idx="55">
                  <c:v>40684</c:v>
                </c:pt>
                <c:pt idx="56">
                  <c:v>45245</c:v>
                </c:pt>
                <c:pt idx="57">
                  <c:v>35856</c:v>
                </c:pt>
                <c:pt idx="58">
                  <c:v>32529</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'25solaltabaja'!$AA$11:$AA$69</c:f>
              <c:numCache>
                <c:formatCode>m/d/yyyy</c:formatCode>
                <c:ptCount val="5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pt idx="42">
                  <c:v>45565</c:v>
                </c:pt>
                <c:pt idx="43">
                  <c:v>45596</c:v>
                </c:pt>
                <c:pt idx="44">
                  <c:v>45626</c:v>
                </c:pt>
                <c:pt idx="45">
                  <c:v>45657</c:v>
                </c:pt>
                <c:pt idx="46">
                  <c:v>45688</c:v>
                </c:pt>
                <c:pt idx="47">
                  <c:v>45716</c:v>
                </c:pt>
                <c:pt idx="48">
                  <c:v>45747</c:v>
                </c:pt>
                <c:pt idx="49">
                  <c:v>45777</c:v>
                </c:pt>
                <c:pt idx="50">
                  <c:v>45808</c:v>
                </c:pt>
                <c:pt idx="51">
                  <c:v>45838</c:v>
                </c:pt>
                <c:pt idx="52">
                  <c:v>45869</c:v>
                </c:pt>
                <c:pt idx="53">
                  <c:v>45900</c:v>
                </c:pt>
                <c:pt idx="54">
                  <c:v>45930</c:v>
                </c:pt>
                <c:pt idx="55">
                  <c:v>45961</c:v>
                </c:pt>
                <c:pt idx="56">
                  <c:v>45991</c:v>
                </c:pt>
                <c:pt idx="57">
                  <c:v>46022</c:v>
                </c:pt>
                <c:pt idx="58">
                  <c:v>46053</c:v>
                </c:pt>
              </c:numCache>
            </c:numRef>
          </c:cat>
          <c:val>
            <c:numRef>
              <c:f>'25solaltabaja'!$AC$11:$AC$69</c:f>
              <c:numCache>
                <c:formatCode>0</c:formatCode>
                <c:ptCount val="59"/>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pt idx="42">
                  <c:v>20835</c:v>
                </c:pt>
                <c:pt idx="43">
                  <c:v>20199</c:v>
                </c:pt>
                <c:pt idx="44">
                  <c:v>23837</c:v>
                </c:pt>
                <c:pt idx="45">
                  <c:v>20029</c:v>
                </c:pt>
                <c:pt idx="46">
                  <c:v>22714</c:v>
                </c:pt>
                <c:pt idx="47">
                  <c:v>29041</c:v>
                </c:pt>
                <c:pt idx="48">
                  <c:v>23815</c:v>
                </c:pt>
                <c:pt idx="49">
                  <c:v>25297</c:v>
                </c:pt>
                <c:pt idx="50">
                  <c:v>22544</c:v>
                </c:pt>
                <c:pt idx="51">
                  <c:v>21765</c:v>
                </c:pt>
                <c:pt idx="52">
                  <c:v>24142</c:v>
                </c:pt>
                <c:pt idx="53">
                  <c:v>21903</c:v>
                </c:pt>
                <c:pt idx="54">
                  <c:v>21667</c:v>
                </c:pt>
                <c:pt idx="55">
                  <c:v>20752</c:v>
                </c:pt>
                <c:pt idx="56">
                  <c:v>24541</c:v>
                </c:pt>
                <c:pt idx="57">
                  <c:v>22742</c:v>
                </c:pt>
                <c:pt idx="58">
                  <c:v>26472</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6382</c:v>
                </c:pt>
                <c:pt idx="1">
                  <c:v>158567</c:v>
                </c:pt>
                <c:pt idx="2">
                  <c:v>77551</c:v>
                </c:pt>
                <c:pt idx="3">
                  <c:v>88364</c:v>
                </c:pt>
                <c:pt idx="4">
                  <c:v>102403</c:v>
                </c:pt>
                <c:pt idx="5">
                  <c:v>170319</c:v>
                </c:pt>
                <c:pt idx="6">
                  <c:v>508552</c:v>
                </c:pt>
                <c:pt idx="7">
                  <c:v>1220234</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12.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5.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21.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23.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27.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9.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9.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4.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9.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28.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4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28.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164</xdr:colOff>
      <xdr:row>19</xdr:row>
      <xdr:rowOff>25420</xdr:rowOff>
    </xdr:to>
    <xdr:pic>
      <xdr:nvPicPr>
        <xdr:cNvPr id="4" name="Imagen 3">
          <a:extLst>
            <a:ext uri="{FF2B5EF4-FFF2-40B4-BE49-F238E27FC236}">
              <a16:creationId xmlns:a16="http://schemas.microsoft.com/office/drawing/2014/main" id="{AD7468C1-26EF-4320-849C-3C5A6408C262}"/>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13</xdr:col>
      <xdr:colOff>349250</xdr:colOff>
      <xdr:row>6</xdr:row>
      <xdr:rowOff>733425</xdr:rowOff>
    </xdr:from>
    <xdr:to>
      <xdr:col>22</xdr:col>
      <xdr:colOff>116205</xdr:colOff>
      <xdr:row>11</xdr:row>
      <xdr:rowOff>79374</xdr:rowOff>
    </xdr:to>
    <xdr:sp macro="" textlink="">
      <xdr:nvSpPr>
        <xdr:cNvPr id="5" name="Cuadro de texto 2">
          <a:extLst>
            <a:ext uri="{FF2B5EF4-FFF2-40B4-BE49-F238E27FC236}">
              <a16:creationId xmlns:a16="http://schemas.microsoft.com/office/drawing/2014/main" id="{83AC5C22-E805-4F6D-96AB-CF2289E4A898}"/>
            </a:ext>
          </a:extLst>
        </xdr:cNvPr>
        <xdr:cNvSpPr txBox="1"/>
      </xdr:nvSpPr>
      <xdr:spPr>
        <a:xfrm>
          <a:off x="6473825" y="3686175"/>
          <a:ext cx="4329430" cy="182244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editAs="oneCell">
    <xdr:from>
      <xdr:col>24</xdr:col>
      <xdr:colOff>685800</xdr:colOff>
      <xdr:row>29</xdr:row>
      <xdr:rowOff>104775</xdr:rowOff>
    </xdr:from>
    <xdr:to>
      <xdr:col>29</xdr:col>
      <xdr:colOff>446405</xdr:colOff>
      <xdr:row>29</xdr:row>
      <xdr:rowOff>159385</xdr:rowOff>
    </xdr:to>
    <xdr:pic>
      <xdr:nvPicPr>
        <xdr:cNvPr id="6" name="Imagen 5">
          <a:extLst>
            <a:ext uri="{FF2B5EF4-FFF2-40B4-BE49-F238E27FC236}">
              <a16:creationId xmlns:a16="http://schemas.microsoft.com/office/drawing/2014/main" id="{8BBE4F39-A6C2-484E-AE55-D30F2AB5B45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973050" y="9763125"/>
          <a:ext cx="3761105" cy="54610"/>
        </a:xfrm>
        <a:prstGeom prst="rect">
          <a:avLst/>
        </a:prstGeom>
      </xdr:spPr>
    </xdr:pic>
    <xdr:clientData/>
  </xdr:twoCellAnchor>
  <xdr:twoCellAnchor editAs="oneCell">
    <xdr:from>
      <xdr:col>13</xdr:col>
      <xdr:colOff>254000</xdr:colOff>
      <xdr:row>11</xdr:row>
      <xdr:rowOff>254000</xdr:rowOff>
    </xdr:from>
    <xdr:to>
      <xdr:col>21</xdr:col>
      <xdr:colOff>233680</xdr:colOff>
      <xdr:row>11</xdr:row>
      <xdr:rowOff>311785</xdr:rowOff>
    </xdr:to>
    <xdr:pic>
      <xdr:nvPicPr>
        <xdr:cNvPr id="9" name="Imagen 8">
          <a:extLst>
            <a:ext uri="{FF2B5EF4-FFF2-40B4-BE49-F238E27FC236}">
              <a16:creationId xmlns:a16="http://schemas.microsoft.com/office/drawing/2014/main" id="{392CD562-40B2-4347-AB6F-B9CC0D3A52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13500" y="5635625"/>
          <a:ext cx="3773805" cy="57785"/>
        </a:xfrm>
        <a:prstGeom prst="rect">
          <a:avLst/>
        </a:prstGeom>
      </xdr:spPr>
    </xdr:pic>
    <xdr:clientData/>
  </xdr:twoCellAnchor>
  <xdr:twoCellAnchor>
    <xdr:from>
      <xdr:col>13</xdr:col>
      <xdr:colOff>264885</xdr:colOff>
      <xdr:row>11</xdr:row>
      <xdr:rowOff>464457</xdr:rowOff>
    </xdr:from>
    <xdr:to>
      <xdr:col>21</xdr:col>
      <xdr:colOff>473800</xdr:colOff>
      <xdr:row>11</xdr:row>
      <xdr:rowOff>774156</xdr:rowOff>
    </xdr:to>
    <xdr:sp macro="" textlink="">
      <xdr:nvSpPr>
        <xdr:cNvPr id="10" name="Cuadro de texto 2">
          <a:extLst>
            <a:ext uri="{FF2B5EF4-FFF2-40B4-BE49-F238E27FC236}">
              <a16:creationId xmlns:a16="http://schemas.microsoft.com/office/drawing/2014/main" id="{464A81C9-ADDF-447E-8FF5-E8665D42E49D}"/>
            </a:ext>
          </a:extLst>
        </xdr:cNvPr>
        <xdr:cNvSpPr txBox="1"/>
      </xdr:nvSpPr>
      <xdr:spPr>
        <a:xfrm>
          <a:off x="6424385" y="5846082"/>
          <a:ext cx="4003040" cy="309699"/>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enero de 2026</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0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104775</xdr:colOff>
      <xdr:row>1</xdr:row>
      <xdr:rowOff>618407</xdr:rowOff>
    </xdr:to>
    <xdr:pic>
      <xdr:nvPicPr>
        <xdr:cNvPr id="2" name="Imagen 1">
          <a:extLst>
            <a:ext uri="{FF2B5EF4-FFF2-40B4-BE49-F238E27FC236}">
              <a16:creationId xmlns:a16="http://schemas.microsoft.com/office/drawing/2014/main" id="{00775DCD-537A-49A4-8777-8394EE6850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2707"/>
        </a:xfrm>
        <a:prstGeom prst="rect">
          <a:avLst/>
        </a:prstGeom>
      </xdr:spPr>
    </xdr:pic>
    <xdr:clientData/>
  </xdr:twoCellAnchor>
</xdr:wsDr>
</file>

<file path=xl/drawings/drawing10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C3E560CE-3393-40CD-A86B-04E36C6B423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3900" cy="73270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64029</xdr:colOff>
      <xdr:row>1</xdr:row>
      <xdr:rowOff>655296</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464796</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655296</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658471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655296</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44638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278342</xdr:colOff>
      <xdr:row>3</xdr:row>
      <xdr:rowOff>45696</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6350</xdr:colOff>
      <xdr:row>1</xdr:row>
      <xdr:rowOff>674346</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352425</xdr:colOff>
      <xdr:row>3</xdr:row>
      <xdr:rowOff>45696</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273050</xdr:colOff>
      <xdr:row>3</xdr:row>
      <xdr:rowOff>10771</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139700</xdr:colOff>
      <xdr:row>1</xdr:row>
      <xdr:rowOff>655296</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6350</xdr:colOff>
      <xdr:row>1</xdr:row>
      <xdr:rowOff>655296</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677521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544841</xdr:colOff>
      <xdr:row>3</xdr:row>
      <xdr:rowOff>2183</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107766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618408</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86931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26646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616190</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177801</xdr:colOff>
      <xdr:row>1</xdr:row>
      <xdr:rowOff>618710</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63818</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692842</xdr:colOff>
      <xdr:row>1</xdr:row>
      <xdr:rowOff>620350</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616268</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372102</xdr:colOff>
      <xdr:row>1</xdr:row>
      <xdr:rowOff>618730</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428714</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463550</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520700</xdr:colOff>
      <xdr:row>2</xdr:row>
      <xdr:rowOff>29017</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9059</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463550</xdr:colOff>
      <xdr:row>2</xdr:row>
      <xdr:rowOff>29821</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501650</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11579</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618055</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7145</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27260</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7749</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602129</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447098</xdr:colOff>
      <xdr:row>1</xdr:row>
      <xdr:rowOff>597695</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0</xdr:col>
      <xdr:colOff>0</xdr:colOff>
      <xdr:row>6</xdr:row>
      <xdr:rowOff>3174</xdr:rowOff>
    </xdr:from>
    <xdr:to>
      <xdr:col>5</xdr:col>
      <xdr:colOff>682625</xdr:colOff>
      <xdr:row>20</xdr:row>
      <xdr:rowOff>165099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333375</xdr:colOff>
      <xdr:row>20</xdr:row>
      <xdr:rowOff>73026</xdr:rowOff>
    </xdr:from>
    <xdr:to>
      <xdr:col>4</xdr:col>
      <xdr:colOff>247650</xdr:colOff>
      <xdr:row>34</xdr:row>
      <xdr:rowOff>15876</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199356</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44768</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27,8%</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72,2%</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580356</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425768</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44768</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198531</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26646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5</xdr:row>
      <xdr:rowOff>63818</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450181</xdr:colOff>
      <xdr:row>4</xdr:row>
      <xdr:rowOff>159068</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44768</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159068</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26646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295275</xdr:colOff>
      <xdr:row>42</xdr:row>
      <xdr:rowOff>63500</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44768</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618456</xdr:colOff>
      <xdr:row>4</xdr:row>
      <xdr:rowOff>159068</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333375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0.01297</cdr:x>
      <cdr:y>0.95019</cdr:y>
    </cdr:from>
    <cdr:to>
      <cdr:x>0.99384</cdr:x>
      <cdr:y>1</cdr:y>
    </cdr:to>
    <cdr:sp macro="" textlink="">
      <cdr:nvSpPr>
        <cdr:cNvPr id="2" name="CuadroTexto 1"/>
        <cdr:cNvSpPr txBox="1"/>
      </cdr:nvSpPr>
      <cdr:spPr>
        <a:xfrm xmlns:a="http://schemas.openxmlformats.org/drawingml/2006/main">
          <a:off x="123825" y="5813451"/>
          <a:ext cx="9361472"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293812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8.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621583</xdr:rowOff>
    </xdr:to>
    <xdr:pic>
      <xdr:nvPicPr>
        <xdr:cNvPr id="2" name="Imagen 1">
          <a:extLst>
            <a:ext uri="{FF2B5EF4-FFF2-40B4-BE49-F238E27FC236}">
              <a16:creationId xmlns:a16="http://schemas.microsoft.com/office/drawing/2014/main" id="{B9392D4D-1A65-4413-8EF1-96EDBF5E96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267075" cy="735882"/>
        </a:xfrm>
        <a:prstGeom prst="rect">
          <a:avLst/>
        </a:prstGeom>
      </xdr:spPr>
    </xdr:pic>
    <xdr:clientData/>
  </xdr:twoCellAnchor>
</xdr:wsDr>
</file>

<file path=xl/drawings/drawing9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101600</xdr:colOff>
      <xdr:row>1</xdr:row>
      <xdr:rowOff>618407</xdr:rowOff>
    </xdr:to>
    <xdr:pic>
      <xdr:nvPicPr>
        <xdr:cNvPr id="2" name="Imagen 1">
          <a:extLst>
            <a:ext uri="{FF2B5EF4-FFF2-40B4-BE49-F238E27FC236}">
              <a16:creationId xmlns:a16="http://schemas.microsoft.com/office/drawing/2014/main" id="{75BD7CA7-0599-4F53-B570-C13E0160DDC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67075" cy="735882"/>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9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40" zoomScaleNormal="40" workbookViewId="0"/>
  </sheetViews>
  <sheetFormatPr baseColWidth="10" defaultColWidth="11.453125" defaultRowHeight="15" x14ac:dyDescent="0.25"/>
  <cols>
    <col min="1" max="1" width="0.54296875" style="1" customWidth="1"/>
    <col min="2" max="2" width="15.26953125" style="1" customWidth="1"/>
    <col min="3" max="3" width="0.81640625" style="1" customWidth="1"/>
    <col min="4" max="4" width="13.453125" style="1" customWidth="1"/>
    <col min="5" max="5" width="0.81640625" style="1" customWidth="1"/>
    <col min="6" max="6" width="7" style="1" customWidth="1"/>
    <col min="7" max="7" width="7.1796875" style="1" customWidth="1"/>
    <col min="8" max="8" width="7" style="1" customWidth="1"/>
    <col min="9" max="9" width="7.1796875" style="1" customWidth="1"/>
    <col min="10" max="10" width="7" style="1" customWidth="1"/>
    <col min="11" max="11" width="7.1796875" style="1" customWidth="1"/>
    <col min="12" max="12" width="7" style="1" customWidth="1"/>
    <col min="13" max="13" width="7.1796875" style="1" customWidth="1"/>
    <col min="14" max="14" width="7" style="1" customWidth="1"/>
    <col min="15" max="15" width="7.1796875" style="1" customWidth="1"/>
    <col min="16" max="16" width="7" style="2" customWidth="1"/>
    <col min="17" max="17" width="7.1796875" style="1" customWidth="1"/>
    <col min="18" max="18" width="7" style="2" customWidth="1"/>
    <col min="19" max="19" width="7.1796875" style="1" customWidth="1"/>
    <col min="20" max="20" width="9.1796875" style="1" customWidth="1"/>
    <col min="21" max="21" width="2.1796875" style="1" customWidth="1"/>
    <col min="22" max="16384" width="11.453125" style="1"/>
  </cols>
  <sheetData>
    <row r="1" spans="1:21" s="2" customFormat="1" ht="14" x14ac:dyDescent="0.25">
      <c r="B1" s="6"/>
      <c r="H1"/>
    </row>
    <row r="2" spans="1:21" s="1334" customFormat="1" ht="93.75" customHeight="1" x14ac:dyDescent="0.3">
      <c r="A2" s="1335"/>
      <c r="B2" s="1414"/>
      <c r="C2" s="1414"/>
      <c r="D2" s="1414"/>
      <c r="E2" s="1414"/>
      <c r="F2" s="1414"/>
      <c r="G2" s="1414"/>
      <c r="H2" s="1414"/>
      <c r="I2" s="1414"/>
      <c r="J2" s="1414"/>
      <c r="K2" s="1414"/>
      <c r="L2" s="1414"/>
      <c r="M2" s="1414"/>
      <c r="N2" s="1414"/>
      <c r="O2" s="1414"/>
      <c r="P2" s="1414"/>
      <c r="Q2" s="1414"/>
      <c r="R2" s="1414"/>
      <c r="S2" s="1414"/>
      <c r="T2" s="1414"/>
      <c r="U2" s="1335"/>
    </row>
    <row r="3" spans="1:21" s="4" customFormat="1" ht="45.75" customHeight="1" x14ac:dyDescent="0.25">
      <c r="A3" s="5"/>
      <c r="B3" s="1415" t="s">
        <v>487</v>
      </c>
      <c r="C3" s="1415"/>
      <c r="D3" s="1415"/>
      <c r="E3" s="1415"/>
      <c r="F3" s="1415"/>
      <c r="G3" s="1415"/>
      <c r="H3" s="1415"/>
      <c r="I3" s="1415"/>
      <c r="J3" s="1415"/>
      <c r="K3" s="1415"/>
      <c r="L3" s="1415"/>
      <c r="M3" s="1415"/>
      <c r="N3" s="1415"/>
      <c r="O3" s="1415"/>
      <c r="P3" s="1415"/>
      <c r="Q3" s="1415"/>
      <c r="R3" s="1415"/>
      <c r="S3" s="1415"/>
      <c r="T3" s="1415"/>
      <c r="U3" s="5"/>
    </row>
    <row r="4" spans="1:21" s="4" customFormat="1" ht="45.75" customHeight="1" x14ac:dyDescent="0.25">
      <c r="A4" s="5"/>
      <c r="B4" s="1415" t="s">
        <v>486</v>
      </c>
      <c r="C4" s="1415"/>
      <c r="D4" s="1415"/>
      <c r="E4" s="1415"/>
      <c r="F4" s="1415"/>
      <c r="G4" s="1415"/>
      <c r="H4" s="1415"/>
      <c r="I4" s="1415"/>
      <c r="J4" s="1415"/>
      <c r="K4" s="1415"/>
      <c r="L4" s="1415"/>
      <c r="M4" s="1415"/>
      <c r="N4" s="1415"/>
      <c r="O4" s="1415"/>
      <c r="P4" s="1415"/>
      <c r="Q4" s="1415"/>
      <c r="R4" s="1415"/>
      <c r="S4" s="1415"/>
      <c r="T4" s="1415"/>
      <c r="U4" s="5"/>
    </row>
    <row r="5" spans="1:21" s="1331" customFormat="1" ht="9.75" customHeight="1" x14ac:dyDescent="0.25">
      <c r="A5" s="1332"/>
      <c r="B5" s="1333"/>
      <c r="C5" s="1333"/>
      <c r="D5" s="1333"/>
      <c r="E5" s="1333"/>
      <c r="F5" s="1333"/>
      <c r="G5" s="1333"/>
      <c r="H5" s="1333"/>
      <c r="I5" s="1333"/>
      <c r="J5" s="1333"/>
      <c r="K5" s="1333"/>
      <c r="L5" s="1333"/>
      <c r="M5" s="1333"/>
      <c r="N5" s="1333"/>
      <c r="O5" s="1333"/>
      <c r="P5" s="1333"/>
      <c r="Q5" s="1333"/>
      <c r="R5" s="1333"/>
      <c r="S5" s="1333"/>
      <c r="T5" s="1333"/>
      <c r="U5" s="1332"/>
    </row>
    <row r="6" spans="1:21" ht="23.25" customHeight="1" x14ac:dyDescent="0.25">
      <c r="B6" s="1416" t="s">
        <v>499</v>
      </c>
      <c r="C6" s="1416"/>
      <c r="D6" s="1416"/>
      <c r="E6" s="1416"/>
      <c r="F6" s="1416"/>
      <c r="G6" s="1416"/>
      <c r="H6" s="1416"/>
      <c r="I6" s="1416"/>
      <c r="J6" s="1416"/>
      <c r="K6" s="1416"/>
      <c r="L6" s="1416"/>
      <c r="M6" s="1416"/>
      <c r="N6" s="1416"/>
      <c r="O6" s="1416"/>
      <c r="P6" s="1416"/>
      <c r="Q6" s="1416"/>
      <c r="R6" s="1416"/>
      <c r="S6" s="1416"/>
      <c r="T6" s="1416"/>
      <c r="U6" s="1416"/>
    </row>
    <row r="7" spans="1:21" ht="74.150000000000006" customHeight="1" x14ac:dyDescent="0.35">
      <c r="B7" s="1417"/>
      <c r="C7" s="1417"/>
      <c r="D7" s="1417"/>
      <c r="E7" s="1417"/>
      <c r="F7" s="1417"/>
      <c r="G7" s="1417"/>
      <c r="H7" s="1417"/>
      <c r="I7" s="1417"/>
      <c r="J7" s="1417"/>
      <c r="K7" s="1417"/>
      <c r="L7" s="1417"/>
      <c r="M7" s="1417"/>
      <c r="N7" s="1417"/>
      <c r="O7" s="1417"/>
      <c r="P7" s="1417"/>
      <c r="Q7" s="1417"/>
      <c r="R7" s="1417"/>
      <c r="S7" s="1417"/>
      <c r="T7" s="1417"/>
      <c r="U7" s="1417"/>
    </row>
    <row r="8" spans="1:21" ht="48" customHeight="1" x14ac:dyDescent="0.35">
      <c r="B8" s="1330"/>
      <c r="C8" s="1330"/>
      <c r="D8" s="1330"/>
      <c r="E8" s="1330"/>
      <c r="F8" s="1330"/>
      <c r="G8" s="1330"/>
      <c r="H8" s="1330"/>
      <c r="I8" s="1330"/>
      <c r="J8" s="1330"/>
      <c r="K8" s="1330"/>
      <c r="L8" s="1330"/>
      <c r="M8" s="1330"/>
      <c r="N8" s="1330"/>
      <c r="O8" s="1330"/>
      <c r="P8" s="1330"/>
      <c r="Q8" s="1330"/>
      <c r="R8" s="1330"/>
      <c r="S8" s="1330"/>
      <c r="T8" s="1330"/>
      <c r="U8" s="1330"/>
    </row>
    <row r="9" spans="1:21" ht="15" customHeight="1" x14ac:dyDescent="0.25">
      <c r="B9" s="1418" t="s">
        <v>485</v>
      </c>
      <c r="C9" s="1418"/>
      <c r="D9" s="1418"/>
      <c r="E9" s="1418"/>
      <c r="F9" s="1418"/>
      <c r="G9" s="1418"/>
      <c r="H9" s="1418"/>
      <c r="I9" s="1418"/>
      <c r="J9" s="1418"/>
      <c r="K9" s="1418"/>
      <c r="L9" s="1418"/>
      <c r="M9" s="1418"/>
      <c r="N9" s="1418"/>
      <c r="O9" s="1418"/>
      <c r="P9" s="1418"/>
      <c r="Q9" s="1418"/>
      <c r="R9" s="1418"/>
      <c r="S9" s="1418"/>
    </row>
    <row r="10" spans="1:21" x14ac:dyDescent="0.25">
      <c r="B10" s="1418"/>
      <c r="C10" s="1418"/>
      <c r="D10" s="1418"/>
      <c r="E10" s="1418"/>
      <c r="F10" s="1418"/>
      <c r="G10" s="1418"/>
      <c r="H10" s="1418"/>
      <c r="I10" s="1418"/>
      <c r="J10" s="1418"/>
      <c r="K10" s="1418"/>
      <c r="L10" s="1418"/>
      <c r="M10" s="1418"/>
      <c r="N10" s="1418"/>
      <c r="O10" s="1418"/>
      <c r="P10" s="1418"/>
      <c r="Q10" s="1418"/>
      <c r="R10" s="1418"/>
      <c r="S10" s="1418"/>
    </row>
    <row r="11" spans="1:21" ht="42.65" customHeight="1" x14ac:dyDescent="0.25">
      <c r="B11" s="1329"/>
      <c r="C11" s="1329"/>
      <c r="D11" s="1329"/>
      <c r="E11" s="1329"/>
      <c r="F11" s="1329"/>
      <c r="G11" s="1329"/>
      <c r="H11" s="1329"/>
      <c r="I11" s="1329"/>
      <c r="J11" s="1329"/>
      <c r="K11" s="1329"/>
      <c r="L11" s="1329"/>
      <c r="M11" s="1329"/>
      <c r="N11" s="1329"/>
      <c r="O11" s="1329"/>
      <c r="P11" s="1329"/>
      <c r="Q11" s="1329"/>
      <c r="R11" s="1329"/>
      <c r="S11" s="1329"/>
    </row>
    <row r="12" spans="1:21" s="3" customFormat="1" ht="78" customHeight="1" x14ac:dyDescent="0.35">
      <c r="B12" s="1413" t="s">
        <v>484</v>
      </c>
      <c r="C12" s="1413"/>
      <c r="D12" s="1413"/>
      <c r="E12" s="1413"/>
      <c r="F12" s="1413"/>
      <c r="G12" s="1413"/>
      <c r="H12" s="1413"/>
      <c r="I12" s="1413"/>
      <c r="J12" s="1413"/>
      <c r="K12" s="1413"/>
      <c r="L12" s="1413"/>
      <c r="M12" s="1413"/>
      <c r="N12" s="1413"/>
      <c r="O12" s="1413"/>
      <c r="P12" s="1413"/>
      <c r="Q12" s="1413"/>
      <c r="R12" s="1413"/>
      <c r="S12" s="1413"/>
      <c r="T12" s="1413"/>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370</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43" t="s">
        <v>365</v>
      </c>
      <c r="E5" s="1443"/>
      <c r="F5" s="1443"/>
      <c r="G5" s="1443"/>
      <c r="H5" s="1443"/>
      <c r="I5" s="1443"/>
      <c r="J5" s="1443"/>
      <c r="K5" s="1443"/>
      <c r="L5" s="1443"/>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44"/>
      <c r="E6" s="1444"/>
      <c r="F6" s="1444"/>
      <c r="G6" s="1444"/>
      <c r="H6" s="1444"/>
      <c r="I6" s="1444"/>
      <c r="J6" s="1444"/>
      <c r="K6" s="1444"/>
      <c r="L6" s="1444"/>
      <c r="M6" s="219"/>
      <c r="N6" s="1434">
        <v>44196</v>
      </c>
      <c r="O6" s="1435"/>
      <c r="P6" s="1436">
        <v>44561</v>
      </c>
      <c r="Q6" s="1437"/>
      <c r="R6" s="1436">
        <v>44926</v>
      </c>
      <c r="S6" s="1437"/>
      <c r="T6" s="1439">
        <v>45291</v>
      </c>
      <c r="U6" s="1440"/>
      <c r="V6" s="1427">
        <v>45657</v>
      </c>
      <c r="W6" s="1438"/>
      <c r="X6" s="1441">
        <v>46022</v>
      </c>
      <c r="Y6" s="1442"/>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1412" t="s">
        <v>28</v>
      </c>
      <c r="Y7" s="135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293661</v>
      </c>
      <c r="E9" s="300">
        <v>310424</v>
      </c>
      <c r="F9" s="300">
        <v>359285</v>
      </c>
      <c r="G9" s="254">
        <v>390413</v>
      </c>
      <c r="H9" s="254">
        <v>421261</v>
      </c>
      <c r="I9" s="254">
        <v>442241</v>
      </c>
      <c r="J9" s="254">
        <v>523381</v>
      </c>
      <c r="K9" s="301">
        <v>526040</v>
      </c>
      <c r="L9" s="302"/>
      <c r="M9" s="222"/>
      <c r="N9" s="278">
        <v>5.7082826796884811E-2</v>
      </c>
      <c r="O9" s="279">
        <v>16763</v>
      </c>
      <c r="P9" s="280">
        <v>0.15740084529546694</v>
      </c>
      <c r="Q9" s="279">
        <v>48861</v>
      </c>
      <c r="R9" s="280">
        <v>8.6638740832486683E-2</v>
      </c>
      <c r="S9" s="279">
        <v>31128</v>
      </c>
      <c r="T9" s="280">
        <v>7.9013762349102068E-2</v>
      </c>
      <c r="U9" s="279">
        <v>30848</v>
      </c>
      <c r="V9" s="280">
        <v>4.9802853812719539E-2</v>
      </c>
      <c r="W9" s="279">
        <v>20980</v>
      </c>
      <c r="X9" s="280">
        <v>0.18347462130376879</v>
      </c>
      <c r="Y9" s="276">
        <v>81140</v>
      </c>
      <c r="Z9" s="280">
        <v>0.1838442305485104</v>
      </c>
      <c r="AA9" s="279">
        <v>81691</v>
      </c>
    </row>
    <row r="10" spans="1:29" x14ac:dyDescent="0.35">
      <c r="B10" s="303" t="s">
        <v>7</v>
      </c>
      <c r="C10" s="219"/>
      <c r="D10" s="253">
        <v>39164</v>
      </c>
      <c r="E10" s="254">
        <v>37313</v>
      </c>
      <c r="F10" s="254">
        <v>41449</v>
      </c>
      <c r="G10" s="254">
        <v>43712</v>
      </c>
      <c r="H10" s="254">
        <v>51888</v>
      </c>
      <c r="I10" s="254">
        <v>59918</v>
      </c>
      <c r="J10" s="254">
        <v>65157</v>
      </c>
      <c r="K10" s="257">
        <v>65134</v>
      </c>
      <c r="L10" s="304"/>
      <c r="M10" s="219"/>
      <c r="N10" s="256">
        <v>-4.726279236033093E-2</v>
      </c>
      <c r="O10" s="257">
        <v>-1851</v>
      </c>
      <c r="P10" s="258">
        <v>0.11084608581459543</v>
      </c>
      <c r="Q10" s="257">
        <v>4136</v>
      </c>
      <c r="R10" s="258">
        <v>5.4597215855629821E-2</v>
      </c>
      <c r="S10" s="257">
        <v>2263</v>
      </c>
      <c r="T10" s="258">
        <v>0.18704245973645683</v>
      </c>
      <c r="U10" s="257">
        <v>8176</v>
      </c>
      <c r="V10" s="258">
        <v>0.15475639839654631</v>
      </c>
      <c r="W10" s="257">
        <v>8030</v>
      </c>
      <c r="X10" s="258">
        <v>8.7436162755766267E-2</v>
      </c>
      <c r="Y10" s="254">
        <v>5239</v>
      </c>
      <c r="Z10" s="258">
        <v>8.2931533269045232E-2</v>
      </c>
      <c r="AA10" s="257">
        <v>4988</v>
      </c>
    </row>
    <row r="11" spans="1:29" x14ac:dyDescent="0.35">
      <c r="B11" s="303" t="s">
        <v>37</v>
      </c>
      <c r="C11" s="219"/>
      <c r="D11" s="253">
        <v>27579</v>
      </c>
      <c r="E11" s="254">
        <v>30931</v>
      </c>
      <c r="F11" s="254">
        <v>35120</v>
      </c>
      <c r="G11" s="254">
        <v>36982</v>
      </c>
      <c r="H11" s="254">
        <v>40207</v>
      </c>
      <c r="I11" s="254">
        <v>45532</v>
      </c>
      <c r="J11" s="254">
        <v>48068</v>
      </c>
      <c r="K11" s="257">
        <v>47971</v>
      </c>
      <c r="M11" s="222"/>
      <c r="N11" s="256">
        <v>0.12154175278291457</v>
      </c>
      <c r="O11" s="257">
        <v>3352</v>
      </c>
      <c r="P11" s="258">
        <v>0.13543047428146515</v>
      </c>
      <c r="Q11" s="257">
        <v>4189</v>
      </c>
      <c r="R11" s="258">
        <v>5.3018223234624129E-2</v>
      </c>
      <c r="S11" s="257">
        <v>1862</v>
      </c>
      <c r="T11" s="258">
        <v>8.7204586014818064E-2</v>
      </c>
      <c r="U11" s="257">
        <v>3225</v>
      </c>
      <c r="V11" s="258">
        <v>0.13243962494093076</v>
      </c>
      <c r="W11" s="257">
        <v>5325</v>
      </c>
      <c r="X11" s="258">
        <v>5.5697092154967986E-2</v>
      </c>
      <c r="Y11" s="254">
        <v>2536</v>
      </c>
      <c r="Z11" s="258">
        <v>3.4415094339622643E-2</v>
      </c>
      <c r="AA11" s="257">
        <v>1596</v>
      </c>
    </row>
    <row r="12" spans="1:29" x14ac:dyDescent="0.35">
      <c r="B12" s="303" t="s">
        <v>38</v>
      </c>
      <c r="C12" s="219"/>
      <c r="D12" s="253">
        <v>28653</v>
      </c>
      <c r="E12" s="254">
        <v>36929</v>
      </c>
      <c r="F12" s="254">
        <v>39491</v>
      </c>
      <c r="G12" s="254">
        <v>42042</v>
      </c>
      <c r="H12" s="254">
        <v>47979</v>
      </c>
      <c r="I12" s="254">
        <v>52870</v>
      </c>
      <c r="J12" s="254">
        <v>56738</v>
      </c>
      <c r="K12" s="257">
        <v>56778</v>
      </c>
      <c r="M12" s="222"/>
      <c r="N12" s="256">
        <v>0.28883537500436263</v>
      </c>
      <c r="O12" s="257">
        <v>8276</v>
      </c>
      <c r="P12" s="258">
        <v>6.9376370873839077E-2</v>
      </c>
      <c r="Q12" s="257">
        <v>2562</v>
      </c>
      <c r="R12" s="258">
        <v>6.4596996784077376E-2</v>
      </c>
      <c r="S12" s="257">
        <v>2551</v>
      </c>
      <c r="T12" s="258">
        <v>0.14121592693021268</v>
      </c>
      <c r="U12" s="257">
        <v>5937</v>
      </c>
      <c r="V12" s="258">
        <v>0.10194043227245264</v>
      </c>
      <c r="W12" s="257">
        <v>4891</v>
      </c>
      <c r="X12" s="258">
        <v>7.3160582560998666E-2</v>
      </c>
      <c r="Y12" s="254">
        <v>3868</v>
      </c>
      <c r="Z12" s="258">
        <v>6.7918069479188325E-2</v>
      </c>
      <c r="AA12" s="257">
        <v>3611</v>
      </c>
    </row>
    <row r="13" spans="1:29" x14ac:dyDescent="0.35">
      <c r="B13" s="303" t="s">
        <v>6</v>
      </c>
      <c r="C13" s="219"/>
      <c r="D13" s="253">
        <v>24418</v>
      </c>
      <c r="E13" s="254">
        <v>26624</v>
      </c>
      <c r="F13" s="254">
        <v>28747</v>
      </c>
      <c r="G13" s="254">
        <v>38665</v>
      </c>
      <c r="H13" s="254">
        <v>45957</v>
      </c>
      <c r="I13" s="254">
        <v>62165</v>
      </c>
      <c r="J13" s="254">
        <v>75402</v>
      </c>
      <c r="K13" s="257">
        <v>78518</v>
      </c>
      <c r="L13" s="304"/>
      <c r="M13" s="219"/>
      <c r="N13" s="256">
        <v>9.0343189450405426E-2</v>
      </c>
      <c r="O13" s="257">
        <v>2206</v>
      </c>
      <c r="P13" s="258">
        <v>7.9740084134615419E-2</v>
      </c>
      <c r="Q13" s="257">
        <v>2123</v>
      </c>
      <c r="R13" s="258">
        <v>0.34500991407799075</v>
      </c>
      <c r="S13" s="257">
        <v>9918</v>
      </c>
      <c r="T13" s="258">
        <v>0.1885943359627571</v>
      </c>
      <c r="U13" s="257">
        <v>7292</v>
      </c>
      <c r="V13" s="258">
        <v>0.35267750288312993</v>
      </c>
      <c r="W13" s="257">
        <v>16208</v>
      </c>
      <c r="X13" s="258">
        <v>0.21293332260918518</v>
      </c>
      <c r="Y13" s="254">
        <v>13237</v>
      </c>
      <c r="Z13" s="258">
        <v>0.20652140508313099</v>
      </c>
      <c r="AA13" s="257">
        <v>13440</v>
      </c>
      <c r="AC13" s="224"/>
    </row>
    <row r="14" spans="1:29" x14ac:dyDescent="0.35">
      <c r="B14" s="303" t="s">
        <v>5</v>
      </c>
      <c r="C14" s="219"/>
      <c r="D14" s="253">
        <v>26271</v>
      </c>
      <c r="E14" s="254">
        <v>26136</v>
      </c>
      <c r="F14" s="254">
        <v>26969</v>
      </c>
      <c r="G14" s="254">
        <v>27567</v>
      </c>
      <c r="H14" s="254">
        <v>26847</v>
      </c>
      <c r="I14" s="254">
        <v>28654</v>
      </c>
      <c r="J14" s="254">
        <v>28934</v>
      </c>
      <c r="K14" s="257">
        <v>28761</v>
      </c>
      <c r="M14" s="222"/>
      <c r="N14" s="256">
        <v>-5.1387461459403427E-3</v>
      </c>
      <c r="O14" s="257">
        <v>-135</v>
      </c>
      <c r="P14" s="258">
        <v>3.1871747780838788E-2</v>
      </c>
      <c r="Q14" s="257">
        <v>833</v>
      </c>
      <c r="R14" s="258">
        <v>2.2173606733657092E-2</v>
      </c>
      <c r="S14" s="257">
        <v>598</v>
      </c>
      <c r="T14" s="258">
        <v>-2.611818478615735E-2</v>
      </c>
      <c r="U14" s="257">
        <v>-720</v>
      </c>
      <c r="V14" s="258">
        <v>6.7307334152791665E-2</v>
      </c>
      <c r="W14" s="257">
        <v>1807</v>
      </c>
      <c r="X14" s="258">
        <v>9.7717596147135488E-3</v>
      </c>
      <c r="Y14" s="254">
        <v>280</v>
      </c>
      <c r="Z14" s="258">
        <v>4.0846250523669525E-3</v>
      </c>
      <c r="AA14" s="257">
        <v>117</v>
      </c>
      <c r="AC14" s="224"/>
    </row>
    <row r="15" spans="1:29" x14ac:dyDescent="0.35">
      <c r="B15" s="303" t="s">
        <v>4</v>
      </c>
      <c r="C15" s="219"/>
      <c r="D15" s="253">
        <v>139852</v>
      </c>
      <c r="E15" s="254">
        <v>141310</v>
      </c>
      <c r="F15" s="254">
        <v>148050</v>
      </c>
      <c r="G15" s="254">
        <v>153910</v>
      </c>
      <c r="H15" s="254">
        <v>168591</v>
      </c>
      <c r="I15" s="254">
        <v>177785</v>
      </c>
      <c r="J15" s="254">
        <v>183946</v>
      </c>
      <c r="K15" s="257">
        <v>181896</v>
      </c>
      <c r="M15" s="222"/>
      <c r="N15" s="256">
        <v>1.0425306752853025E-2</v>
      </c>
      <c r="O15" s="257">
        <v>1458</v>
      </c>
      <c r="P15" s="258">
        <v>4.7696553676314535E-2</v>
      </c>
      <c r="Q15" s="257">
        <v>6740</v>
      </c>
      <c r="R15" s="258">
        <v>3.9581222559945894E-2</v>
      </c>
      <c r="S15" s="257">
        <v>5860</v>
      </c>
      <c r="T15" s="258">
        <v>9.5386914430511283E-2</v>
      </c>
      <c r="U15" s="257">
        <v>14681</v>
      </c>
      <c r="V15" s="258">
        <v>5.4534346436049264E-2</v>
      </c>
      <c r="W15" s="257">
        <v>9194</v>
      </c>
      <c r="X15" s="258">
        <v>3.4654217172427337E-2</v>
      </c>
      <c r="Y15" s="254">
        <v>6161</v>
      </c>
      <c r="Z15" s="258">
        <v>2.2352868440132845E-2</v>
      </c>
      <c r="AA15" s="257">
        <v>3977</v>
      </c>
      <c r="AC15" s="224"/>
    </row>
    <row r="16" spans="1:29" x14ac:dyDescent="0.35">
      <c r="B16" s="303" t="s">
        <v>40</v>
      </c>
      <c r="C16" s="219"/>
      <c r="D16" s="253">
        <v>75685</v>
      </c>
      <c r="E16" s="254">
        <v>73889</v>
      </c>
      <c r="F16" s="254">
        <v>80243</v>
      </c>
      <c r="G16" s="254">
        <v>85666</v>
      </c>
      <c r="H16" s="254">
        <v>97263</v>
      </c>
      <c r="I16" s="254">
        <v>106527</v>
      </c>
      <c r="J16" s="254">
        <v>118432</v>
      </c>
      <c r="K16" s="257">
        <v>118046</v>
      </c>
      <c r="M16" s="222"/>
      <c r="N16" s="256">
        <v>-2.372993327607853E-2</v>
      </c>
      <c r="O16" s="257">
        <v>-1796</v>
      </c>
      <c r="P16" s="258">
        <v>8.5993855648337281E-2</v>
      </c>
      <c r="Q16" s="257">
        <v>6354</v>
      </c>
      <c r="R16" s="258">
        <v>6.7582219009757916E-2</v>
      </c>
      <c r="S16" s="257">
        <v>5423</v>
      </c>
      <c r="T16" s="258">
        <v>0.13537459435481991</v>
      </c>
      <c r="U16" s="257">
        <v>11597</v>
      </c>
      <c r="V16" s="258">
        <v>9.5246907868356878E-2</v>
      </c>
      <c r="W16" s="257">
        <v>9264</v>
      </c>
      <c r="X16" s="258">
        <v>0.11175570512639998</v>
      </c>
      <c r="Y16" s="254">
        <v>11905</v>
      </c>
      <c r="Z16" s="258">
        <v>0.11206782854451247</v>
      </c>
      <c r="AA16" s="257">
        <v>11896</v>
      </c>
      <c r="AC16" s="224"/>
    </row>
    <row r="17" spans="2:31" x14ac:dyDescent="0.35">
      <c r="B17" s="303" t="s">
        <v>41</v>
      </c>
      <c r="C17" s="219"/>
      <c r="D17" s="253">
        <v>203003</v>
      </c>
      <c r="E17" s="254">
        <v>193486</v>
      </c>
      <c r="F17" s="254">
        <v>203102</v>
      </c>
      <c r="G17" s="254">
        <v>227045</v>
      </c>
      <c r="H17" s="254">
        <v>245461</v>
      </c>
      <c r="I17" s="254">
        <v>282812</v>
      </c>
      <c r="J17" s="254">
        <v>308066</v>
      </c>
      <c r="K17" s="257">
        <v>309257</v>
      </c>
      <c r="M17" s="222"/>
      <c r="N17" s="256">
        <v>-4.6881080575163936E-2</v>
      </c>
      <c r="O17" s="257">
        <v>-9517</v>
      </c>
      <c r="P17" s="258">
        <v>4.9698686209854959E-2</v>
      </c>
      <c r="Q17" s="257">
        <v>9616</v>
      </c>
      <c r="R17" s="258">
        <v>0.11788657915727074</v>
      </c>
      <c r="S17" s="257">
        <v>23943</v>
      </c>
      <c r="T17" s="258">
        <v>8.1111673897245051E-2</v>
      </c>
      <c r="U17" s="257">
        <v>18416</v>
      </c>
      <c r="V17" s="258">
        <v>0.15216673931907709</v>
      </c>
      <c r="W17" s="257">
        <v>37351</v>
      </c>
      <c r="X17" s="258">
        <v>8.9296069473713935E-2</v>
      </c>
      <c r="Y17" s="254">
        <v>25254</v>
      </c>
      <c r="Z17" s="258">
        <v>8.2423313312892876E-2</v>
      </c>
      <c r="AA17" s="257">
        <v>23549</v>
      </c>
      <c r="AC17" s="224"/>
    </row>
    <row r="18" spans="2:31" x14ac:dyDescent="0.35">
      <c r="B18" s="303" t="s">
        <v>3</v>
      </c>
      <c r="C18" s="219"/>
      <c r="D18" s="253">
        <v>94194</v>
      </c>
      <c r="E18" s="254">
        <v>109857</v>
      </c>
      <c r="F18" s="254">
        <v>128089</v>
      </c>
      <c r="G18" s="254">
        <v>169532</v>
      </c>
      <c r="H18" s="254">
        <v>200429</v>
      </c>
      <c r="I18" s="254">
        <v>249660</v>
      </c>
      <c r="J18" s="254">
        <v>271458</v>
      </c>
      <c r="K18" s="257">
        <v>270792</v>
      </c>
      <c r="M18" s="222"/>
      <c r="N18" s="256">
        <v>0.1662844767182623</v>
      </c>
      <c r="O18" s="257">
        <v>15663</v>
      </c>
      <c r="P18" s="258">
        <v>0.16596120411079851</v>
      </c>
      <c r="Q18" s="257">
        <v>18232</v>
      </c>
      <c r="R18" s="258">
        <v>0.32354847020431099</v>
      </c>
      <c r="S18" s="257">
        <v>41443</v>
      </c>
      <c r="T18" s="258">
        <v>0.18224877899157677</v>
      </c>
      <c r="U18" s="257">
        <v>30897</v>
      </c>
      <c r="V18" s="258">
        <v>0.24562812766615605</v>
      </c>
      <c r="W18" s="257">
        <v>49231</v>
      </c>
      <c r="X18" s="258">
        <v>8.7310742609949532E-2</v>
      </c>
      <c r="Y18" s="254">
        <v>21798</v>
      </c>
      <c r="Z18" s="258">
        <v>8.9197799015348966E-2</v>
      </c>
      <c r="AA18" s="257">
        <v>22176</v>
      </c>
      <c r="AC18" s="224"/>
    </row>
    <row r="19" spans="2:31" x14ac:dyDescent="0.35">
      <c r="B19" s="303" t="s">
        <v>2</v>
      </c>
      <c r="C19" s="219"/>
      <c r="D19" s="253">
        <v>31136</v>
      </c>
      <c r="E19" s="254">
        <v>31717</v>
      </c>
      <c r="F19" s="254">
        <v>33614</v>
      </c>
      <c r="G19" s="254">
        <v>36559</v>
      </c>
      <c r="H19" s="254">
        <v>40743</v>
      </c>
      <c r="I19" s="254">
        <v>44548</v>
      </c>
      <c r="J19" s="254">
        <v>44892</v>
      </c>
      <c r="K19" s="257">
        <v>44285</v>
      </c>
      <c r="L19" s="304"/>
      <c r="M19" s="219"/>
      <c r="N19" s="256">
        <v>1.8660071942446121E-2</v>
      </c>
      <c r="O19" s="257">
        <v>581</v>
      </c>
      <c r="P19" s="258">
        <v>5.9810196424630258E-2</v>
      </c>
      <c r="Q19" s="257">
        <v>1897</v>
      </c>
      <c r="R19" s="258">
        <v>8.7612304396977425E-2</v>
      </c>
      <c r="S19" s="257">
        <v>2945</v>
      </c>
      <c r="T19" s="258">
        <v>0.11444514346672507</v>
      </c>
      <c r="U19" s="1411">
        <v>4184</v>
      </c>
      <c r="V19" s="258">
        <v>9.3390275630169661E-2</v>
      </c>
      <c r="W19" s="257">
        <v>3805</v>
      </c>
      <c r="X19" s="258">
        <v>7.7220077220077066E-3</v>
      </c>
      <c r="Y19" s="254">
        <v>344</v>
      </c>
      <c r="Z19" s="258">
        <v>6.957866254348577E-3</v>
      </c>
      <c r="AA19" s="257">
        <v>306</v>
      </c>
      <c r="AC19" s="224"/>
    </row>
    <row r="20" spans="2:31" x14ac:dyDescent="0.35">
      <c r="B20" s="303" t="s">
        <v>35</v>
      </c>
      <c r="C20" s="219"/>
      <c r="D20" s="253">
        <v>72627</v>
      </c>
      <c r="E20" s="254">
        <v>73730</v>
      </c>
      <c r="F20" s="254">
        <v>77158</v>
      </c>
      <c r="G20" s="254">
        <v>82694</v>
      </c>
      <c r="H20" s="254">
        <v>89704</v>
      </c>
      <c r="I20" s="254">
        <v>105321</v>
      </c>
      <c r="J20" s="254">
        <v>148176</v>
      </c>
      <c r="K20" s="257">
        <v>147247</v>
      </c>
      <c r="M20" s="222"/>
      <c r="N20" s="256">
        <v>1.518718933729879E-2</v>
      </c>
      <c r="O20" s="257">
        <v>1103</v>
      </c>
      <c r="P20" s="258">
        <v>4.6493964464939586E-2</v>
      </c>
      <c r="Q20" s="257">
        <v>3428</v>
      </c>
      <c r="R20" s="258">
        <v>7.1748878923766801E-2</v>
      </c>
      <c r="S20" s="257">
        <v>5536</v>
      </c>
      <c r="T20" s="258">
        <v>8.4770358188018369E-2</v>
      </c>
      <c r="U20" s="257">
        <v>7010</v>
      </c>
      <c r="V20" s="258">
        <v>0.17409480067778471</v>
      </c>
      <c r="W20" s="257">
        <v>15617</v>
      </c>
      <c r="X20" s="258">
        <v>0.40689890904947723</v>
      </c>
      <c r="Y20" s="254">
        <v>42855</v>
      </c>
      <c r="Z20" s="258">
        <v>0.37542034075623976</v>
      </c>
      <c r="AA20" s="257">
        <v>40191</v>
      </c>
      <c r="AC20" s="224"/>
    </row>
    <row r="21" spans="2:31" x14ac:dyDescent="0.35">
      <c r="B21" s="303" t="s">
        <v>42</v>
      </c>
      <c r="C21" s="219"/>
      <c r="D21" s="253">
        <v>187165</v>
      </c>
      <c r="E21" s="254">
        <v>169910</v>
      </c>
      <c r="F21" s="254">
        <v>198080</v>
      </c>
      <c r="G21" s="254">
        <v>218173</v>
      </c>
      <c r="H21" s="254">
        <v>243836</v>
      </c>
      <c r="I21" s="254">
        <v>265876</v>
      </c>
      <c r="J21" s="254">
        <v>298974</v>
      </c>
      <c r="K21" s="257">
        <v>297771</v>
      </c>
      <c r="M21" s="222"/>
      <c r="N21" s="256">
        <v>-9.2191381935725181E-2</v>
      </c>
      <c r="O21" s="257">
        <v>-17255</v>
      </c>
      <c r="P21" s="258">
        <v>0.16579365546465774</v>
      </c>
      <c r="Q21" s="257">
        <v>28170</v>
      </c>
      <c r="R21" s="258">
        <v>0.10143881260096932</v>
      </c>
      <c r="S21" s="257">
        <v>20093</v>
      </c>
      <c r="T21" s="258">
        <v>0.11762683741801228</v>
      </c>
      <c r="U21" s="257">
        <v>25663</v>
      </c>
      <c r="V21" s="258">
        <v>9.0388621860594931E-2</v>
      </c>
      <c r="W21" s="257">
        <v>22040</v>
      </c>
      <c r="X21" s="258">
        <v>0.12448660277723445</v>
      </c>
      <c r="Y21" s="254">
        <v>33098</v>
      </c>
      <c r="Z21" s="258">
        <v>0.12650379068746886</v>
      </c>
      <c r="AA21" s="257">
        <v>33439</v>
      </c>
      <c r="AC21" s="224"/>
    </row>
    <row r="22" spans="2:31" x14ac:dyDescent="0.35">
      <c r="B22" s="303" t="s">
        <v>43</v>
      </c>
      <c r="C22" s="219"/>
      <c r="D22" s="253">
        <v>44054</v>
      </c>
      <c r="E22" s="254">
        <v>44045</v>
      </c>
      <c r="F22" s="254">
        <v>46064</v>
      </c>
      <c r="G22" s="254">
        <v>47227</v>
      </c>
      <c r="H22" s="254">
        <v>50551</v>
      </c>
      <c r="I22" s="254">
        <v>57972</v>
      </c>
      <c r="J22" s="254">
        <v>66770</v>
      </c>
      <c r="K22" s="257">
        <v>66474</v>
      </c>
      <c r="M22" s="222"/>
      <c r="N22" s="256">
        <v>-2.0429472919603064E-4</v>
      </c>
      <c r="O22" s="257">
        <v>-9</v>
      </c>
      <c r="P22" s="258">
        <v>4.5839482347598937E-2</v>
      </c>
      <c r="Q22" s="257">
        <v>2019</v>
      </c>
      <c r="R22" s="258">
        <v>2.5247481764501645E-2</v>
      </c>
      <c r="S22" s="257">
        <v>1163</v>
      </c>
      <c r="T22" s="258">
        <v>7.0383467084506712E-2</v>
      </c>
      <c r="U22" s="257">
        <v>3324</v>
      </c>
      <c r="V22" s="258">
        <v>0.14680223932266423</v>
      </c>
      <c r="W22" s="257">
        <v>7421</v>
      </c>
      <c r="X22" s="258">
        <v>0.15176292003035941</v>
      </c>
      <c r="Y22" s="254">
        <v>8798</v>
      </c>
      <c r="Z22" s="258">
        <v>0.13922879177377889</v>
      </c>
      <c r="AA22" s="257">
        <v>8124</v>
      </c>
      <c r="AC22" s="224"/>
    </row>
    <row r="23" spans="2:31" x14ac:dyDescent="0.35">
      <c r="B23" s="303" t="s">
        <v>44</v>
      </c>
      <c r="C23" s="219"/>
      <c r="D23" s="253">
        <v>17755</v>
      </c>
      <c r="E23" s="254">
        <v>17268</v>
      </c>
      <c r="F23" s="254">
        <v>18123</v>
      </c>
      <c r="G23" s="254">
        <v>20187</v>
      </c>
      <c r="H23" s="254">
        <v>22154</v>
      </c>
      <c r="I23" s="254">
        <v>23151</v>
      </c>
      <c r="J23" s="254">
        <v>25127</v>
      </c>
      <c r="K23" s="257">
        <v>24773</v>
      </c>
      <c r="L23" s="304"/>
      <c r="M23" s="219"/>
      <c r="N23" s="256">
        <v>-2.7428893269501597E-2</v>
      </c>
      <c r="O23" s="257">
        <v>-487</v>
      </c>
      <c r="P23" s="258">
        <v>4.9513551077136952E-2</v>
      </c>
      <c r="Q23" s="257">
        <v>855</v>
      </c>
      <c r="R23" s="258">
        <v>0.11388842906803509</v>
      </c>
      <c r="S23" s="257">
        <v>2064</v>
      </c>
      <c r="T23" s="258">
        <v>9.743894585624413E-2</v>
      </c>
      <c r="U23" s="257">
        <v>1967</v>
      </c>
      <c r="V23" s="258">
        <v>4.5003159700279793E-2</v>
      </c>
      <c r="W23" s="257">
        <v>997</v>
      </c>
      <c r="X23" s="258">
        <v>8.5352684549263591E-2</v>
      </c>
      <c r="Y23" s="254">
        <v>1976</v>
      </c>
      <c r="Z23" s="258">
        <v>8.0704968808620103E-2</v>
      </c>
      <c r="AA23" s="257">
        <v>1850</v>
      </c>
      <c r="AC23" s="224"/>
    </row>
    <row r="24" spans="2:31" x14ac:dyDescent="0.35">
      <c r="B24" s="303" t="s">
        <v>45</v>
      </c>
      <c r="C24" s="219"/>
      <c r="D24" s="253">
        <v>89779</v>
      </c>
      <c r="E24" s="254">
        <v>88748</v>
      </c>
      <c r="F24" s="254">
        <v>89865</v>
      </c>
      <c r="G24" s="254">
        <v>89904</v>
      </c>
      <c r="H24" s="254">
        <v>94658</v>
      </c>
      <c r="I24" s="254">
        <v>100969</v>
      </c>
      <c r="J24" s="254">
        <v>107665</v>
      </c>
      <c r="K24" s="257">
        <v>107539</v>
      </c>
      <c r="M24" s="222"/>
      <c r="N24" s="256">
        <v>-1.1483754552846448E-2</v>
      </c>
      <c r="O24" s="257">
        <v>-1031</v>
      </c>
      <c r="P24" s="258">
        <v>1.2586199125614206E-2</v>
      </c>
      <c r="Q24" s="257">
        <v>1117</v>
      </c>
      <c r="R24" s="258">
        <v>4.3398430979801894E-4</v>
      </c>
      <c r="S24" s="257">
        <v>39</v>
      </c>
      <c r="T24" s="258">
        <v>5.2878626090051561E-2</v>
      </c>
      <c r="U24" s="257">
        <v>4754</v>
      </c>
      <c r="V24" s="258">
        <v>6.6671596695472068E-2</v>
      </c>
      <c r="W24" s="257">
        <v>6311</v>
      </c>
      <c r="X24" s="258">
        <v>6.6317384543770785E-2</v>
      </c>
      <c r="Y24" s="254">
        <v>6696</v>
      </c>
      <c r="Z24" s="258">
        <v>6.0270542070080646E-2</v>
      </c>
      <c r="AA24" s="257">
        <v>6113</v>
      </c>
      <c r="AC24" s="224"/>
    </row>
    <row r="25" spans="2:31" x14ac:dyDescent="0.35">
      <c r="B25" s="303" t="s">
        <v>46</v>
      </c>
      <c r="C25" s="219"/>
      <c r="D25" s="253">
        <v>12152</v>
      </c>
      <c r="E25" s="254">
        <v>11213</v>
      </c>
      <c r="F25" s="254">
        <v>11764</v>
      </c>
      <c r="G25" s="254">
        <v>12841</v>
      </c>
      <c r="H25" s="254">
        <v>13957</v>
      </c>
      <c r="I25" s="254">
        <v>14234</v>
      </c>
      <c r="J25" s="254">
        <v>14917</v>
      </c>
      <c r="K25" s="257">
        <v>14879</v>
      </c>
      <c r="M25" s="222"/>
      <c r="N25" s="256">
        <v>-7.7271231073074431E-2</v>
      </c>
      <c r="O25" s="257">
        <v>-939</v>
      </c>
      <c r="P25" s="258">
        <v>4.9139391777401231E-2</v>
      </c>
      <c r="Q25" s="257">
        <v>551</v>
      </c>
      <c r="R25" s="258">
        <v>9.1550493029581848E-2</v>
      </c>
      <c r="S25" s="257">
        <v>1077</v>
      </c>
      <c r="T25" s="258">
        <v>8.6909119227474463E-2</v>
      </c>
      <c r="U25" s="257">
        <v>1116</v>
      </c>
      <c r="V25" s="258">
        <v>1.9846671920899839E-2</v>
      </c>
      <c r="W25" s="257">
        <v>277</v>
      </c>
      <c r="X25" s="258">
        <v>4.79837009976114E-2</v>
      </c>
      <c r="Y25" s="254">
        <v>683</v>
      </c>
      <c r="Z25" s="258">
        <v>4.2384755499509597E-2</v>
      </c>
      <c r="AA25" s="257">
        <v>605</v>
      </c>
      <c r="AC25" s="224"/>
    </row>
    <row r="26" spans="2:31" x14ac:dyDescent="0.35">
      <c r="B26" s="305" t="s">
        <v>1</v>
      </c>
      <c r="C26" s="219"/>
      <c r="D26" s="260">
        <v>3873</v>
      </c>
      <c r="E26" s="261">
        <v>3677</v>
      </c>
      <c r="F26" s="261">
        <v>3992</v>
      </c>
      <c r="G26" s="261">
        <v>4310</v>
      </c>
      <c r="H26" s="261">
        <v>4565</v>
      </c>
      <c r="I26" s="261">
        <v>4910</v>
      </c>
      <c r="J26" s="261">
        <v>5243</v>
      </c>
      <c r="K26" s="265">
        <v>5224</v>
      </c>
      <c r="L26" s="1221"/>
      <c r="M26" s="219"/>
      <c r="N26" s="264">
        <v>-5.060676478182291E-2</v>
      </c>
      <c r="O26" s="265">
        <v>-196</v>
      </c>
      <c r="P26" s="266">
        <v>8.5667663856404674E-2</v>
      </c>
      <c r="Q26" s="265">
        <v>315</v>
      </c>
      <c r="R26" s="266">
        <v>7.965931863727449E-2</v>
      </c>
      <c r="S26" s="265">
        <v>318</v>
      </c>
      <c r="T26" s="266">
        <v>5.9164733178654227E-2</v>
      </c>
      <c r="U26" s="265">
        <v>255</v>
      </c>
      <c r="V26" s="266">
        <v>7.5575027382256188E-2</v>
      </c>
      <c r="W26" s="265">
        <v>345</v>
      </c>
      <c r="X26" s="266">
        <v>6.7820773930753475E-2</v>
      </c>
      <c r="Y26" s="261">
        <v>333</v>
      </c>
      <c r="Z26" s="266">
        <v>6.1572851046535204E-2</v>
      </c>
      <c r="AA26" s="265">
        <v>303</v>
      </c>
      <c r="AC26" s="224"/>
      <c r="AD26" s="224"/>
      <c r="AE26" s="286"/>
    </row>
    <row r="27" spans="2:31" x14ac:dyDescent="0.35">
      <c r="B27" s="235" t="s">
        <v>0</v>
      </c>
      <c r="C27" s="219"/>
      <c r="D27" s="1222">
        <v>1411021</v>
      </c>
      <c r="E27" s="306">
        <v>1427207</v>
      </c>
      <c r="F27" s="307">
        <v>1569205</v>
      </c>
      <c r="G27" s="306">
        <v>1727429</v>
      </c>
      <c r="H27" s="307">
        <v>1906051</v>
      </c>
      <c r="I27" s="306">
        <v>2125145</v>
      </c>
      <c r="J27" s="306">
        <v>2391346</v>
      </c>
      <c r="K27" s="306">
        <f t="shared" ref="K27" si="0">SUM(K9:K26)</f>
        <v>2391385</v>
      </c>
      <c r="L27" s="308"/>
      <c r="M27" s="222"/>
      <c r="N27" s="240">
        <f t="shared" ref="N27" si="1">E27/D27-1</f>
        <v>1.1471126227037054E-2</v>
      </c>
      <c r="O27" s="241">
        <f t="shared" ref="O27" si="2">E27-D27</f>
        <v>16186</v>
      </c>
      <c r="P27" s="242">
        <f t="shared" ref="P27" si="3">F27/E27-1</f>
        <v>9.9493626362538778E-2</v>
      </c>
      <c r="Q27" s="243">
        <f t="shared" ref="Q27" si="4">F27-E27</f>
        <v>141998</v>
      </c>
      <c r="R27" s="242">
        <f t="shared" ref="R27" si="5">G27/F27-1</f>
        <v>0.10083067540569912</v>
      </c>
      <c r="S27" s="237">
        <f t="shared" ref="S27" si="6">G27-F27</f>
        <v>158224</v>
      </c>
      <c r="T27" s="242">
        <f t="shared" ref="T27" si="7">H27/G27-1</f>
        <v>0.10340338155721596</v>
      </c>
      <c r="U27" s="243">
        <f t="shared" ref="U27" si="8">H27-G27</f>
        <v>178622</v>
      </c>
      <c r="V27" s="309">
        <f>I27/H27-1</f>
        <v>0.11494655704385659</v>
      </c>
      <c r="W27" s="237">
        <f>I27-H27</f>
        <v>219094</v>
      </c>
      <c r="X27" s="309">
        <v>0.12526251149921541</v>
      </c>
      <c r="Y27" s="237">
        <v>266201</v>
      </c>
      <c r="Z27" s="242">
        <v>0.12091985939900063</v>
      </c>
      <c r="AA27" s="243">
        <v>257972</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EVO_prest!D9:K9</xm:f>
              <xm:sqref>L9</xm:sqref>
            </x14:sparkline>
            <x14:sparkline>
              <xm:f>EVO_prest!D10:K10</xm:f>
              <xm:sqref>L10</xm:sqref>
            </x14:sparkline>
            <x14:sparkline>
              <xm:f>EVO_prest!D11:K11</xm:f>
              <xm:sqref>L11</xm:sqref>
            </x14:sparkline>
            <x14:sparkline>
              <xm:f>EVO_prest!D12:K12</xm:f>
              <xm:sqref>L12</xm:sqref>
            </x14:sparkline>
            <x14:sparkline>
              <xm:f>EVO_prest!D13:K13</xm:f>
              <xm:sqref>L13</xm:sqref>
            </x14:sparkline>
            <x14:sparkline>
              <xm:f>EVO_prest!D14:K14</xm:f>
              <xm:sqref>L14</xm:sqref>
            </x14:sparkline>
            <x14:sparkline>
              <xm:f>EVO_prest!D15:K15</xm:f>
              <xm:sqref>L15</xm:sqref>
            </x14:sparkline>
            <x14:sparkline>
              <xm:f>EVO_prest!D16:K16</xm:f>
              <xm:sqref>L16</xm:sqref>
            </x14:sparkline>
            <x14:sparkline>
              <xm:f>EVO_prest!D17:K17</xm:f>
              <xm:sqref>L17</xm:sqref>
            </x14:sparkline>
            <x14:sparkline>
              <xm:f>EVO_prest!D18:K18</xm:f>
              <xm:sqref>L18</xm:sqref>
            </x14:sparkline>
            <x14:sparkline>
              <xm:f>EVO_prest!D19:K19</xm:f>
              <xm:sqref>L19</xm:sqref>
            </x14:sparkline>
            <x14:sparkline>
              <xm:f>EVO_prest!D20:K20</xm:f>
              <xm:sqref>L20</xm:sqref>
            </x14:sparkline>
            <x14:sparkline>
              <xm:f>EVO_prest!D21:K21</xm:f>
              <xm:sqref>L21</xm:sqref>
            </x14:sparkline>
            <x14:sparkline>
              <xm:f>EVO_prest!D22:K22</xm:f>
              <xm:sqref>L22</xm:sqref>
            </x14:sparkline>
            <x14:sparkline>
              <xm:f>EVO_prest!D23:K23</xm:f>
              <xm:sqref>L23</xm:sqref>
            </x14:sparkline>
            <x14:sparkline>
              <xm:f>EVO_prest!D24:K24</xm:f>
              <xm:sqref>L24</xm:sqref>
            </x14:sparkline>
            <x14:sparkline>
              <xm:f>EVO_prest!D25:K25</xm:f>
              <xm:sqref>L25</xm:sqref>
            </x14:sparkline>
            <x14:sparkline>
              <xm:f>EVO_prest!D26:K26</xm:f>
              <xm:sqref>L26</xm:sqref>
            </x14:sparkline>
            <x14:sparkline>
              <xm:f>EVO_prest!D27:K27</xm:f>
              <xm:sqref>L27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390</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472</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213</v>
      </c>
      <c r="K8" s="1470"/>
      <c r="L8" s="1470"/>
      <c r="M8" s="1470"/>
      <c r="N8" s="1470"/>
      <c r="O8" s="1471"/>
      <c r="P8" s="317"/>
      <c r="Q8" s="1469" t="s">
        <v>214</v>
      </c>
      <c r="R8" s="1470"/>
      <c r="S8" s="1470"/>
      <c r="T8" s="1470"/>
      <c r="U8" s="1470"/>
      <c r="V8" s="1471"/>
      <c r="W8" s="317"/>
      <c r="X8" s="1469" t="s">
        <v>215</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211</v>
      </c>
      <c r="L9" s="1448" t="s">
        <v>24</v>
      </c>
      <c r="M9" s="1449"/>
      <c r="N9" s="1450" t="s">
        <v>23</v>
      </c>
      <c r="O9" s="1451"/>
      <c r="P9" s="317"/>
      <c r="Q9" s="1452" t="s">
        <v>9</v>
      </c>
      <c r="R9" s="1446" t="s">
        <v>211</v>
      </c>
      <c r="S9" s="1448" t="s">
        <v>24</v>
      </c>
      <c r="T9" s="1449"/>
      <c r="U9" s="1450" t="s">
        <v>23</v>
      </c>
      <c r="V9" s="1451"/>
      <c r="W9" s="317"/>
      <c r="X9" s="1452" t="s">
        <v>9</v>
      </c>
      <c r="Y9" s="1446" t="s">
        <v>211</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211</v>
      </c>
      <c r="G10" s="406" t="s">
        <v>9</v>
      </c>
      <c r="H10" s="886" t="s">
        <v>211</v>
      </c>
      <c r="I10" s="346"/>
      <c r="J10" s="1453"/>
      <c r="K10" s="1447"/>
      <c r="L10" s="404" t="s">
        <v>9</v>
      </c>
      <c r="M10" s="403" t="s">
        <v>212</v>
      </c>
      <c r="N10" s="407" t="s">
        <v>9</v>
      </c>
      <c r="O10" s="402" t="s">
        <v>212</v>
      </c>
      <c r="P10" s="347"/>
      <c r="Q10" s="1453"/>
      <c r="R10" s="1447"/>
      <c r="S10" s="404" t="s">
        <v>9</v>
      </c>
      <c r="T10" s="403" t="s">
        <v>212</v>
      </c>
      <c r="U10" s="407" t="s">
        <v>9</v>
      </c>
      <c r="V10" s="402" t="s">
        <v>212</v>
      </c>
      <c r="W10" s="347"/>
      <c r="X10" s="1453"/>
      <c r="Y10" s="1447"/>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8676713</v>
      </c>
      <c r="E12" s="352">
        <f>L12+S12+Z12</f>
        <v>4407606</v>
      </c>
      <c r="F12" s="353">
        <f>E12/$D12*100</f>
        <v>50.798107532195658</v>
      </c>
      <c r="G12" s="352">
        <f>N12+U12+AB12</f>
        <v>4269107</v>
      </c>
      <c r="H12" s="354">
        <f>G12/$D12*100</f>
        <v>49.201892467804342</v>
      </c>
      <c r="I12" s="350"/>
      <c r="J12" s="355">
        <f>L12+N12</f>
        <v>7017124</v>
      </c>
      <c r="K12" s="356">
        <f>J12/$D12*100</f>
        <v>80.873067946352492</v>
      </c>
      <c r="L12" s="357">
        <v>3480746</v>
      </c>
      <c r="M12" s="353">
        <v>49.603598283285287</v>
      </c>
      <c r="N12" s="357">
        <v>3536378</v>
      </c>
      <c r="O12" s="358">
        <v>50.396401716714713</v>
      </c>
      <c r="P12" s="350"/>
      <c r="Q12" s="355">
        <v>1209620</v>
      </c>
      <c r="R12" s="356">
        <v>13.94099355366485</v>
      </c>
      <c r="S12" s="357">
        <v>646637</v>
      </c>
      <c r="T12" s="353">
        <v>53.457862799887565</v>
      </c>
      <c r="U12" s="357">
        <v>562983</v>
      </c>
      <c r="V12" s="358">
        <v>46.542137200112435</v>
      </c>
      <c r="W12" s="350"/>
      <c r="X12" s="355">
        <v>449969</v>
      </c>
      <c r="Y12" s="356">
        <v>5.1859384999826545</v>
      </c>
      <c r="Z12" s="357">
        <v>280223</v>
      </c>
      <c r="AA12" s="353">
        <v>62.276067906900259</v>
      </c>
      <c r="AB12" s="357">
        <v>169746</v>
      </c>
      <c r="AC12" s="358">
        <f t="shared" ref="AC12:AC29" si="0">AB12/$X12*100</f>
        <v>37.723932093099748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1364621</v>
      </c>
      <c r="E13" s="365">
        <f t="shared" ref="E13:E29" si="2">L13+S13+Z13</f>
        <v>687834</v>
      </c>
      <c r="F13" s="366">
        <f t="shared" ref="F13:H28" si="3">E13/$D13*100</f>
        <v>50.404764399785726</v>
      </c>
      <c r="G13" s="365">
        <f t="shared" ref="G13:G29" si="4">N13+U13+AB13</f>
        <v>676787</v>
      </c>
      <c r="H13" s="367">
        <f t="shared" si="3"/>
        <v>49.595235600214274</v>
      </c>
      <c r="I13" s="350"/>
      <c r="J13" s="368">
        <f t="shared" ref="J13:J29" si="5">L13+N13</f>
        <v>1056198</v>
      </c>
      <c r="K13" s="369">
        <f t="shared" ref="K13:K29" si="6">J13/$D13*100</f>
        <v>77.398633027045605</v>
      </c>
      <c r="L13" s="370">
        <v>515388</v>
      </c>
      <c r="M13" s="371">
        <v>48.796532468344004</v>
      </c>
      <c r="N13" s="370">
        <v>540810</v>
      </c>
      <c r="O13" s="372">
        <v>51.203467531656003</v>
      </c>
      <c r="P13" s="350"/>
      <c r="Q13" s="368">
        <v>209772</v>
      </c>
      <c r="R13" s="369">
        <v>15.372180261039512</v>
      </c>
      <c r="S13" s="370">
        <v>111197</v>
      </c>
      <c r="T13" s="371">
        <v>53.008504471521455</v>
      </c>
      <c r="U13" s="370">
        <v>98575</v>
      </c>
      <c r="V13" s="372">
        <v>46.991495528478538</v>
      </c>
      <c r="W13" s="350"/>
      <c r="X13" s="368">
        <v>98651</v>
      </c>
      <c r="Y13" s="369">
        <v>7.2291867119148838</v>
      </c>
      <c r="Z13" s="370">
        <v>61249</v>
      </c>
      <c r="AA13" s="371">
        <v>62.086547526127454</v>
      </c>
      <c r="AB13" s="370">
        <v>37402</v>
      </c>
      <c r="AC13" s="372">
        <f t="shared" si="0"/>
        <v>37.913452473872539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1015128</v>
      </c>
      <c r="E14" s="365">
        <f t="shared" si="2"/>
        <v>530617</v>
      </c>
      <c r="F14" s="366">
        <f t="shared" si="3"/>
        <v>52.270945141893435</v>
      </c>
      <c r="G14" s="365">
        <f t="shared" si="4"/>
        <v>484511</v>
      </c>
      <c r="H14" s="367">
        <f t="shared" si="3"/>
        <v>47.729054858106565</v>
      </c>
      <c r="I14" s="350"/>
      <c r="J14" s="368">
        <f t="shared" si="5"/>
        <v>727225</v>
      </c>
      <c r="K14" s="369">
        <f t="shared" si="6"/>
        <v>71.638749005051579</v>
      </c>
      <c r="L14" s="370">
        <v>364896</v>
      </c>
      <c r="M14" s="371">
        <v>50.17649283234212</v>
      </c>
      <c r="N14" s="370">
        <v>362329</v>
      </c>
      <c r="O14" s="372">
        <v>49.82350716765788</v>
      </c>
      <c r="P14" s="350"/>
      <c r="Q14" s="368">
        <v>201425</v>
      </c>
      <c r="R14" s="369">
        <v>19.842325302818956</v>
      </c>
      <c r="S14" s="370">
        <v>110051</v>
      </c>
      <c r="T14" s="371">
        <v>54.636216954201309</v>
      </c>
      <c r="U14" s="370">
        <v>91374</v>
      </c>
      <c r="V14" s="372">
        <v>45.363783045798684</v>
      </c>
      <c r="W14" s="350"/>
      <c r="X14" s="368">
        <v>86478</v>
      </c>
      <c r="Y14" s="369">
        <v>8.518925692129466</v>
      </c>
      <c r="Z14" s="370">
        <v>55670</v>
      </c>
      <c r="AA14" s="371">
        <v>64.374754272763013</v>
      </c>
      <c r="AB14" s="370">
        <v>30808</v>
      </c>
      <c r="AC14" s="372">
        <f t="shared" si="0"/>
        <v>35.625245727236987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1249844</v>
      </c>
      <c r="E15" s="365">
        <f t="shared" si="2"/>
        <v>627171</v>
      </c>
      <c r="F15" s="366">
        <f t="shared" si="3"/>
        <v>50.179942456818615</v>
      </c>
      <c r="G15" s="365">
        <f t="shared" si="4"/>
        <v>622673</v>
      </c>
      <c r="H15" s="367">
        <f t="shared" si="3"/>
        <v>49.820057543181392</v>
      </c>
      <c r="I15" s="350"/>
      <c r="J15" s="368">
        <f t="shared" si="5"/>
        <v>1039347</v>
      </c>
      <c r="K15" s="369">
        <f t="shared" si="6"/>
        <v>83.158138135639319</v>
      </c>
      <c r="L15" s="370">
        <v>510430</v>
      </c>
      <c r="M15" s="371">
        <v>49.110643509819148</v>
      </c>
      <c r="N15" s="370">
        <v>528917</v>
      </c>
      <c r="O15" s="372">
        <v>50.889356490180859</v>
      </c>
      <c r="P15" s="350"/>
      <c r="Q15" s="368">
        <v>154160</v>
      </c>
      <c r="R15" s="369">
        <v>12.334339325547829</v>
      </c>
      <c r="S15" s="370">
        <v>82120</v>
      </c>
      <c r="T15" s="371">
        <v>53.269330565646079</v>
      </c>
      <c r="U15" s="370">
        <v>72040</v>
      </c>
      <c r="V15" s="372">
        <v>46.730669434353914</v>
      </c>
      <c r="W15" s="350"/>
      <c r="X15" s="368">
        <v>56337</v>
      </c>
      <c r="Y15" s="369">
        <v>4.5075225388128439</v>
      </c>
      <c r="Z15" s="370">
        <v>34621</v>
      </c>
      <c r="AA15" s="371">
        <v>61.453396524486571</v>
      </c>
      <c r="AB15" s="370">
        <v>21716</v>
      </c>
      <c r="AC15" s="372">
        <f t="shared" si="0"/>
        <v>38.546603475513429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2258866</v>
      </c>
      <c r="E16" s="365">
        <f t="shared" si="2"/>
        <v>1144045</v>
      </c>
      <c r="F16" s="366">
        <f t="shared" si="3"/>
        <v>50.646873254101834</v>
      </c>
      <c r="G16" s="365">
        <f t="shared" si="4"/>
        <v>1114821</v>
      </c>
      <c r="H16" s="367">
        <f t="shared" si="3"/>
        <v>49.353126745898166</v>
      </c>
      <c r="I16" s="350"/>
      <c r="J16" s="368">
        <f t="shared" si="5"/>
        <v>1848033</v>
      </c>
      <c r="K16" s="369">
        <f t="shared" si="6"/>
        <v>81.812422693510811</v>
      </c>
      <c r="L16" s="370">
        <v>918095</v>
      </c>
      <c r="M16" s="371">
        <v>49.679578232639784</v>
      </c>
      <c r="N16" s="370">
        <v>929938</v>
      </c>
      <c r="O16" s="372">
        <v>50.320421767360216</v>
      </c>
      <c r="P16" s="350"/>
      <c r="Q16" s="368">
        <v>305526</v>
      </c>
      <c r="R16" s="369">
        <v>13.525636314858872</v>
      </c>
      <c r="S16" s="370">
        <v>161601</v>
      </c>
      <c r="T16" s="371">
        <v>52.892716168182083</v>
      </c>
      <c r="U16" s="370">
        <v>143925</v>
      </c>
      <c r="V16" s="372">
        <v>47.107283831817917</v>
      </c>
      <c r="W16" s="350"/>
      <c r="X16" s="368">
        <v>105307</v>
      </c>
      <c r="Y16" s="369">
        <v>4.6619409916303134</v>
      </c>
      <c r="Z16" s="370">
        <v>64349</v>
      </c>
      <c r="AA16" s="371">
        <v>61.106099309637543</v>
      </c>
      <c r="AB16" s="370">
        <v>40958</v>
      </c>
      <c r="AC16" s="372">
        <f t="shared" si="0"/>
        <v>38.893900690362464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593623</v>
      </c>
      <c r="E17" s="375">
        <f t="shared" si="2"/>
        <v>306163</v>
      </c>
      <c r="F17" s="376">
        <f t="shared" si="3"/>
        <v>51.575326427715908</v>
      </c>
      <c r="G17" s="375">
        <f t="shared" si="4"/>
        <v>287460</v>
      </c>
      <c r="H17" s="367">
        <f t="shared" si="3"/>
        <v>48.424673572284092</v>
      </c>
      <c r="I17" s="350"/>
      <c r="J17" s="377">
        <f t="shared" si="5"/>
        <v>448079</v>
      </c>
      <c r="K17" s="378">
        <f t="shared" si="6"/>
        <v>75.482082062184247</v>
      </c>
      <c r="L17" s="375">
        <v>223780</v>
      </c>
      <c r="M17" s="376">
        <v>49.942086105351954</v>
      </c>
      <c r="N17" s="375">
        <v>224299</v>
      </c>
      <c r="O17" s="372">
        <v>50.057913894648046</v>
      </c>
      <c r="P17" s="350"/>
      <c r="Q17" s="377">
        <v>103380</v>
      </c>
      <c r="R17" s="378">
        <v>17.415093417876328</v>
      </c>
      <c r="S17" s="375">
        <v>55313</v>
      </c>
      <c r="T17" s="376">
        <v>53.504546333913716</v>
      </c>
      <c r="U17" s="375">
        <v>48067</v>
      </c>
      <c r="V17" s="372">
        <v>46.495453666086284</v>
      </c>
      <c r="W17" s="350"/>
      <c r="X17" s="377">
        <v>42164</v>
      </c>
      <c r="Y17" s="378">
        <v>7.1028245199394231</v>
      </c>
      <c r="Z17" s="375">
        <v>27070</v>
      </c>
      <c r="AA17" s="376">
        <v>64.201688644341147</v>
      </c>
      <c r="AB17" s="375">
        <v>15094</v>
      </c>
      <c r="AC17" s="372">
        <f t="shared" si="0"/>
        <v>35.798311355658861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2401221</v>
      </c>
      <c r="E18" s="365">
        <f t="shared" si="2"/>
        <v>1218323</v>
      </c>
      <c r="F18" s="366">
        <f t="shared" si="3"/>
        <v>50.737645556156643</v>
      </c>
      <c r="G18" s="365">
        <f t="shared" si="4"/>
        <v>1182898</v>
      </c>
      <c r="H18" s="367">
        <f t="shared" si="3"/>
        <v>49.262354443843357</v>
      </c>
      <c r="I18" s="350"/>
      <c r="J18" s="368">
        <f t="shared" si="5"/>
        <v>1746772</v>
      </c>
      <c r="K18" s="369">
        <f t="shared" si="6"/>
        <v>72.745157567754077</v>
      </c>
      <c r="L18" s="370">
        <v>858674</v>
      </c>
      <c r="M18" s="371">
        <v>49.157760715193511</v>
      </c>
      <c r="N18" s="370">
        <v>888098</v>
      </c>
      <c r="O18" s="372">
        <v>50.842239284806489</v>
      </c>
      <c r="P18" s="350"/>
      <c r="Q18" s="368">
        <v>430931</v>
      </c>
      <c r="R18" s="369">
        <v>17.946328138892671</v>
      </c>
      <c r="S18" s="370">
        <v>221597</v>
      </c>
      <c r="T18" s="371">
        <v>51.422849597731421</v>
      </c>
      <c r="U18" s="370">
        <v>209334</v>
      </c>
      <c r="V18" s="372">
        <v>48.577150402268579</v>
      </c>
      <c r="W18" s="350"/>
      <c r="X18" s="368">
        <v>223518</v>
      </c>
      <c r="Y18" s="369">
        <v>9.308514293353257</v>
      </c>
      <c r="Z18" s="370">
        <v>138052</v>
      </c>
      <c r="AA18" s="371">
        <v>61.763258440036154</v>
      </c>
      <c r="AB18" s="370">
        <v>85466</v>
      </c>
      <c r="AC18" s="372">
        <f t="shared" si="0"/>
        <v>38.236741559963846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2126378</v>
      </c>
      <c r="E19" s="365">
        <f t="shared" si="2"/>
        <v>1058878</v>
      </c>
      <c r="F19" s="366">
        <f t="shared" si="3"/>
        <v>49.797260882119737</v>
      </c>
      <c r="G19" s="365">
        <f t="shared" si="4"/>
        <v>1067500</v>
      </c>
      <c r="H19" s="367">
        <f t="shared" si="3"/>
        <v>50.20273911788027</v>
      </c>
      <c r="I19" s="350"/>
      <c r="J19" s="368">
        <f t="shared" si="5"/>
        <v>1699472</v>
      </c>
      <c r="K19" s="369">
        <f t="shared" si="6"/>
        <v>79.923325015589882</v>
      </c>
      <c r="L19" s="370">
        <v>825114</v>
      </c>
      <c r="M19" s="371">
        <v>48.551197077680598</v>
      </c>
      <c r="N19" s="370">
        <v>874358</v>
      </c>
      <c r="O19" s="372">
        <v>51.448802922319402</v>
      </c>
      <c r="P19" s="350"/>
      <c r="Q19" s="368">
        <v>292398</v>
      </c>
      <c r="R19" s="369">
        <v>13.75098877057607</v>
      </c>
      <c r="S19" s="370">
        <v>151645</v>
      </c>
      <c r="T19" s="371">
        <v>51.862529839465388</v>
      </c>
      <c r="U19" s="370">
        <v>140753</v>
      </c>
      <c r="V19" s="372">
        <v>48.137470160534612</v>
      </c>
      <c r="W19" s="350"/>
      <c r="X19" s="368">
        <v>134508</v>
      </c>
      <c r="Y19" s="369">
        <v>6.3256862138340404</v>
      </c>
      <c r="Z19" s="370">
        <v>82119</v>
      </c>
      <c r="AA19" s="371">
        <v>61.051387278080114</v>
      </c>
      <c r="AB19" s="370">
        <v>52389</v>
      </c>
      <c r="AC19" s="372">
        <f t="shared" si="0"/>
        <v>38.948612721919886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8124126</v>
      </c>
      <c r="E20" s="365">
        <f t="shared" si="2"/>
        <v>4117292</v>
      </c>
      <c r="F20" s="366">
        <f t="shared" si="3"/>
        <v>50.679814665602187</v>
      </c>
      <c r="G20" s="365">
        <f t="shared" si="4"/>
        <v>4006834</v>
      </c>
      <c r="H20" s="367">
        <f t="shared" si="3"/>
        <v>49.320185334397813</v>
      </c>
      <c r="I20" s="350"/>
      <c r="J20" s="368">
        <f t="shared" si="5"/>
        <v>6522139</v>
      </c>
      <c r="K20" s="369">
        <f t="shared" si="6"/>
        <v>80.281115777869516</v>
      </c>
      <c r="L20" s="370">
        <v>3206027</v>
      </c>
      <c r="M20" s="371">
        <v>49.156066744361013</v>
      </c>
      <c r="N20" s="370">
        <v>3316112</v>
      </c>
      <c r="O20" s="372">
        <v>50.843933255638987</v>
      </c>
      <c r="P20" s="350"/>
      <c r="Q20" s="368">
        <v>1123089</v>
      </c>
      <c r="R20" s="369">
        <v>13.824120896204711</v>
      </c>
      <c r="S20" s="370">
        <v>611304</v>
      </c>
      <c r="T20" s="371">
        <v>54.430592766913399</v>
      </c>
      <c r="U20" s="370">
        <v>511785</v>
      </c>
      <c r="V20" s="372">
        <v>45.569407233086601</v>
      </c>
      <c r="W20" s="350"/>
      <c r="X20" s="368">
        <v>478898</v>
      </c>
      <c r="Y20" s="369">
        <v>5.8947633259257675</v>
      </c>
      <c r="Z20" s="370">
        <v>299961</v>
      </c>
      <c r="AA20" s="371">
        <v>62.635676072984225</v>
      </c>
      <c r="AB20" s="370">
        <v>178937</v>
      </c>
      <c r="AC20" s="372">
        <f t="shared" si="0"/>
        <v>37.364323927015775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5425182</v>
      </c>
      <c r="E21" s="365">
        <f t="shared" si="2"/>
        <v>2754625</v>
      </c>
      <c r="F21" s="366">
        <f t="shared" si="3"/>
        <v>50.77479428339916</v>
      </c>
      <c r="G21" s="365">
        <f t="shared" si="4"/>
        <v>2670557</v>
      </c>
      <c r="H21" s="367">
        <f t="shared" si="3"/>
        <v>49.225205716600847</v>
      </c>
      <c r="I21" s="350"/>
      <c r="J21" s="368">
        <f t="shared" si="5"/>
        <v>4318866</v>
      </c>
      <c r="K21" s="369">
        <f t="shared" si="6"/>
        <v>79.607762467692339</v>
      </c>
      <c r="L21" s="370">
        <v>2135464</v>
      </c>
      <c r="M21" s="371">
        <v>49.445016353829921</v>
      </c>
      <c r="N21" s="370">
        <v>2183402</v>
      </c>
      <c r="O21" s="372">
        <v>50.554983646170079</v>
      </c>
      <c r="P21" s="350"/>
      <c r="Q21" s="368">
        <v>794988</v>
      </c>
      <c r="R21" s="369">
        <v>14.653665075199321</v>
      </c>
      <c r="S21" s="370">
        <v>427455</v>
      </c>
      <c r="T21" s="371">
        <v>53.768736131866149</v>
      </c>
      <c r="U21" s="370">
        <v>367533</v>
      </c>
      <c r="V21" s="372">
        <v>46.231263868133858</v>
      </c>
      <c r="W21" s="350"/>
      <c r="X21" s="368">
        <v>311328</v>
      </c>
      <c r="Y21" s="369">
        <v>5.7385724571083516</v>
      </c>
      <c r="Z21" s="370">
        <v>191706</v>
      </c>
      <c r="AA21" s="371">
        <v>61.576857847671903</v>
      </c>
      <c r="AB21" s="370">
        <v>119622</v>
      </c>
      <c r="AC21" s="372">
        <f t="shared" si="0"/>
        <v>38.423142152328097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1053345</v>
      </c>
      <c r="E22" s="365">
        <f t="shared" si="2"/>
        <v>532913</v>
      </c>
      <c r="F22" s="366">
        <f t="shared" si="3"/>
        <v>50.592445969744006</v>
      </c>
      <c r="G22" s="365">
        <f t="shared" si="4"/>
        <v>520432</v>
      </c>
      <c r="H22" s="367">
        <f t="shared" si="3"/>
        <v>49.407554030255994</v>
      </c>
      <c r="I22" s="350"/>
      <c r="J22" s="368">
        <f t="shared" si="5"/>
        <v>811711</v>
      </c>
      <c r="K22" s="369">
        <f t="shared" si="6"/>
        <v>77.060317369902549</v>
      </c>
      <c r="L22" s="370">
        <v>399960</v>
      </c>
      <c r="M22" s="371">
        <v>49.273694701685699</v>
      </c>
      <c r="N22" s="370">
        <v>411751</v>
      </c>
      <c r="O22" s="372">
        <v>50.726305298314301</v>
      </c>
      <c r="P22" s="350"/>
      <c r="Q22" s="368">
        <v>165573</v>
      </c>
      <c r="R22" s="369">
        <v>15.718781595773464</v>
      </c>
      <c r="S22" s="370">
        <v>85565</v>
      </c>
      <c r="T22" s="371">
        <v>51.678111769430998</v>
      </c>
      <c r="U22" s="370">
        <v>80008</v>
      </c>
      <c r="V22" s="372">
        <v>48.321888230568995</v>
      </c>
      <c r="W22" s="350"/>
      <c r="X22" s="368">
        <v>76061</v>
      </c>
      <c r="Y22" s="369">
        <v>7.2209010343239868</v>
      </c>
      <c r="Z22" s="370">
        <v>47388</v>
      </c>
      <c r="AA22" s="371">
        <v>62.302625524250274</v>
      </c>
      <c r="AB22" s="370">
        <v>28673</v>
      </c>
      <c r="AC22" s="372">
        <f t="shared" si="0"/>
        <v>37.697374475749726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2714741</v>
      </c>
      <c r="E23" s="365">
        <f t="shared" si="2"/>
        <v>1407914</v>
      </c>
      <c r="F23" s="366">
        <f t="shared" si="3"/>
        <v>51.861816652122613</v>
      </c>
      <c r="G23" s="365">
        <f t="shared" si="4"/>
        <v>1306827</v>
      </c>
      <c r="H23" s="367">
        <f t="shared" si="3"/>
        <v>48.138183347877387</v>
      </c>
      <c r="I23" s="350"/>
      <c r="J23" s="368">
        <f t="shared" si="5"/>
        <v>1984912</v>
      </c>
      <c r="K23" s="369">
        <f t="shared" si="6"/>
        <v>73.116072582983051</v>
      </c>
      <c r="L23" s="370">
        <v>992781</v>
      </c>
      <c r="M23" s="371">
        <v>50.01637352184882</v>
      </c>
      <c r="N23" s="370">
        <v>992131</v>
      </c>
      <c r="O23" s="372">
        <v>49.983626478151173</v>
      </c>
      <c r="P23" s="350"/>
      <c r="Q23" s="368">
        <v>484373</v>
      </c>
      <c r="R23" s="369">
        <v>17.842328236837325</v>
      </c>
      <c r="S23" s="370">
        <v>261081</v>
      </c>
      <c r="T23" s="371">
        <v>53.900816106595542</v>
      </c>
      <c r="U23" s="370">
        <v>223292</v>
      </c>
      <c r="V23" s="372">
        <v>46.099183893404458</v>
      </c>
      <c r="W23" s="350"/>
      <c r="X23" s="368">
        <v>245456</v>
      </c>
      <c r="Y23" s="369">
        <v>9.0415991801796203</v>
      </c>
      <c r="Z23" s="370">
        <v>154052</v>
      </c>
      <c r="AA23" s="371">
        <v>62.761554005605888</v>
      </c>
      <c r="AB23" s="370">
        <v>91404</v>
      </c>
      <c r="AC23" s="372">
        <f t="shared" si="0"/>
        <v>37.238445994394112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7113886</v>
      </c>
      <c r="E24" s="365">
        <f t="shared" si="2"/>
        <v>3706476</v>
      </c>
      <c r="F24" s="366">
        <f t="shared" si="3"/>
        <v>52.101987577534977</v>
      </c>
      <c r="G24" s="365">
        <f t="shared" si="4"/>
        <v>3407410</v>
      </c>
      <c r="H24" s="367">
        <f t="shared" si="3"/>
        <v>47.898012422465023</v>
      </c>
      <c r="I24" s="350"/>
      <c r="J24" s="368">
        <f t="shared" si="5"/>
        <v>5771238</v>
      </c>
      <c r="K24" s="369">
        <f t="shared" si="6"/>
        <v>81.126377341441795</v>
      </c>
      <c r="L24" s="370">
        <v>2923689</v>
      </c>
      <c r="M24" s="371">
        <v>50.65965049439999</v>
      </c>
      <c r="N24" s="370">
        <v>2847549</v>
      </c>
      <c r="O24" s="372">
        <v>49.34034950560001</v>
      </c>
      <c r="P24" s="350"/>
      <c r="Q24" s="368">
        <v>933597</v>
      </c>
      <c r="R24" s="369">
        <v>13.123586742885674</v>
      </c>
      <c r="S24" s="370">
        <v>522744</v>
      </c>
      <c r="T24" s="371">
        <v>55.99246784212032</v>
      </c>
      <c r="U24" s="370">
        <v>410853</v>
      </c>
      <c r="V24" s="372">
        <v>44.007532157879687</v>
      </c>
      <c r="W24" s="350"/>
      <c r="X24" s="368">
        <v>409051</v>
      </c>
      <c r="Y24" s="369">
        <v>5.7500359156725311</v>
      </c>
      <c r="Z24" s="370">
        <v>260043</v>
      </c>
      <c r="AA24" s="371">
        <v>63.572268494637584</v>
      </c>
      <c r="AB24" s="370">
        <v>149008</v>
      </c>
      <c r="AC24" s="372">
        <f t="shared" si="0"/>
        <v>36.427731505362409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1586989</v>
      </c>
      <c r="E25" s="365">
        <f t="shared" si="2"/>
        <v>792084</v>
      </c>
      <c r="F25" s="366">
        <f t="shared" si="3"/>
        <v>49.911120997057949</v>
      </c>
      <c r="G25" s="365">
        <f t="shared" si="4"/>
        <v>794905</v>
      </c>
      <c r="H25" s="367">
        <f t="shared" si="3"/>
        <v>50.088879002942043</v>
      </c>
      <c r="I25" s="350"/>
      <c r="J25" s="368">
        <f t="shared" si="5"/>
        <v>1316655</v>
      </c>
      <c r="K25" s="369">
        <f t="shared" si="6"/>
        <v>82.965603416280771</v>
      </c>
      <c r="L25" s="370">
        <v>641921</v>
      </c>
      <c r="M25" s="371">
        <v>48.753925667695789</v>
      </c>
      <c r="N25" s="370">
        <v>674734</v>
      </c>
      <c r="O25" s="372">
        <v>51.246074332304218</v>
      </c>
      <c r="P25" s="350"/>
      <c r="Q25" s="368">
        <v>196028</v>
      </c>
      <c r="R25" s="369">
        <v>12.352196518060301</v>
      </c>
      <c r="S25" s="370">
        <v>104532</v>
      </c>
      <c r="T25" s="371">
        <v>53.325035199053197</v>
      </c>
      <c r="U25" s="370">
        <v>91496</v>
      </c>
      <c r="V25" s="372">
        <v>46.674964800946803</v>
      </c>
      <c r="W25" s="350"/>
      <c r="X25" s="368">
        <v>74306</v>
      </c>
      <c r="Y25" s="369">
        <v>4.6822000656589298</v>
      </c>
      <c r="Z25" s="370">
        <v>45631</v>
      </c>
      <c r="AA25" s="371">
        <v>61.409576615616501</v>
      </c>
      <c r="AB25" s="370">
        <v>28675</v>
      </c>
      <c r="AC25" s="372">
        <f t="shared" si="0"/>
        <v>38.590423384383492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683854</v>
      </c>
      <c r="E26" s="380">
        <f t="shared" si="2"/>
        <v>345019</v>
      </c>
      <c r="F26" s="381">
        <f t="shared" si="3"/>
        <v>50.452143293743987</v>
      </c>
      <c r="G26" s="380">
        <f t="shared" si="4"/>
        <v>338835</v>
      </c>
      <c r="H26" s="367">
        <f t="shared" si="3"/>
        <v>49.547856706256013</v>
      </c>
      <c r="I26" s="350"/>
      <c r="J26" s="377">
        <f t="shared" si="5"/>
        <v>540320</v>
      </c>
      <c r="K26" s="378">
        <f t="shared" si="6"/>
        <v>79.01101697145883</v>
      </c>
      <c r="L26" s="375">
        <v>265612</v>
      </c>
      <c r="M26" s="376">
        <v>49.158276576843349</v>
      </c>
      <c r="N26" s="375">
        <v>274708</v>
      </c>
      <c r="O26" s="372">
        <v>50.841723423156651</v>
      </c>
      <c r="P26" s="350"/>
      <c r="Q26" s="377">
        <v>99695</v>
      </c>
      <c r="R26" s="378">
        <v>14.578404162291953</v>
      </c>
      <c r="S26" s="375">
        <v>52275</v>
      </c>
      <c r="T26" s="376">
        <v>52.434926525904004</v>
      </c>
      <c r="U26" s="375">
        <v>47420</v>
      </c>
      <c r="V26" s="372">
        <v>47.565073474095989</v>
      </c>
      <c r="W26" s="350"/>
      <c r="X26" s="377">
        <v>43839</v>
      </c>
      <c r="Y26" s="378">
        <v>6.410578866249228</v>
      </c>
      <c r="Z26" s="375">
        <v>27132</v>
      </c>
      <c r="AA26" s="376">
        <v>61.890097858071577</v>
      </c>
      <c r="AB26" s="375">
        <v>16707</v>
      </c>
      <c r="AC26" s="372">
        <f t="shared" si="0"/>
        <v>38.109902141928423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2242343</v>
      </c>
      <c r="E27" s="380">
        <f t="shared" si="2"/>
        <v>1150625</v>
      </c>
      <c r="F27" s="381">
        <f t="shared" si="3"/>
        <v>51.313514480166504</v>
      </c>
      <c r="G27" s="380">
        <f t="shared" si="4"/>
        <v>1091718</v>
      </c>
      <c r="H27" s="367">
        <f t="shared" si="3"/>
        <v>48.686485519833496</v>
      </c>
      <c r="I27" s="350"/>
      <c r="J27" s="377">
        <f t="shared" si="5"/>
        <v>1700124</v>
      </c>
      <c r="K27" s="378">
        <f t="shared" si="6"/>
        <v>75.819087445587058</v>
      </c>
      <c r="L27" s="375">
        <v>842023</v>
      </c>
      <c r="M27" s="376">
        <v>49.527152137138231</v>
      </c>
      <c r="N27" s="375">
        <v>858101</v>
      </c>
      <c r="O27" s="372">
        <v>50.472847862861769</v>
      </c>
      <c r="P27" s="350"/>
      <c r="Q27" s="377">
        <v>375067</v>
      </c>
      <c r="R27" s="378">
        <v>16.726566809805636</v>
      </c>
      <c r="S27" s="375">
        <v>202457</v>
      </c>
      <c r="T27" s="376">
        <v>53.978889105146543</v>
      </c>
      <c r="U27" s="375">
        <v>172610</v>
      </c>
      <c r="V27" s="372">
        <v>46.02111089485345</v>
      </c>
      <c r="W27" s="350"/>
      <c r="X27" s="377">
        <v>167152</v>
      </c>
      <c r="Y27" s="378">
        <v>7.4543457446073145</v>
      </c>
      <c r="Z27" s="375">
        <v>106145</v>
      </c>
      <c r="AA27" s="376">
        <v>63.502081937398295</v>
      </c>
      <c r="AB27" s="375">
        <v>61007</v>
      </c>
      <c r="AC27" s="372">
        <f t="shared" si="0"/>
        <v>36.497918062601705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326803</v>
      </c>
      <c r="E28" s="380">
        <f t="shared" si="2"/>
        <v>165626</v>
      </c>
      <c r="F28" s="381">
        <f t="shared" si="3"/>
        <v>50.680685305826444</v>
      </c>
      <c r="G28" s="380">
        <f t="shared" si="4"/>
        <v>161177</v>
      </c>
      <c r="H28" s="382">
        <f t="shared" si="3"/>
        <v>49.319314694173556</v>
      </c>
      <c r="I28" s="350"/>
      <c r="J28" s="377">
        <f t="shared" si="5"/>
        <v>253300</v>
      </c>
      <c r="K28" s="378">
        <f t="shared" si="6"/>
        <v>77.508468404512811</v>
      </c>
      <c r="L28" s="375">
        <v>125084</v>
      </c>
      <c r="M28" s="376">
        <v>49.381760757994478</v>
      </c>
      <c r="N28" s="375">
        <v>128216</v>
      </c>
      <c r="O28" s="383">
        <v>50.618239242005522</v>
      </c>
      <c r="P28" s="350"/>
      <c r="Q28" s="377">
        <v>50572</v>
      </c>
      <c r="R28" s="378">
        <v>15.474766143517654</v>
      </c>
      <c r="S28" s="375">
        <v>26402</v>
      </c>
      <c r="T28" s="376">
        <v>52.206754725935298</v>
      </c>
      <c r="U28" s="375">
        <v>24170</v>
      </c>
      <c r="V28" s="383">
        <v>47.793245274064702</v>
      </c>
      <c r="W28" s="350"/>
      <c r="X28" s="377">
        <v>22931</v>
      </c>
      <c r="Y28" s="378">
        <v>7.0167654519695351</v>
      </c>
      <c r="Z28" s="375">
        <v>14140</v>
      </c>
      <c r="AA28" s="376">
        <v>61.663250621429512</v>
      </c>
      <c r="AB28" s="375">
        <v>8791</v>
      </c>
      <c r="AC28" s="383">
        <f t="shared" si="0"/>
        <v>38.336749378570495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170634</v>
      </c>
      <c r="E29" s="386">
        <f t="shared" si="2"/>
        <v>84717</v>
      </c>
      <c r="F29" s="387">
        <f>E29/$D29*100</f>
        <v>49.648370195857801</v>
      </c>
      <c r="G29" s="386">
        <f t="shared" si="4"/>
        <v>85917</v>
      </c>
      <c r="H29" s="388">
        <f>G29/$D29*100</f>
        <v>50.351629804142192</v>
      </c>
      <c r="I29" s="350"/>
      <c r="J29" s="389">
        <f t="shared" si="5"/>
        <v>148157</v>
      </c>
      <c r="K29" s="390">
        <f t="shared" si="6"/>
        <v>86.827361487159649</v>
      </c>
      <c r="L29" s="391">
        <v>72584</v>
      </c>
      <c r="M29" s="392">
        <v>48.991272771451904</v>
      </c>
      <c r="N29" s="391">
        <v>75573</v>
      </c>
      <c r="O29" s="393">
        <v>51.008727228548089</v>
      </c>
      <c r="P29" s="350"/>
      <c r="Q29" s="389">
        <v>17428</v>
      </c>
      <c r="R29" s="390">
        <v>10.213673710983743</v>
      </c>
      <c r="S29" s="391">
        <v>8927</v>
      </c>
      <c r="T29" s="392">
        <v>51.222171218728484</v>
      </c>
      <c r="U29" s="391">
        <v>8501</v>
      </c>
      <c r="V29" s="393">
        <v>48.777828781271516</v>
      </c>
      <c r="W29" s="350"/>
      <c r="X29" s="389">
        <v>5049</v>
      </c>
      <c r="Y29" s="390">
        <v>2.9589648018566055</v>
      </c>
      <c r="Z29" s="391">
        <v>3206</v>
      </c>
      <c r="AA29" s="392">
        <v>63.497722321251736</v>
      </c>
      <c r="AB29" s="391">
        <v>1843</v>
      </c>
      <c r="AC29" s="393">
        <f t="shared" si="0"/>
        <v>36.502277678748271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49128297</v>
      </c>
      <c r="E31" s="1230">
        <f>L31+S31+Z31</f>
        <v>25037928</v>
      </c>
      <c r="F31" s="1231">
        <f>E31/$D31*100</f>
        <v>50.964371917878616</v>
      </c>
      <c r="G31" s="1230">
        <f>N31+U31+AB31</f>
        <v>24090369</v>
      </c>
      <c r="H31" s="1232">
        <f>G31/$D31*100</f>
        <v>49.035628082121391</v>
      </c>
      <c r="I31" s="320"/>
      <c r="J31" s="1233">
        <f>L31+N31</f>
        <v>38949672</v>
      </c>
      <c r="K31" s="1234">
        <f>J31/$D31*100</f>
        <v>79.281543180705</v>
      </c>
      <c r="L31" s="1230">
        <f>SUM(L12:L29)</f>
        <v>19302268</v>
      </c>
      <c r="M31" s="1231">
        <f>L31/$J31*100</f>
        <v>49.556946204835825</v>
      </c>
      <c r="N31" s="1230">
        <f>SUM(N12:N29)</f>
        <v>19647404</v>
      </c>
      <c r="O31" s="1235">
        <f>N31/$J31*100</f>
        <v>50.443053795164182</v>
      </c>
      <c r="P31" s="320"/>
      <c r="Q31" s="1233">
        <f>SUM(Q12:Q29)</f>
        <v>7147622</v>
      </c>
      <c r="R31" s="1234">
        <f>Q31/$D31*100</f>
        <v>14.548890225118122</v>
      </c>
      <c r="S31" s="1230">
        <f>SUM(S12:S29)</f>
        <v>3842903</v>
      </c>
      <c r="T31" s="1231">
        <f>S31/$Q31*100</f>
        <v>53.764776592830458</v>
      </c>
      <c r="U31" s="1230">
        <f>SUM(U12:U29)</f>
        <v>3304719</v>
      </c>
      <c r="V31" s="1235">
        <f>U31/$Q31*100</f>
        <v>46.235223407169542</v>
      </c>
      <c r="W31" s="320"/>
      <c r="X31" s="1233">
        <f>SUM(X12:X29)</f>
        <v>3031003</v>
      </c>
      <c r="Y31" s="1234">
        <f>X31/$D31*100</f>
        <v>6.1695665941768754</v>
      </c>
      <c r="Z31" s="1230">
        <f>SUM(Z12:Z29)</f>
        <v>1892757</v>
      </c>
      <c r="AA31" s="1231">
        <f>Z31/$X31*100</f>
        <v>62.446556469921013</v>
      </c>
      <c r="AB31" s="1230">
        <f>SUM(AB12:AB29)</f>
        <v>1138246</v>
      </c>
      <c r="AC31" s="1235">
        <f>AB31/$X31*100</f>
        <v>37.553443530078987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c r="AD32" s="396">
        <v>38567</v>
      </c>
      <c r="AE32" s="396">
        <v>3792</v>
      </c>
      <c r="AF32" s="396">
        <v>803</v>
      </c>
      <c r="AG32" s="396">
        <v>36957</v>
      </c>
      <c r="AH32" s="396">
        <v>3894</v>
      </c>
      <c r="AI32" s="396">
        <v>1480</v>
      </c>
    </row>
    <row r="33" spans="2:15" s="396" customFormat="1" ht="5.25" customHeight="1" x14ac:dyDescent="0.25">
      <c r="B33" s="397" t="s">
        <v>47</v>
      </c>
      <c r="C33" s="398"/>
      <c r="I33" s="398"/>
    </row>
    <row r="34" spans="2:15" s="394" customFormat="1" ht="13.5" customHeight="1" x14ac:dyDescent="0.25">
      <c r="B34" s="1454" t="s">
        <v>497</v>
      </c>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topLeftCell="A10" zoomScale="80" zoomScaleNormal="80" workbookViewId="0"/>
  </sheetViews>
  <sheetFormatPr baseColWidth="10" defaultColWidth="11.453125" defaultRowHeight="14.5" x14ac:dyDescent="0.25"/>
  <cols>
    <col min="1" max="1" width="0.453125" style="413" customWidth="1"/>
    <col min="2" max="2" width="30.7265625" style="413" customWidth="1"/>
    <col min="3" max="3" width="0.26953125" style="413" customWidth="1"/>
    <col min="4" max="4" width="13.7265625" style="413" customWidth="1"/>
    <col min="5" max="5" width="9.26953125" style="413" customWidth="1"/>
    <col min="6" max="6" width="0.453125" style="413" customWidth="1"/>
    <col min="7" max="7" width="11.26953125" style="413" customWidth="1"/>
    <col min="8" max="8" width="7.54296875" style="413" customWidth="1"/>
    <col min="9" max="9" width="0.453125" style="413" customWidth="1"/>
    <col min="10" max="10" width="9.54296875" style="413" customWidth="1"/>
    <col min="11" max="11" width="7.54296875" style="413" customWidth="1"/>
    <col min="12" max="12" width="18.453125" style="413" customWidth="1"/>
    <col min="13" max="13" width="15" style="413" customWidth="1"/>
    <col min="14" max="14" width="2" style="413" customWidth="1"/>
    <col min="15" max="16384" width="11.453125" style="413"/>
  </cols>
  <sheetData>
    <row r="1" spans="2:19" x14ac:dyDescent="0.25">
      <c r="G1" s="416" t="s">
        <v>24</v>
      </c>
      <c r="H1" s="417"/>
      <c r="I1" s="417"/>
      <c r="J1" s="416" t="s">
        <v>23</v>
      </c>
    </row>
    <row r="2" spans="2:19" s="408" customFormat="1" ht="15" customHeight="1" x14ac:dyDescent="0.25">
      <c r="C2" s="418"/>
      <c r="F2" s="418"/>
    </row>
    <row r="3" spans="2:19" s="419" customFormat="1" ht="52.5" customHeight="1" x14ac:dyDescent="0.35">
      <c r="B3" s="1476"/>
      <c r="C3" s="1476"/>
      <c r="D3" s="1476"/>
      <c r="E3" s="1476"/>
      <c r="F3" s="1476"/>
    </row>
    <row r="4" spans="2:19" s="419" customFormat="1" ht="23.25" customHeight="1" x14ac:dyDescent="0.25">
      <c r="B4" s="1431" t="s">
        <v>391</v>
      </c>
      <c r="C4" s="1431"/>
      <c r="D4" s="1431"/>
      <c r="E4" s="1431"/>
      <c r="F4" s="1431"/>
      <c r="G4" s="1431"/>
      <c r="H4" s="1431"/>
      <c r="I4" s="1431"/>
      <c r="J4" s="1431"/>
      <c r="K4" s="1431"/>
      <c r="L4" s="1431"/>
      <c r="M4" s="1431"/>
    </row>
    <row r="5" spans="2:19" s="419" customFormat="1" ht="15.75" customHeight="1" x14ac:dyDescent="0.25">
      <c r="B5" s="1481" t="str">
        <f>porsaad!$B$6</f>
        <v>Situación a 31 de enero de 2026</v>
      </c>
      <c r="C5" s="1481"/>
      <c r="D5" s="1481"/>
      <c r="E5" s="1481"/>
      <c r="F5" s="1481"/>
      <c r="G5" s="1481"/>
      <c r="H5" s="1481"/>
      <c r="I5" s="1481"/>
      <c r="J5" s="1481"/>
      <c r="K5" s="1481"/>
      <c r="L5" s="1481"/>
      <c r="M5" s="1481"/>
      <c r="N5" s="420"/>
      <c r="O5" s="420"/>
      <c r="P5" s="420"/>
      <c r="Q5" s="420"/>
      <c r="R5" s="420"/>
      <c r="S5" s="420"/>
    </row>
    <row r="6" spans="2:19" s="419" customFormat="1" ht="10.5" customHeight="1" x14ac:dyDescent="0.25"/>
    <row r="7" spans="2:19" s="410" customFormat="1" ht="36.75" customHeight="1" x14ac:dyDescent="0.35">
      <c r="B7" s="1479" t="s">
        <v>12</v>
      </c>
      <c r="C7" s="409"/>
      <c r="D7" s="1477" t="s">
        <v>11</v>
      </c>
      <c r="E7" s="1478"/>
      <c r="F7" s="421"/>
    </row>
    <row r="8" spans="2:19" s="410" customFormat="1" ht="30.75" customHeight="1" x14ac:dyDescent="0.35">
      <c r="B8" s="1480"/>
      <c r="D8" s="422" t="s">
        <v>9</v>
      </c>
      <c r="E8" s="423" t="s">
        <v>10</v>
      </c>
      <c r="F8" s="421"/>
      <c r="M8" s="424"/>
    </row>
    <row r="9" spans="2:19" s="412" customFormat="1" ht="4.5" customHeight="1" x14ac:dyDescent="0.35">
      <c r="B9" s="411"/>
      <c r="D9" s="411"/>
      <c r="E9" s="411"/>
      <c r="F9" s="421"/>
    </row>
    <row r="10" spans="2:19" ht="18" customHeight="1" x14ac:dyDescent="0.35">
      <c r="B10" s="425" t="s">
        <v>8</v>
      </c>
      <c r="C10" s="414">
        <f t="shared" ref="C10:C27" si="0">D10</f>
        <v>459849</v>
      </c>
      <c r="D10" s="426">
        <v>459849</v>
      </c>
      <c r="E10" s="427">
        <f t="shared" ref="E10:E27" si="1">D10*100/$D$29</f>
        <v>19.715937251862051</v>
      </c>
      <c r="F10" s="421"/>
      <c r="M10" s="412"/>
    </row>
    <row r="11" spans="2:19" ht="18" customHeight="1" x14ac:dyDescent="0.35">
      <c r="B11" s="428" t="s">
        <v>7</v>
      </c>
      <c r="C11" s="414">
        <f t="shared" si="0"/>
        <v>61572</v>
      </c>
      <c r="D11" s="429">
        <v>61572</v>
      </c>
      <c r="E11" s="430">
        <f t="shared" si="1"/>
        <v>2.6398876337050865</v>
      </c>
      <c r="F11" s="421"/>
    </row>
    <row r="12" spans="2:19" ht="18" customHeight="1" x14ac:dyDescent="0.35">
      <c r="B12" s="428" t="s">
        <v>37</v>
      </c>
      <c r="C12" s="414">
        <f t="shared" si="0"/>
        <v>49590</v>
      </c>
      <c r="D12" s="429">
        <v>49590</v>
      </c>
      <c r="E12" s="430">
        <f t="shared" si="1"/>
        <v>2.1261616929031906</v>
      </c>
      <c r="F12" s="421"/>
    </row>
    <row r="13" spans="2:19" ht="18" customHeight="1" x14ac:dyDescent="0.35">
      <c r="B13" s="428" t="s">
        <v>38</v>
      </c>
      <c r="C13" s="414">
        <f t="shared" si="0"/>
        <v>50711</v>
      </c>
      <c r="D13" s="429">
        <v>50711</v>
      </c>
      <c r="E13" s="430">
        <f t="shared" si="1"/>
        <v>2.1742243518615383</v>
      </c>
      <c r="F13" s="421"/>
    </row>
    <row r="14" spans="2:19" ht="18" customHeight="1" x14ac:dyDescent="0.35">
      <c r="B14" s="428" t="s">
        <v>6</v>
      </c>
      <c r="C14" s="414">
        <f t="shared" si="0"/>
        <v>82033</v>
      </c>
      <c r="D14" s="429">
        <v>82033</v>
      </c>
      <c r="E14" s="430">
        <f t="shared" si="1"/>
        <v>3.5171490654149511</v>
      </c>
      <c r="F14" s="421"/>
      <c r="M14" s="414"/>
    </row>
    <row r="15" spans="2:19" ht="18" customHeight="1" x14ac:dyDescent="0.35">
      <c r="B15" s="428" t="s">
        <v>5</v>
      </c>
      <c r="C15" s="414">
        <f t="shared" si="0"/>
        <v>23419</v>
      </c>
      <c r="D15" s="429">
        <v>23419</v>
      </c>
      <c r="E15" s="430">
        <f t="shared" si="1"/>
        <v>1.0040851116374232</v>
      </c>
      <c r="F15" s="421"/>
      <c r="M15" s="414"/>
    </row>
    <row r="16" spans="2:19" ht="18" customHeight="1" x14ac:dyDescent="0.35">
      <c r="B16" s="428" t="s">
        <v>4</v>
      </c>
      <c r="C16" s="414">
        <f t="shared" si="0"/>
        <v>161835</v>
      </c>
      <c r="D16" s="429">
        <v>161835</v>
      </c>
      <c r="E16" s="430">
        <f t="shared" si="1"/>
        <v>6.9386444357932611</v>
      </c>
      <c r="F16" s="421"/>
    </row>
    <row r="17" spans="2:13" ht="18" customHeight="1" x14ac:dyDescent="0.35">
      <c r="B17" s="428" t="s">
        <v>40</v>
      </c>
      <c r="C17" s="414">
        <f t="shared" si="0"/>
        <v>104072</v>
      </c>
      <c r="D17" s="429">
        <v>104072</v>
      </c>
      <c r="E17" s="430">
        <f t="shared" si="1"/>
        <v>4.4620669430090913</v>
      </c>
      <c r="F17" s="421"/>
    </row>
    <row r="18" spans="2:13" ht="18" customHeight="1" x14ac:dyDescent="0.35">
      <c r="B18" s="428" t="s">
        <v>41</v>
      </c>
      <c r="C18" s="414">
        <f t="shared" si="0"/>
        <v>420773</v>
      </c>
      <c r="D18" s="429">
        <v>420773</v>
      </c>
      <c r="E18" s="430">
        <f t="shared" si="1"/>
        <v>18.040561282677036</v>
      </c>
      <c r="F18" s="421"/>
    </row>
    <row r="19" spans="2:13" ht="18" customHeight="1" x14ac:dyDescent="0.35">
      <c r="B19" s="428" t="s">
        <v>3</v>
      </c>
      <c r="C19" s="414">
        <f t="shared" si="0"/>
        <v>235704</v>
      </c>
      <c r="D19" s="429">
        <v>235704</v>
      </c>
      <c r="E19" s="430">
        <f t="shared" si="1"/>
        <v>10.105763574592732</v>
      </c>
      <c r="F19" s="421"/>
    </row>
    <row r="20" spans="2:13" ht="18" customHeight="1" x14ac:dyDescent="0.35">
      <c r="B20" s="428" t="s">
        <v>2</v>
      </c>
      <c r="C20" s="414">
        <f t="shared" si="0"/>
        <v>61911</v>
      </c>
      <c r="D20" s="429">
        <v>61911</v>
      </c>
      <c r="E20" s="430">
        <f t="shared" si="1"/>
        <v>2.6544221933722407</v>
      </c>
      <c r="F20" s="421"/>
    </row>
    <row r="21" spans="2:13" ht="18" customHeight="1" x14ac:dyDescent="0.35">
      <c r="B21" s="428" t="s">
        <v>35</v>
      </c>
      <c r="C21" s="414">
        <f t="shared" si="0"/>
        <v>99635</v>
      </c>
      <c r="D21" s="429">
        <v>99635</v>
      </c>
      <c r="E21" s="430">
        <f t="shared" si="1"/>
        <v>4.271831423117753</v>
      </c>
      <c r="F21" s="421"/>
    </row>
    <row r="22" spans="2:13" ht="18" customHeight="1" x14ac:dyDescent="0.35">
      <c r="B22" s="428" t="s">
        <v>42</v>
      </c>
      <c r="C22" s="414">
        <f t="shared" si="0"/>
        <v>280628</v>
      </c>
      <c r="D22" s="429">
        <v>280628</v>
      </c>
      <c r="E22" s="430">
        <f t="shared" si="1"/>
        <v>12.031871416737982</v>
      </c>
      <c r="F22" s="421"/>
    </row>
    <row r="23" spans="2:13" ht="18" customHeight="1" x14ac:dyDescent="0.35">
      <c r="B23" s="428" t="s">
        <v>43</v>
      </c>
      <c r="C23" s="414">
        <f t="shared" si="0"/>
        <v>74450</v>
      </c>
      <c r="D23" s="429">
        <v>74450</v>
      </c>
      <c r="E23" s="430">
        <f t="shared" si="1"/>
        <v>3.1920294018278388</v>
      </c>
      <c r="F23" s="421"/>
    </row>
    <row r="24" spans="2:13" ht="18" customHeight="1" x14ac:dyDescent="0.35">
      <c r="B24" s="428" t="s">
        <v>44</v>
      </c>
      <c r="C24" s="414">
        <f t="shared" si="0"/>
        <v>23997</v>
      </c>
      <c r="D24" s="429">
        <v>23997</v>
      </c>
      <c r="E24" s="430">
        <f t="shared" si="1"/>
        <v>1.0288667502439577</v>
      </c>
      <c r="F24" s="421"/>
    </row>
    <row r="25" spans="2:13" ht="18" customHeight="1" x14ac:dyDescent="0.35">
      <c r="B25" s="428" t="s">
        <v>45</v>
      </c>
      <c r="C25" s="414">
        <f t="shared" si="0"/>
        <v>121274</v>
      </c>
      <c r="D25" s="429">
        <v>121274</v>
      </c>
      <c r="E25" s="430">
        <f t="shared" si="1"/>
        <v>5.199599377800797</v>
      </c>
      <c r="F25" s="421"/>
    </row>
    <row r="26" spans="2:13" ht="18" customHeight="1" x14ac:dyDescent="0.35">
      <c r="B26" s="428" t="s">
        <v>46</v>
      </c>
      <c r="C26" s="414">
        <f t="shared" si="0"/>
        <v>15002</v>
      </c>
      <c r="D26" s="429">
        <v>15002</v>
      </c>
      <c r="E26" s="431">
        <f t="shared" si="1"/>
        <v>0.64320785878067477</v>
      </c>
      <c r="F26" s="421"/>
    </row>
    <row r="27" spans="2:13" ht="18" customHeight="1" x14ac:dyDescent="0.35">
      <c r="B27" s="432" t="s">
        <v>1</v>
      </c>
      <c r="C27" s="414">
        <f t="shared" si="0"/>
        <v>5917</v>
      </c>
      <c r="D27" s="433">
        <v>5917</v>
      </c>
      <c r="E27" s="434">
        <f t="shared" si="1"/>
        <v>0.25369023466239521</v>
      </c>
      <c r="F27" s="421"/>
    </row>
    <row r="28" spans="2:13" s="412" customFormat="1" ht="3.75" customHeight="1" x14ac:dyDescent="0.35">
      <c r="B28" s="411"/>
      <c r="D28" s="411"/>
      <c r="E28" s="415"/>
      <c r="F28" s="421"/>
    </row>
    <row r="29" spans="2:13" s="412" customFormat="1" ht="18" customHeight="1" x14ac:dyDescent="0.35">
      <c r="B29" s="1224" t="s">
        <v>0</v>
      </c>
      <c r="C29" s="1225"/>
      <c r="D29" s="1226">
        <f>SUM(D10:D28)</f>
        <v>2332372</v>
      </c>
      <c r="E29" s="1227">
        <f>D29*100/$D$29</f>
        <v>100</v>
      </c>
      <c r="F29" s="421"/>
    </row>
    <row r="30" spans="2:13" s="412" customFormat="1" ht="23.25" customHeight="1" x14ac:dyDescent="0.25">
      <c r="B30" s="1454"/>
      <c r="C30" s="1454"/>
      <c r="D30" s="1454"/>
      <c r="E30" s="1454"/>
      <c r="F30" s="1454"/>
      <c r="G30" s="1454"/>
      <c r="H30" s="1454"/>
      <c r="I30" s="1454"/>
      <c r="J30" s="1454"/>
      <c r="K30" s="1454"/>
      <c r="L30" s="1454"/>
      <c r="M30" s="1454"/>
    </row>
    <row r="31" spans="2:13" ht="24" customHeight="1" x14ac:dyDescent="0.25">
      <c r="D31" s="414"/>
    </row>
  </sheetData>
  <mergeCells count="6">
    <mergeCell ref="B30:M30"/>
    <mergeCell ref="B3:F3"/>
    <mergeCell ref="D7:E7"/>
    <mergeCell ref="B7:B8"/>
    <mergeCell ref="B4:M4"/>
    <mergeCell ref="B5:M5"/>
  </mergeCells>
  <conditionalFormatting sqref="D10:D27">
    <cfRule type="cellIs" dxfId="12" priority="21" stopIfTrue="1" operator="notEqual">
      <formula>#REF!+#REF!</formula>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topLeftCell="A7"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8.54296875" style="333" customWidth="1"/>
    <col min="6" max="6" width="0.453125" style="333" customWidth="1"/>
    <col min="7" max="7" width="14.54296875" style="333" customWidth="1"/>
    <col min="8" max="8" width="9.26953125" style="333" customWidth="1"/>
    <col min="9" max="9" width="0.453125" style="333" customWidth="1"/>
    <col min="10" max="10" width="10.81640625" style="333" customWidth="1"/>
    <col min="11" max="11" width="9" style="333" customWidth="1"/>
    <col min="12" max="12" width="13.1796875" style="333" customWidth="1"/>
    <col min="13" max="13" width="4.1796875" style="333" customWidth="1"/>
    <col min="14" max="14" width="6.1796875" style="333" customWidth="1"/>
    <col min="15" max="15" width="3.7265625" style="450" customWidth="1"/>
    <col min="16" max="16" width="3.1796875" style="333" customWidth="1"/>
    <col min="17" max="17" width="7" style="333" customWidth="1"/>
    <col min="18" max="18" width="5.7265625" style="333" customWidth="1"/>
    <col min="19" max="20" width="11.453125" style="333"/>
    <col min="21" max="21" width="17.1796875" style="333" customWidth="1"/>
    <col min="22" max="16384" width="11.453125" style="333"/>
  </cols>
  <sheetData>
    <row r="1" spans="1:21" s="340" customFormat="1" ht="15" customHeight="1" x14ac:dyDescent="0.25">
      <c r="B1" s="311"/>
      <c r="C1" s="341"/>
      <c r="F1" s="341"/>
      <c r="I1" s="341"/>
      <c r="O1" s="443"/>
    </row>
    <row r="2" spans="1:21" s="343" customFormat="1" ht="52.5" customHeight="1" x14ac:dyDescent="0.35">
      <c r="B2" s="1456"/>
      <c r="C2" s="1456"/>
      <c r="D2" s="1456"/>
      <c r="E2" s="1456"/>
      <c r="F2" s="1456"/>
      <c r="G2" s="1456"/>
      <c r="H2" s="1456"/>
      <c r="I2" s="1456"/>
      <c r="O2" s="444"/>
    </row>
    <row r="3" spans="1:21" s="345" customFormat="1" ht="4.5" customHeight="1" x14ac:dyDescent="0.25">
      <c r="B3" s="1457"/>
      <c r="C3" s="1457"/>
      <c r="D3" s="1457"/>
      <c r="E3" s="1457"/>
      <c r="F3" s="1457"/>
      <c r="G3" s="1457"/>
      <c r="H3" s="1457"/>
      <c r="I3" s="1457"/>
      <c r="O3" s="444"/>
    </row>
    <row r="4" spans="1:21" s="345" customFormat="1" ht="17.25" customHeight="1" x14ac:dyDescent="0.25">
      <c r="A4" s="1483" t="s">
        <v>392</v>
      </c>
      <c r="B4" s="1483"/>
      <c r="C4" s="1483"/>
      <c r="D4" s="1483"/>
      <c r="E4" s="1483"/>
      <c r="F4" s="1483"/>
      <c r="G4" s="1483"/>
      <c r="H4" s="1483"/>
      <c r="I4" s="1483"/>
      <c r="J4" s="1483"/>
      <c r="K4" s="1483"/>
      <c r="L4" s="1483"/>
      <c r="M4" s="1483"/>
      <c r="N4" s="1483"/>
      <c r="O4" s="1483"/>
      <c r="P4" s="1483"/>
      <c r="Q4" s="1483"/>
      <c r="R4" s="1483"/>
      <c r="S4" s="1483"/>
      <c r="T4" s="1483"/>
      <c r="U4" s="1483"/>
    </row>
    <row r="5" spans="1:21" s="345" customFormat="1" ht="17.2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row>
    <row r="6" spans="1:21" s="345" customFormat="1" ht="6" customHeight="1" x14ac:dyDescent="0.25">
      <c r="O6" s="444"/>
    </row>
    <row r="7" spans="1:21" s="322" customFormat="1" ht="39.75" customHeight="1" x14ac:dyDescent="0.25">
      <c r="A7" s="316"/>
      <c r="B7" s="1460" t="s">
        <v>12</v>
      </c>
      <c r="C7" s="437"/>
      <c r="D7" s="1485" t="s">
        <v>473</v>
      </c>
      <c r="E7" s="1486"/>
      <c r="F7" s="437"/>
      <c r="G7" s="1485" t="s">
        <v>474</v>
      </c>
      <c r="H7" s="1486"/>
      <c r="I7" s="437"/>
      <c r="J7" s="1485" t="s">
        <v>13</v>
      </c>
      <c r="K7" s="1487"/>
      <c r="L7" s="1486"/>
      <c r="M7" s="319"/>
      <c r="N7" s="319"/>
      <c r="O7" s="320"/>
      <c r="P7" s="320"/>
      <c r="Q7" s="320"/>
      <c r="R7" s="320"/>
      <c r="S7" s="320"/>
      <c r="T7" s="320"/>
      <c r="U7" s="321"/>
    </row>
    <row r="8" spans="1:21" s="322" customFormat="1" ht="26.25" customHeight="1" x14ac:dyDescent="0.25">
      <c r="A8" s="316"/>
      <c r="B8" s="1462"/>
      <c r="C8" s="437"/>
      <c r="D8" s="454" t="s">
        <v>9</v>
      </c>
      <c r="E8" s="737" t="s">
        <v>10</v>
      </c>
      <c r="F8" s="437"/>
      <c r="G8" s="455" t="s">
        <v>9</v>
      </c>
      <c r="H8" s="737" t="s">
        <v>10</v>
      </c>
      <c r="I8" s="437"/>
      <c r="J8" s="455" t="s">
        <v>9</v>
      </c>
      <c r="K8" s="737" t="s">
        <v>111</v>
      </c>
      <c r="L8" s="737" t="s">
        <v>110</v>
      </c>
      <c r="M8" s="319"/>
      <c r="N8" s="348"/>
      <c r="O8" s="329"/>
      <c r="P8" s="329"/>
      <c r="Q8" s="329"/>
      <c r="R8" s="329"/>
      <c r="S8" s="320"/>
      <c r="T8" s="320"/>
      <c r="U8" s="320"/>
    </row>
    <row r="9" spans="1:21" s="328" customFormat="1" ht="4.5" customHeight="1" x14ac:dyDescent="0.25">
      <c r="A9" s="326"/>
      <c r="B9" s="327"/>
      <c r="D9" s="327"/>
      <c r="E9" s="327"/>
      <c r="G9" s="327"/>
      <c r="H9" s="327"/>
      <c r="J9" s="327"/>
      <c r="K9" s="327"/>
      <c r="L9" s="327"/>
      <c r="M9" s="319"/>
      <c r="N9" s="348"/>
      <c r="O9" s="329"/>
      <c r="P9" s="329"/>
      <c r="Q9" s="329"/>
      <c r="R9" s="329"/>
      <c r="S9" s="329"/>
      <c r="T9" s="329"/>
      <c r="U9" s="329"/>
    </row>
    <row r="10" spans="1:21" s="331" customFormat="1" ht="18" customHeight="1" x14ac:dyDescent="0.35">
      <c r="A10" s="330"/>
      <c r="B10" s="349" t="s">
        <v>8</v>
      </c>
      <c r="C10" s="350"/>
      <c r="D10" s="456">
        <v>8676713</v>
      </c>
      <c r="E10" s="465">
        <v>17.661334770061334</v>
      </c>
      <c r="F10" s="350"/>
      <c r="G10" s="461">
        <v>1059893</v>
      </c>
      <c r="H10" s="469">
        <v>16.24617275870235</v>
      </c>
      <c r="I10" s="350"/>
      <c r="J10" s="473">
        <v>459849</v>
      </c>
      <c r="K10" s="478">
        <f t="shared" ref="K10:K27" si="0">J10*100/D10</f>
        <v>5.2998065050670684</v>
      </c>
      <c r="L10" s="479">
        <f>J10*100/G10</f>
        <v>43.386360698674302</v>
      </c>
      <c r="M10" s="447"/>
      <c r="N10" s="360">
        <f>_xlfn.RANK.EQ(L10,L$10:L$29,0)</f>
        <v>1</v>
      </c>
      <c r="O10" s="360">
        <v>1</v>
      </c>
      <c r="P10" s="360">
        <f>MATCH(O10,N$10:N$29,0)</f>
        <v>1</v>
      </c>
      <c r="Q10" s="361" t="str">
        <f>INDEX(B$10:B$29,P10,1)</f>
        <v>Andalucía</v>
      </c>
      <c r="R10" s="362">
        <f>INDEX(L$10:L$29,P10,1)</f>
        <v>43.386360698674302</v>
      </c>
      <c r="S10" s="329"/>
      <c r="T10" s="329"/>
      <c r="U10" s="329"/>
    </row>
    <row r="11" spans="1:21" s="331" customFormat="1" ht="18" customHeight="1" x14ac:dyDescent="0.35">
      <c r="A11" s="330"/>
      <c r="B11" s="363" t="s">
        <v>7</v>
      </c>
      <c r="C11" s="350"/>
      <c r="D11" s="457">
        <v>1364621</v>
      </c>
      <c r="E11" s="466">
        <v>2.7776680311145325</v>
      </c>
      <c r="F11" s="350"/>
      <c r="G11" s="462">
        <v>185859</v>
      </c>
      <c r="H11" s="470">
        <v>2.8488700489197121</v>
      </c>
      <c r="I11" s="350"/>
      <c r="J11" s="474">
        <v>61572</v>
      </c>
      <c r="K11" s="480">
        <f t="shared" si="0"/>
        <v>4.5120220193005967</v>
      </c>
      <c r="L11" s="481">
        <f>J11*100/G11</f>
        <v>33.128339224896294</v>
      </c>
      <c r="M11" s="447"/>
      <c r="N11" s="360">
        <f t="shared" ref="N11:N26" si="1">_xlfn.RANK.EQ(L11,L$10:L$29,0)</f>
        <v>13</v>
      </c>
      <c r="O11" s="360">
        <v>2</v>
      </c>
      <c r="P11" s="360">
        <f t="shared" ref="P11:P27" si="2">MATCH(O11,N$10:N$29,0)</f>
        <v>4</v>
      </c>
      <c r="Q11" s="361" t="str">
        <f t="shared" ref="Q11:Q28" si="3">INDEX(B$10:B$29,P11,1)</f>
        <v>Balears, Illes</v>
      </c>
      <c r="R11" s="362">
        <f t="shared" ref="R11:R28" si="4">INDEX(L$10:L$29,P11,1)</f>
        <v>41.159855525343936</v>
      </c>
      <c r="S11" s="329"/>
      <c r="T11" s="329"/>
      <c r="U11" s="329"/>
    </row>
    <row r="12" spans="1:21" s="331" customFormat="1" ht="18" customHeight="1" x14ac:dyDescent="0.35">
      <c r="A12" s="330"/>
      <c r="B12" s="363" t="s">
        <v>37</v>
      </c>
      <c r="C12" s="350"/>
      <c r="D12" s="457">
        <v>1015128</v>
      </c>
      <c r="E12" s="466">
        <v>2.0662796432776815</v>
      </c>
      <c r="F12" s="350"/>
      <c r="G12" s="462">
        <v>187814</v>
      </c>
      <c r="H12" s="470">
        <v>2.8788365339736401</v>
      </c>
      <c r="I12" s="350"/>
      <c r="J12" s="474">
        <v>49590</v>
      </c>
      <c r="K12" s="480">
        <f t="shared" si="0"/>
        <v>4.885098233917299</v>
      </c>
      <c r="L12" s="481">
        <f>J12*100/G12</f>
        <v>26.40378246563089</v>
      </c>
      <c r="M12" s="447"/>
      <c r="N12" s="360">
        <f t="shared" si="1"/>
        <v>17</v>
      </c>
      <c r="O12" s="360">
        <v>3</v>
      </c>
      <c r="P12" s="360">
        <f t="shared" si="2"/>
        <v>11</v>
      </c>
      <c r="Q12" s="361" t="str">
        <f t="shared" si="3"/>
        <v>Extremadura</v>
      </c>
      <c r="R12" s="373">
        <f t="shared" si="4"/>
        <v>40.892608273502468</v>
      </c>
      <c r="S12" s="329"/>
      <c r="T12" s="329"/>
      <c r="U12" s="329"/>
    </row>
    <row r="13" spans="1:21" s="331" customFormat="1" ht="18" customHeight="1" x14ac:dyDescent="0.35">
      <c r="A13" s="330"/>
      <c r="B13" s="363" t="s">
        <v>38</v>
      </c>
      <c r="C13" s="350"/>
      <c r="D13" s="457">
        <v>1249844</v>
      </c>
      <c r="E13" s="466">
        <v>2.5440409627876983</v>
      </c>
      <c r="F13" s="350"/>
      <c r="G13" s="462">
        <v>123205</v>
      </c>
      <c r="H13" s="470">
        <v>1.8885016834113664</v>
      </c>
      <c r="I13" s="350"/>
      <c r="J13" s="474">
        <v>50711</v>
      </c>
      <c r="K13" s="480">
        <f t="shared" si="0"/>
        <v>4.0573863618179553</v>
      </c>
      <c r="L13" s="481">
        <f t="shared" ref="L13:L27" si="5">J13*100/G13</f>
        <v>41.159855525343936</v>
      </c>
      <c r="M13" s="447"/>
      <c r="N13" s="360">
        <f t="shared" si="1"/>
        <v>2</v>
      </c>
      <c r="O13" s="360">
        <v>4</v>
      </c>
      <c r="P13" s="360">
        <f t="shared" si="2"/>
        <v>7</v>
      </c>
      <c r="Q13" s="361" t="str">
        <f t="shared" si="3"/>
        <v>Castilla y León</v>
      </c>
      <c r="R13" s="362">
        <f t="shared" si="4"/>
        <v>38.740233252901298</v>
      </c>
      <c r="S13" s="329"/>
      <c r="T13" s="329"/>
      <c r="U13" s="329"/>
    </row>
    <row r="14" spans="1:21" s="331" customFormat="1" ht="18" customHeight="1" x14ac:dyDescent="0.35">
      <c r="A14" s="330"/>
      <c r="B14" s="363" t="s">
        <v>6</v>
      </c>
      <c r="C14" s="350"/>
      <c r="D14" s="457">
        <v>2258866</v>
      </c>
      <c r="E14" s="466">
        <v>4.597891923670792</v>
      </c>
      <c r="F14" s="350"/>
      <c r="G14" s="462">
        <v>262023</v>
      </c>
      <c r="H14" s="470">
        <v>4.0163213878697812</v>
      </c>
      <c r="I14" s="350"/>
      <c r="J14" s="474">
        <v>82033</v>
      </c>
      <c r="K14" s="480">
        <f t="shared" si="0"/>
        <v>3.6316009891689016</v>
      </c>
      <c r="L14" s="481">
        <f t="shared" si="5"/>
        <v>31.307556970189641</v>
      </c>
      <c r="M14" s="447"/>
      <c r="N14" s="360">
        <f t="shared" si="1"/>
        <v>14</v>
      </c>
      <c r="O14" s="360">
        <v>5</v>
      </c>
      <c r="P14" s="360">
        <f t="shared" si="2"/>
        <v>9</v>
      </c>
      <c r="Q14" s="361" t="str">
        <f t="shared" si="3"/>
        <v>Cataluña</v>
      </c>
      <c r="R14" s="362">
        <f t="shared" si="4"/>
        <v>38.678254954590578</v>
      </c>
      <c r="S14" s="329"/>
      <c r="T14" s="329"/>
      <c r="U14" s="329"/>
    </row>
    <row r="15" spans="1:21" s="331" customFormat="1" ht="18" customHeight="1" x14ac:dyDescent="0.35">
      <c r="A15" s="330"/>
      <c r="B15" s="363" t="s">
        <v>5</v>
      </c>
      <c r="C15" s="350"/>
      <c r="D15" s="458">
        <v>593623</v>
      </c>
      <c r="E15" s="466">
        <v>1.2083117800724905</v>
      </c>
      <c r="F15" s="350"/>
      <c r="G15" s="463">
        <v>102326</v>
      </c>
      <c r="H15" s="470">
        <v>1.5684657542855522</v>
      </c>
      <c r="I15" s="350"/>
      <c r="J15" s="475">
        <v>23419</v>
      </c>
      <c r="K15" s="482">
        <f t="shared" si="0"/>
        <v>3.9450964669495621</v>
      </c>
      <c r="L15" s="481">
        <f t="shared" si="5"/>
        <v>22.886656372769384</v>
      </c>
      <c r="M15" s="447"/>
      <c r="N15" s="360">
        <f t="shared" si="1"/>
        <v>18</v>
      </c>
      <c r="O15" s="360">
        <v>6</v>
      </c>
      <c r="P15" s="360">
        <f t="shared" si="2"/>
        <v>14</v>
      </c>
      <c r="Q15" s="361" t="str">
        <f t="shared" si="3"/>
        <v>Murcia, Región de</v>
      </c>
      <c r="R15" s="362">
        <f t="shared" si="4"/>
        <v>37.3347642067679</v>
      </c>
      <c r="S15" s="329"/>
      <c r="T15" s="329"/>
      <c r="U15" s="329"/>
    </row>
    <row r="16" spans="1:21" s="331" customFormat="1" ht="18" customHeight="1" x14ac:dyDescent="0.35">
      <c r="A16" s="330"/>
      <c r="B16" s="363" t="s">
        <v>4</v>
      </c>
      <c r="C16" s="350"/>
      <c r="D16" s="457">
        <v>2401221</v>
      </c>
      <c r="E16" s="466">
        <v>4.8876536469399703</v>
      </c>
      <c r="F16" s="350"/>
      <c r="G16" s="462">
        <v>417744</v>
      </c>
      <c r="H16" s="470">
        <v>6.4032323950732337</v>
      </c>
      <c r="I16" s="350"/>
      <c r="J16" s="474">
        <v>161835</v>
      </c>
      <c r="K16" s="480">
        <f t="shared" si="0"/>
        <v>6.7396961795686448</v>
      </c>
      <c r="L16" s="481">
        <f t="shared" si="5"/>
        <v>38.740233252901298</v>
      </c>
      <c r="M16" s="447"/>
      <c r="N16" s="360">
        <f t="shared" si="1"/>
        <v>4</v>
      </c>
      <c r="O16" s="360">
        <v>7</v>
      </c>
      <c r="P16" s="360">
        <f t="shared" si="2"/>
        <v>8</v>
      </c>
      <c r="Q16" s="361" t="str">
        <f t="shared" si="3"/>
        <v>Castilla - La Mancha</v>
      </c>
      <c r="R16" s="362">
        <f t="shared" si="4"/>
        <v>36.335197715259305</v>
      </c>
      <c r="S16" s="329"/>
      <c r="T16" s="329"/>
      <c r="U16" s="329"/>
    </row>
    <row r="17" spans="1:21" s="331" customFormat="1" ht="18" customHeight="1" x14ac:dyDescent="0.35">
      <c r="A17" s="330"/>
      <c r="B17" s="363" t="s">
        <v>40</v>
      </c>
      <c r="C17" s="350"/>
      <c r="D17" s="457">
        <v>2126378</v>
      </c>
      <c r="E17" s="466">
        <v>4.328214348647176</v>
      </c>
      <c r="F17" s="350"/>
      <c r="G17" s="462">
        <v>286422</v>
      </c>
      <c r="H17" s="470">
        <v>4.3903123182180135</v>
      </c>
      <c r="I17" s="350"/>
      <c r="J17" s="474">
        <v>104072</v>
      </c>
      <c r="K17" s="480">
        <f t="shared" si="0"/>
        <v>4.8943320519681821</v>
      </c>
      <c r="L17" s="481">
        <f t="shared" si="5"/>
        <v>36.335197715259305</v>
      </c>
      <c r="M17" s="447"/>
      <c r="N17" s="360">
        <f t="shared" si="1"/>
        <v>7</v>
      </c>
      <c r="O17" s="360">
        <v>8</v>
      </c>
      <c r="P17" s="360">
        <f t="shared" si="2"/>
        <v>16</v>
      </c>
      <c r="Q17" s="361" t="str">
        <f t="shared" si="3"/>
        <v>País Vasco</v>
      </c>
      <c r="R17" s="362">
        <f t="shared" si="4"/>
        <v>35.974821125574003</v>
      </c>
      <c r="S17" s="329"/>
      <c r="T17" s="329"/>
      <c r="U17" s="329"/>
    </row>
    <row r="18" spans="1:21" s="331" customFormat="1" ht="18" customHeight="1" x14ac:dyDescent="0.35">
      <c r="A18" s="330"/>
      <c r="B18" s="363" t="s">
        <v>41</v>
      </c>
      <c r="C18" s="350"/>
      <c r="D18" s="457">
        <v>8124126</v>
      </c>
      <c r="E18" s="466">
        <v>16.536551226271897</v>
      </c>
      <c r="F18" s="350"/>
      <c r="G18" s="462">
        <v>1087880</v>
      </c>
      <c r="H18" s="470">
        <v>16.675161002796617</v>
      </c>
      <c r="I18" s="350"/>
      <c r="J18" s="474">
        <v>420773</v>
      </c>
      <c r="K18" s="480">
        <f t="shared" si="0"/>
        <v>5.1793017488896655</v>
      </c>
      <c r="L18" s="481">
        <f t="shared" si="5"/>
        <v>38.678254954590578</v>
      </c>
      <c r="M18" s="447"/>
      <c r="N18" s="360">
        <f t="shared" si="1"/>
        <v>5</v>
      </c>
      <c r="O18" s="360">
        <v>9</v>
      </c>
      <c r="P18" s="360">
        <f t="shared" si="2"/>
        <v>10</v>
      </c>
      <c r="Q18" s="361" t="str">
        <f t="shared" si="3"/>
        <v>Comunitat Valenciana</v>
      </c>
      <c r="R18" s="362">
        <f t="shared" si="4"/>
        <v>35.936239794479299</v>
      </c>
      <c r="S18" s="329"/>
      <c r="T18" s="329"/>
      <c r="U18" s="329"/>
    </row>
    <row r="19" spans="1:21" s="331" customFormat="1" ht="18" customHeight="1" x14ac:dyDescent="0.35">
      <c r="A19" s="330"/>
      <c r="B19" s="363" t="s">
        <v>3</v>
      </c>
      <c r="C19" s="350"/>
      <c r="D19" s="457">
        <v>5425182</v>
      </c>
      <c r="E19" s="466">
        <v>11.042886343078409</v>
      </c>
      <c r="F19" s="350"/>
      <c r="G19" s="462">
        <v>655895</v>
      </c>
      <c r="H19" s="470">
        <v>10.053640774652798</v>
      </c>
      <c r="I19" s="350"/>
      <c r="J19" s="474">
        <v>235704</v>
      </c>
      <c r="K19" s="480">
        <f t="shared" si="0"/>
        <v>4.3446284382717479</v>
      </c>
      <c r="L19" s="481">
        <f t="shared" si="5"/>
        <v>35.936239794479299</v>
      </c>
      <c r="M19" s="447"/>
      <c r="N19" s="360">
        <f t="shared" si="1"/>
        <v>9</v>
      </c>
      <c r="O19" s="360">
        <v>10</v>
      </c>
      <c r="P19" s="360">
        <f t="shared" si="2"/>
        <v>20</v>
      </c>
      <c r="Q19" s="361" t="str">
        <f t="shared" si="3"/>
        <v>TOTAL</v>
      </c>
      <c r="R19" s="373">
        <f t="shared" si="4"/>
        <v>35.750890372481109</v>
      </c>
      <c r="S19" s="329"/>
      <c r="T19" s="329"/>
      <c r="U19" s="329"/>
    </row>
    <row r="20" spans="1:21" s="331" customFormat="1" ht="18" customHeight="1" x14ac:dyDescent="0.35">
      <c r="A20" s="330"/>
      <c r="B20" s="363" t="s">
        <v>2</v>
      </c>
      <c r="C20" s="350"/>
      <c r="D20" s="457">
        <v>1053345</v>
      </c>
      <c r="E20" s="466">
        <v>2.1440698422744027</v>
      </c>
      <c r="F20" s="350"/>
      <c r="G20" s="462">
        <v>151399</v>
      </c>
      <c r="H20" s="470">
        <v>2.3206628494525177</v>
      </c>
      <c r="I20" s="350"/>
      <c r="J20" s="474">
        <v>61911</v>
      </c>
      <c r="K20" s="480">
        <f t="shared" si="0"/>
        <v>5.8775614827050964</v>
      </c>
      <c r="L20" s="481">
        <f t="shared" si="5"/>
        <v>40.892608273502468</v>
      </c>
      <c r="M20" s="447"/>
      <c r="N20" s="360">
        <f t="shared" si="1"/>
        <v>3</v>
      </c>
      <c r="O20" s="360">
        <v>11</v>
      </c>
      <c r="P20" s="360">
        <f t="shared" si="2"/>
        <v>17</v>
      </c>
      <c r="Q20" s="361" t="str">
        <f t="shared" si="3"/>
        <v>Rioja, La</v>
      </c>
      <c r="R20" s="362">
        <f t="shared" si="4"/>
        <v>34.2433234421365</v>
      </c>
      <c r="S20" s="329"/>
      <c r="T20" s="329"/>
      <c r="U20" s="329"/>
    </row>
    <row r="21" spans="1:21" s="331" customFormat="1" ht="18" customHeight="1" x14ac:dyDescent="0.35">
      <c r="A21" s="330"/>
      <c r="B21" s="363" t="s">
        <v>35</v>
      </c>
      <c r="C21" s="350"/>
      <c r="D21" s="457">
        <v>2714741</v>
      </c>
      <c r="E21" s="466">
        <v>5.5258194681570174</v>
      </c>
      <c r="F21" s="350"/>
      <c r="G21" s="462">
        <v>482428</v>
      </c>
      <c r="H21" s="470">
        <v>7.3947168550365534</v>
      </c>
      <c r="I21" s="350"/>
      <c r="J21" s="474">
        <v>99635</v>
      </c>
      <c r="K21" s="480">
        <f t="shared" si="0"/>
        <v>3.670147538936495</v>
      </c>
      <c r="L21" s="481">
        <f t="shared" si="5"/>
        <v>20.652822804646497</v>
      </c>
      <c r="M21" s="447"/>
      <c r="N21" s="360">
        <f t="shared" si="1"/>
        <v>19</v>
      </c>
      <c r="O21" s="360">
        <v>12</v>
      </c>
      <c r="P21" s="360">
        <f t="shared" si="2"/>
        <v>13</v>
      </c>
      <c r="Q21" s="361" t="str">
        <f t="shared" si="3"/>
        <v>Madrid, Comunidad de</v>
      </c>
      <c r="R21" s="362">
        <f t="shared" si="4"/>
        <v>33.610518587540916</v>
      </c>
      <c r="S21" s="329"/>
      <c r="T21" s="329"/>
      <c r="U21" s="329"/>
    </row>
    <row r="22" spans="1:21" s="331" customFormat="1" ht="18" customHeight="1" x14ac:dyDescent="0.35">
      <c r="A22" s="330"/>
      <c r="B22" s="363" t="s">
        <v>42</v>
      </c>
      <c r="C22" s="350"/>
      <c r="D22" s="457">
        <v>7113886</v>
      </c>
      <c r="E22" s="466">
        <v>14.480221042467644</v>
      </c>
      <c r="F22" s="350"/>
      <c r="G22" s="462">
        <v>834941</v>
      </c>
      <c r="H22" s="470">
        <v>12.798080305581507</v>
      </c>
      <c r="I22" s="350"/>
      <c r="J22" s="474">
        <v>280628</v>
      </c>
      <c r="K22" s="480">
        <f t="shared" si="0"/>
        <v>3.9447919182286588</v>
      </c>
      <c r="L22" s="481">
        <f t="shared" si="5"/>
        <v>33.610518587540916</v>
      </c>
      <c r="M22" s="447"/>
      <c r="N22" s="360">
        <f t="shared" si="1"/>
        <v>12</v>
      </c>
      <c r="O22" s="360">
        <v>13</v>
      </c>
      <c r="P22" s="360">
        <f t="shared" si="2"/>
        <v>2</v>
      </c>
      <c r="Q22" s="361" t="str">
        <f t="shared" si="3"/>
        <v>Aragón</v>
      </c>
      <c r="R22" s="362">
        <f t="shared" si="4"/>
        <v>33.128339224896294</v>
      </c>
      <c r="S22" s="329"/>
      <c r="T22" s="329"/>
      <c r="U22" s="329"/>
    </row>
    <row r="23" spans="1:21" ht="18" customHeight="1" x14ac:dyDescent="0.35">
      <c r="A23" s="332"/>
      <c r="B23" s="363" t="s">
        <v>43</v>
      </c>
      <c r="C23" s="350"/>
      <c r="D23" s="457">
        <v>1586989</v>
      </c>
      <c r="E23" s="466">
        <v>3.2302951596307112</v>
      </c>
      <c r="F23" s="350"/>
      <c r="G23" s="462">
        <v>199412</v>
      </c>
      <c r="H23" s="470">
        <v>3.0566121317513688</v>
      </c>
      <c r="I23" s="350"/>
      <c r="J23" s="474">
        <v>74450</v>
      </c>
      <c r="K23" s="480">
        <f t="shared" si="0"/>
        <v>4.6912738525597844</v>
      </c>
      <c r="L23" s="481">
        <f t="shared" si="5"/>
        <v>37.3347642067679</v>
      </c>
      <c r="M23" s="447"/>
      <c r="N23" s="360">
        <f t="shared" si="1"/>
        <v>6</v>
      </c>
      <c r="O23" s="360">
        <v>14</v>
      </c>
      <c r="P23" s="360">
        <f t="shared" si="2"/>
        <v>5</v>
      </c>
      <c r="Q23" s="361" t="str">
        <f t="shared" si="3"/>
        <v>Canarias</v>
      </c>
      <c r="R23" s="362">
        <f t="shared" si="4"/>
        <v>31.307556970189641</v>
      </c>
      <c r="S23" s="329"/>
      <c r="T23" s="329"/>
      <c r="U23" s="329"/>
    </row>
    <row r="24" spans="1:21" s="331" customFormat="1" ht="18" customHeight="1" x14ac:dyDescent="0.35">
      <c r="B24" s="363" t="s">
        <v>44</v>
      </c>
      <c r="C24" s="350"/>
      <c r="D24" s="458">
        <v>683854</v>
      </c>
      <c r="E24" s="466">
        <v>1.3919757894314961</v>
      </c>
      <c r="F24" s="350"/>
      <c r="G24" s="463">
        <v>84373</v>
      </c>
      <c r="H24" s="470">
        <v>1.2932799199258731</v>
      </c>
      <c r="I24" s="350"/>
      <c r="J24" s="476">
        <v>23997</v>
      </c>
      <c r="K24" s="483">
        <f t="shared" si="0"/>
        <v>3.5090823479865585</v>
      </c>
      <c r="L24" s="481">
        <f t="shared" si="5"/>
        <v>28.441563059272514</v>
      </c>
      <c r="M24" s="447"/>
      <c r="N24" s="360">
        <f t="shared" si="1"/>
        <v>15</v>
      </c>
      <c r="O24" s="360">
        <v>15</v>
      </c>
      <c r="P24" s="360">
        <f t="shared" si="2"/>
        <v>15</v>
      </c>
      <c r="Q24" s="361" t="str">
        <f t="shared" si="3"/>
        <v>Navarra, Comunidad Foral de</v>
      </c>
      <c r="R24" s="362">
        <f t="shared" si="4"/>
        <v>28.441563059272514</v>
      </c>
      <c r="S24" s="329"/>
      <c r="T24" s="329"/>
      <c r="U24" s="329"/>
    </row>
    <row r="25" spans="1:21" s="331" customFormat="1" ht="18" customHeight="1" x14ac:dyDescent="0.35">
      <c r="B25" s="363" t="s">
        <v>45</v>
      </c>
      <c r="C25" s="350"/>
      <c r="D25" s="458">
        <v>2242343</v>
      </c>
      <c r="E25" s="466">
        <v>4.5642595752912012</v>
      </c>
      <c r="F25" s="350"/>
      <c r="G25" s="463">
        <v>337108</v>
      </c>
      <c r="H25" s="470">
        <v>5.1672336795701383</v>
      </c>
      <c r="I25" s="350"/>
      <c r="J25" s="476">
        <v>121274</v>
      </c>
      <c r="K25" s="483">
        <f t="shared" si="0"/>
        <v>5.4083608083152308</v>
      </c>
      <c r="L25" s="481">
        <f t="shared" si="5"/>
        <v>35.974821125574003</v>
      </c>
      <c r="M25" s="447"/>
      <c r="N25" s="360">
        <f t="shared" si="1"/>
        <v>8</v>
      </c>
      <c r="O25" s="360">
        <v>16</v>
      </c>
      <c r="P25" s="360">
        <f t="shared" si="2"/>
        <v>18</v>
      </c>
      <c r="Q25" s="361" t="str">
        <f t="shared" si="3"/>
        <v>Ceuta y Melilla</v>
      </c>
      <c r="R25" s="373">
        <f t="shared" si="4"/>
        <v>27.619847827101712</v>
      </c>
      <c r="S25" s="329"/>
      <c r="T25" s="329"/>
      <c r="U25" s="329"/>
    </row>
    <row r="26" spans="1:21" s="331" customFormat="1" ht="18" customHeight="1" x14ac:dyDescent="0.35">
      <c r="B26" s="363" t="s">
        <v>46</v>
      </c>
      <c r="C26" s="350"/>
      <c r="D26" s="458">
        <v>326803</v>
      </c>
      <c r="E26" s="467">
        <v>0.66520319236793413</v>
      </c>
      <c r="F26" s="350"/>
      <c r="G26" s="463">
        <v>43810</v>
      </c>
      <c r="H26" s="471">
        <v>0.67152517146424218</v>
      </c>
      <c r="I26" s="350"/>
      <c r="J26" s="476">
        <v>15002</v>
      </c>
      <c r="K26" s="483">
        <f t="shared" si="0"/>
        <v>4.5905331346407472</v>
      </c>
      <c r="L26" s="484">
        <f t="shared" si="5"/>
        <v>34.2433234421365</v>
      </c>
      <c r="M26" s="447"/>
      <c r="N26" s="360">
        <f t="shared" si="1"/>
        <v>11</v>
      </c>
      <c r="O26" s="360">
        <v>17</v>
      </c>
      <c r="P26" s="360">
        <f t="shared" si="2"/>
        <v>3</v>
      </c>
      <c r="Q26" s="361" t="str">
        <f t="shared" si="3"/>
        <v>Asturias, Principado de</v>
      </c>
      <c r="R26" s="362">
        <f t="shared" si="4"/>
        <v>26.40378246563089</v>
      </c>
      <c r="S26" s="329"/>
      <c r="T26" s="329"/>
      <c r="U26" s="329"/>
    </row>
    <row r="27" spans="1:21" s="331" customFormat="1" ht="18" customHeight="1" x14ac:dyDescent="0.35">
      <c r="B27" s="384" t="s">
        <v>1</v>
      </c>
      <c r="C27" s="350"/>
      <c r="D27" s="459">
        <v>170634</v>
      </c>
      <c r="E27" s="468">
        <v>0.34732325445760925</v>
      </c>
      <c r="F27" s="350"/>
      <c r="G27" s="464">
        <v>21423</v>
      </c>
      <c r="H27" s="472">
        <v>0.32837442931473315</v>
      </c>
      <c r="I27" s="350"/>
      <c r="J27" s="477">
        <v>5917</v>
      </c>
      <c r="K27" s="485">
        <f t="shared" si="0"/>
        <v>3.4676559185156535</v>
      </c>
      <c r="L27" s="486">
        <f t="shared" si="5"/>
        <v>27.619847827101712</v>
      </c>
      <c r="M27" s="447"/>
      <c r="N27" s="360">
        <f>_xlfn.RANK.EQ(L27,L$10:L$29,0)</f>
        <v>16</v>
      </c>
      <c r="O27" s="360">
        <v>18</v>
      </c>
      <c r="P27" s="360">
        <f t="shared" si="2"/>
        <v>6</v>
      </c>
      <c r="Q27" s="361" t="str">
        <f t="shared" si="3"/>
        <v>Cantabria</v>
      </c>
      <c r="R27" s="362">
        <f t="shared" si="4"/>
        <v>22.886656372769384</v>
      </c>
      <c r="S27" s="329"/>
      <c r="T27" s="329"/>
      <c r="U27" s="329"/>
    </row>
    <row r="28" spans="1:21" s="328" customFormat="1" ht="3.75" customHeight="1" x14ac:dyDescent="0.35">
      <c r="A28" s="326"/>
      <c r="B28" s="327"/>
      <c r="D28" s="460"/>
      <c r="E28" s="438"/>
      <c r="G28" s="327"/>
      <c r="H28" s="438"/>
      <c r="J28" s="327"/>
      <c r="K28" s="327"/>
      <c r="L28" s="334"/>
      <c r="M28" s="447"/>
      <c r="N28" s="329"/>
      <c r="O28" s="329"/>
      <c r="P28" s="360">
        <f>MATCH(O29,N$10:N$29,0)</f>
        <v>12</v>
      </c>
      <c r="Q28" s="361" t="str">
        <f t="shared" si="3"/>
        <v>Galicia</v>
      </c>
      <c r="R28" s="362">
        <f t="shared" si="4"/>
        <v>20.652822804646497</v>
      </c>
      <c r="S28" s="329"/>
      <c r="T28" s="329"/>
      <c r="U28" s="329"/>
    </row>
    <row r="29" spans="1:21" s="394" customFormat="1" ht="18" customHeight="1" x14ac:dyDescent="0.35">
      <c r="B29" s="1236" t="s">
        <v>0</v>
      </c>
      <c r="C29" s="320"/>
      <c r="D29" s="1237">
        <f>SUM(D10:D27)</f>
        <v>49128297</v>
      </c>
      <c r="E29" s="1238">
        <f>SUM(E10:E27)</f>
        <v>100.00000000000003</v>
      </c>
      <c r="F29" s="320"/>
      <c r="G29" s="1237">
        <f>SUM(G10:G27)</f>
        <v>6523955</v>
      </c>
      <c r="H29" s="1238">
        <f>SUM(H10:H27)</f>
        <v>100</v>
      </c>
      <c r="I29" s="320"/>
      <c r="J29" s="1237">
        <f>SUM(J10:J27)</f>
        <v>2332372</v>
      </c>
      <c r="K29" s="1239">
        <f>J29*100/D29</f>
        <v>4.7475124163168125</v>
      </c>
      <c r="L29" s="1240">
        <f>J29*100/G29</f>
        <v>35.750890372481109</v>
      </c>
      <c r="M29" s="447"/>
      <c r="N29" s="360">
        <f>_xlfn.RANK.EQ(L29,L$10:L$29,0)</f>
        <v>10</v>
      </c>
      <c r="O29" s="360">
        <v>19</v>
      </c>
      <c r="P29" s="329"/>
      <c r="Q29" s="329"/>
      <c r="R29" s="395"/>
      <c r="S29" s="329"/>
      <c r="T29" s="329"/>
      <c r="U29" s="329"/>
    </row>
    <row r="30" spans="1:21" s="328" customFormat="1" ht="5.25" customHeight="1" x14ac:dyDescent="0.25">
      <c r="B30" s="397" t="s">
        <v>39</v>
      </c>
      <c r="C30" s="449"/>
      <c r="D30" s="449"/>
      <c r="E30" s="449"/>
      <c r="F30" s="449"/>
      <c r="G30" s="449"/>
      <c r="H30" s="449"/>
      <c r="I30" s="449"/>
      <c r="O30" s="450"/>
    </row>
    <row r="31" spans="1:21" s="394" customFormat="1" ht="5.25" customHeight="1" x14ac:dyDescent="0.25">
      <c r="B31" s="397" t="s">
        <v>47</v>
      </c>
      <c r="C31" s="451"/>
      <c r="D31" s="451"/>
      <c r="E31" s="451"/>
      <c r="F31" s="451"/>
      <c r="G31" s="451"/>
      <c r="H31" s="451"/>
      <c r="I31" s="451"/>
      <c r="O31" s="450"/>
    </row>
    <row r="32" spans="1:21" s="394" customFormat="1" ht="13.5" customHeight="1" x14ac:dyDescent="0.25">
      <c r="B32" s="1488" t="s">
        <v>498</v>
      </c>
      <c r="C32" s="1488"/>
      <c r="D32" s="1488"/>
      <c r="E32" s="1488"/>
      <c r="F32" s="1488"/>
      <c r="G32" s="1488"/>
      <c r="H32" s="1488"/>
      <c r="I32" s="1488"/>
      <c r="J32" s="1488"/>
      <c r="K32" s="1488"/>
      <c r="L32" s="1488"/>
      <c r="M32" s="1241"/>
      <c r="O32" s="450"/>
    </row>
    <row r="33" spans="2:17" x14ac:dyDescent="0.25">
      <c r="B33" s="1489" t="s">
        <v>240</v>
      </c>
      <c r="C33" s="1489"/>
      <c r="D33" s="1489"/>
      <c r="E33" s="1489"/>
      <c r="F33" s="1489"/>
      <c r="G33" s="1489"/>
      <c r="H33" s="1489"/>
      <c r="I33" s="1489"/>
      <c r="J33" s="1489"/>
      <c r="K33" s="1489"/>
      <c r="L33" s="1489"/>
      <c r="M33" s="785"/>
      <c r="N33" s="785"/>
      <c r="O33" s="785"/>
      <c r="P33" s="785"/>
      <c r="Q33" s="785"/>
    </row>
    <row r="34" spans="2:17" ht="4.5" customHeight="1" x14ac:dyDescent="0.25">
      <c r="B34" s="1482"/>
      <c r="C34" s="1482"/>
      <c r="D34" s="1482"/>
      <c r="E34" s="1482"/>
      <c r="F34" s="1482"/>
      <c r="G34" s="1482"/>
      <c r="H34" s="1482"/>
      <c r="I34" s="1482"/>
      <c r="J34" s="1482"/>
      <c r="K34" s="1482"/>
      <c r="L34" s="1482"/>
      <c r="M34" s="1482"/>
      <c r="N34" s="1482"/>
      <c r="O34" s="1482"/>
      <c r="P34" s="1482"/>
      <c r="Q34" s="451"/>
    </row>
    <row r="37" spans="2:17" x14ac:dyDescent="0.25">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topLeftCell="A11"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7265625" style="333" bestFit="1" customWidth="1"/>
    <col min="13" max="13" width="6.81640625" style="333" customWidth="1"/>
    <col min="14" max="14" width="11.7265625" style="333" bestFit="1" customWidth="1"/>
    <col min="15" max="15" width="6.81640625" style="333" customWidth="1"/>
    <col min="16" max="16" width="0.453125" style="333" customWidth="1"/>
    <col min="17" max="17" width="10.54296875" style="333" bestFit="1" customWidth="1"/>
    <col min="18" max="18" width="6.81640625" style="333" customWidth="1"/>
    <col min="19" max="19" width="10.54296875" style="333" bestFit="1" customWidth="1"/>
    <col min="20" max="20" width="11.7265625" style="333" bestFit="1" customWidth="1"/>
    <col min="21" max="21" width="10.54296875" style="333" bestFit="1" customWidth="1"/>
    <col min="22" max="22" width="11.7265625" style="333" bestFit="1" customWidth="1"/>
    <col min="23" max="23" width="0.453125" style="333" customWidth="1"/>
    <col min="24" max="24" width="10.54296875" style="333" bestFit="1" customWidth="1"/>
    <col min="25" max="25" width="7" style="333" customWidth="1"/>
    <col min="26" max="26" width="10.54296875" style="333" bestFit="1" customWidth="1"/>
    <col min="27" max="27" width="11.81640625" style="333" bestFit="1" customWidth="1"/>
    <col min="28" max="28" width="10.54296875" style="333" bestFit="1" customWidth="1"/>
    <col min="29" max="29" width="11.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393</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13</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171</v>
      </c>
      <c r="K8" s="1470"/>
      <c r="L8" s="1470"/>
      <c r="M8" s="1470"/>
      <c r="N8" s="1470"/>
      <c r="O8" s="1471"/>
      <c r="P8" s="317"/>
      <c r="Q8" s="1469" t="s">
        <v>172</v>
      </c>
      <c r="R8" s="1470"/>
      <c r="S8" s="1470"/>
      <c r="T8" s="1470"/>
      <c r="U8" s="1470"/>
      <c r="V8" s="1471"/>
      <c r="W8" s="317"/>
      <c r="X8" s="1469" t="s">
        <v>173</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211</v>
      </c>
      <c r="L9" s="1448" t="s">
        <v>24</v>
      </c>
      <c r="M9" s="1449"/>
      <c r="N9" s="1450" t="s">
        <v>23</v>
      </c>
      <c r="O9" s="1451"/>
      <c r="P9" s="317"/>
      <c r="Q9" s="1452" t="s">
        <v>9</v>
      </c>
      <c r="R9" s="1446" t="s">
        <v>211</v>
      </c>
      <c r="S9" s="1448" t="s">
        <v>24</v>
      </c>
      <c r="T9" s="1449"/>
      <c r="U9" s="1450" t="s">
        <v>23</v>
      </c>
      <c r="V9" s="1451"/>
      <c r="W9" s="317"/>
      <c r="X9" s="1452" t="s">
        <v>9</v>
      </c>
      <c r="Y9" s="1446" t="s">
        <v>211</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211</v>
      </c>
      <c r="G10" s="406" t="s">
        <v>9</v>
      </c>
      <c r="H10" s="886" t="s">
        <v>211</v>
      </c>
      <c r="I10" s="346"/>
      <c r="J10" s="1453"/>
      <c r="K10" s="1447"/>
      <c r="L10" s="404" t="s">
        <v>9</v>
      </c>
      <c r="M10" s="403" t="s">
        <v>212</v>
      </c>
      <c r="N10" s="407" t="s">
        <v>9</v>
      </c>
      <c r="O10" s="402" t="s">
        <v>212</v>
      </c>
      <c r="P10" s="347"/>
      <c r="Q10" s="1453"/>
      <c r="R10" s="1447"/>
      <c r="S10" s="404" t="s">
        <v>9</v>
      </c>
      <c r="T10" s="403" t="s">
        <v>212</v>
      </c>
      <c r="U10" s="407" t="s">
        <v>9</v>
      </c>
      <c r="V10" s="402" t="s">
        <v>212</v>
      </c>
      <c r="W10" s="347"/>
      <c r="X10" s="1453"/>
      <c r="Y10" s="1447"/>
      <c r="Z10" s="404" t="s">
        <v>9</v>
      </c>
      <c r="AA10" s="403" t="s">
        <v>212</v>
      </c>
      <c r="AB10" s="407" t="s">
        <v>9</v>
      </c>
      <c r="AC10" s="402" t="s">
        <v>212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459849</v>
      </c>
      <c r="E12" s="352">
        <f>L12+S12+Z12</f>
        <v>283767</v>
      </c>
      <c r="F12" s="353">
        <f>E12/$D12*100</f>
        <v>61.708734823822596</v>
      </c>
      <c r="G12" s="352">
        <f>N12+U12+AB12</f>
        <v>176082</v>
      </c>
      <c r="H12" s="354">
        <f>G12/$D12*100</f>
        <v>38.291265176177397</v>
      </c>
      <c r="I12" s="350"/>
      <c r="J12" s="355">
        <v>127135</v>
      </c>
      <c r="K12" s="356">
        <v>27.647118945566913</v>
      </c>
      <c r="L12" s="357">
        <v>53389</v>
      </c>
      <c r="M12" s="353">
        <v>41.993943445943287</v>
      </c>
      <c r="N12" s="357">
        <v>73746</v>
      </c>
      <c r="O12" s="358">
        <v>58.006056554056705</v>
      </c>
      <c r="P12" s="350"/>
      <c r="Q12" s="355">
        <v>112830</v>
      </c>
      <c r="R12" s="356">
        <v>24.536315181722696</v>
      </c>
      <c r="S12" s="357">
        <v>73820</v>
      </c>
      <c r="T12" s="353">
        <v>65.425861916157046</v>
      </c>
      <c r="U12" s="357">
        <v>39010</v>
      </c>
      <c r="V12" s="358">
        <v>34.574138083842946</v>
      </c>
      <c r="W12" s="350"/>
      <c r="X12" s="355">
        <v>219884</v>
      </c>
      <c r="Y12" s="356">
        <v>47.816565872710385</v>
      </c>
      <c r="Z12" s="357">
        <v>156558</v>
      </c>
      <c r="AA12" s="353">
        <v>71.200269232868237</v>
      </c>
      <c r="AB12" s="357">
        <v>63326</v>
      </c>
      <c r="AC12" s="358">
        <f t="shared" ref="AC12:AC29" si="0">AB12/$X12*100</f>
        <v>28.799730767131759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61572</v>
      </c>
      <c r="E13" s="365">
        <f t="shared" ref="E13:E29" si="2">L13+S13+Z13</f>
        <v>39201</v>
      </c>
      <c r="F13" s="366">
        <f t="shared" ref="F13:H29" si="3">E13/$D13*100</f>
        <v>63.666926525043856</v>
      </c>
      <c r="G13" s="365">
        <f t="shared" ref="G13:G29" si="4">N13+U13+AB13</f>
        <v>22371</v>
      </c>
      <c r="H13" s="367">
        <f t="shared" si="3"/>
        <v>36.333073474956151</v>
      </c>
      <c r="I13" s="350"/>
      <c r="J13" s="368">
        <v>11675</v>
      </c>
      <c r="K13" s="369">
        <v>18.961540960176706</v>
      </c>
      <c r="L13" s="370">
        <v>4936</v>
      </c>
      <c r="M13" s="371">
        <v>42.278372591006423</v>
      </c>
      <c r="N13" s="370">
        <v>6739</v>
      </c>
      <c r="O13" s="372">
        <v>57.721627408993584</v>
      </c>
      <c r="P13" s="350"/>
      <c r="Q13" s="368">
        <v>12299</v>
      </c>
      <c r="R13" s="369">
        <v>19.974988631195998</v>
      </c>
      <c r="S13" s="370">
        <v>7477</v>
      </c>
      <c r="T13" s="371">
        <v>60.793560452069272</v>
      </c>
      <c r="U13" s="370">
        <v>4822</v>
      </c>
      <c r="V13" s="372">
        <v>39.206439547930728</v>
      </c>
      <c r="W13" s="350"/>
      <c r="X13" s="368">
        <v>37598</v>
      </c>
      <c r="Y13" s="369">
        <v>61.063470408627296</v>
      </c>
      <c r="Z13" s="370">
        <v>26788</v>
      </c>
      <c r="AA13" s="371">
        <v>71.248470663333151</v>
      </c>
      <c r="AB13" s="370">
        <v>10810</v>
      </c>
      <c r="AC13" s="372">
        <f t="shared" si="0"/>
        <v>28.751529336666842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49590</v>
      </c>
      <c r="E14" s="365">
        <f t="shared" si="2"/>
        <v>32008</v>
      </c>
      <c r="F14" s="366">
        <f t="shared" si="3"/>
        <v>64.545271224037108</v>
      </c>
      <c r="G14" s="365">
        <f t="shared" si="4"/>
        <v>17582</v>
      </c>
      <c r="H14" s="367">
        <f t="shared" si="3"/>
        <v>35.454728775962899</v>
      </c>
      <c r="I14" s="350"/>
      <c r="J14" s="368">
        <v>10608</v>
      </c>
      <c r="K14" s="369">
        <v>21.391409558378705</v>
      </c>
      <c r="L14" s="370">
        <v>4475</v>
      </c>
      <c r="M14" s="371">
        <v>42.185143288084461</v>
      </c>
      <c r="N14" s="370">
        <v>6133</v>
      </c>
      <c r="O14" s="372">
        <v>57.814856711915539</v>
      </c>
      <c r="P14" s="350"/>
      <c r="Q14" s="368">
        <v>11227</v>
      </c>
      <c r="R14" s="369">
        <v>22.639645089735833</v>
      </c>
      <c r="S14" s="370">
        <v>6775</v>
      </c>
      <c r="T14" s="371">
        <v>60.345595439565336</v>
      </c>
      <c r="U14" s="370">
        <v>4452</v>
      </c>
      <c r="V14" s="372">
        <v>39.654404560434664</v>
      </c>
      <c r="W14" s="350"/>
      <c r="X14" s="368">
        <v>27755</v>
      </c>
      <c r="Y14" s="369">
        <v>55.968945351885459</v>
      </c>
      <c r="Z14" s="370">
        <v>20758</v>
      </c>
      <c r="AA14" s="371">
        <v>74.790127904881999</v>
      </c>
      <c r="AB14" s="370">
        <v>6997</v>
      </c>
      <c r="AC14" s="372">
        <f t="shared" si="0"/>
        <v>25.209872095117998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50711</v>
      </c>
      <c r="E15" s="365">
        <f t="shared" si="2"/>
        <v>30374</v>
      </c>
      <c r="F15" s="366">
        <f t="shared" si="3"/>
        <v>59.896274969927632</v>
      </c>
      <c r="G15" s="365">
        <f t="shared" si="4"/>
        <v>20337</v>
      </c>
      <c r="H15" s="367">
        <f t="shared" si="3"/>
        <v>40.103725030072376</v>
      </c>
      <c r="I15" s="350"/>
      <c r="J15" s="368">
        <v>14956</v>
      </c>
      <c r="K15" s="369">
        <v>29.492615014493893</v>
      </c>
      <c r="L15" s="370">
        <v>6485</v>
      </c>
      <c r="M15" s="371">
        <v>43.360524204332705</v>
      </c>
      <c r="N15" s="370">
        <v>8471</v>
      </c>
      <c r="O15" s="372">
        <v>56.639475795667295</v>
      </c>
      <c r="P15" s="350"/>
      <c r="Q15" s="368">
        <v>11917</v>
      </c>
      <c r="R15" s="369">
        <v>23.499832383506536</v>
      </c>
      <c r="S15" s="370">
        <v>7063</v>
      </c>
      <c r="T15" s="371">
        <v>59.26827221616179</v>
      </c>
      <c r="U15" s="370">
        <v>4854</v>
      </c>
      <c r="V15" s="372">
        <v>40.73172778383821</v>
      </c>
      <c r="W15" s="350"/>
      <c r="X15" s="368">
        <v>23838</v>
      </c>
      <c r="Y15" s="369">
        <v>47.007552601999564</v>
      </c>
      <c r="Z15" s="370">
        <v>16826</v>
      </c>
      <c r="AA15" s="371">
        <v>70.584780602399533</v>
      </c>
      <c r="AB15" s="370">
        <v>7012</v>
      </c>
      <c r="AC15" s="372">
        <f t="shared" si="0"/>
        <v>29.415219397600467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82033</v>
      </c>
      <c r="E16" s="365">
        <f t="shared" si="2"/>
        <v>47924</v>
      </c>
      <c r="F16" s="366">
        <f t="shared" si="3"/>
        <v>58.4203917935465</v>
      </c>
      <c r="G16" s="365">
        <f t="shared" si="4"/>
        <v>34109</v>
      </c>
      <c r="H16" s="367">
        <f t="shared" si="3"/>
        <v>41.5796082064535</v>
      </c>
      <c r="I16" s="350"/>
      <c r="J16" s="368">
        <v>28061</v>
      </c>
      <c r="K16" s="369">
        <v>34.206965489498131</v>
      </c>
      <c r="L16" s="370">
        <v>11784</v>
      </c>
      <c r="M16" s="371">
        <v>41.994226862905812</v>
      </c>
      <c r="N16" s="370">
        <v>16277</v>
      </c>
      <c r="O16" s="372">
        <v>58.005773137094188</v>
      </c>
      <c r="P16" s="350"/>
      <c r="Q16" s="368">
        <v>19801</v>
      </c>
      <c r="R16" s="369">
        <v>24.137846964026672</v>
      </c>
      <c r="S16" s="370">
        <v>11946</v>
      </c>
      <c r="T16" s="371">
        <v>60.330286349174287</v>
      </c>
      <c r="U16" s="370">
        <v>7855</v>
      </c>
      <c r="V16" s="372">
        <v>39.669713650825713</v>
      </c>
      <c r="W16" s="350"/>
      <c r="X16" s="368">
        <v>34171</v>
      </c>
      <c r="Y16" s="369">
        <v>41.655187546475197</v>
      </c>
      <c r="Z16" s="370">
        <v>24194</v>
      </c>
      <c r="AA16" s="371">
        <v>70.802727458956426</v>
      </c>
      <c r="AB16" s="370">
        <v>9977</v>
      </c>
      <c r="AC16" s="372">
        <f t="shared" si="0"/>
        <v>29.197272541043574</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23419</v>
      </c>
      <c r="E17" s="375">
        <f t="shared" si="2"/>
        <v>14388</v>
      </c>
      <c r="F17" s="376">
        <f t="shared" si="3"/>
        <v>61.437294504462194</v>
      </c>
      <c r="G17" s="375">
        <f t="shared" si="4"/>
        <v>9031</v>
      </c>
      <c r="H17" s="367">
        <f t="shared" si="3"/>
        <v>38.562705495537813</v>
      </c>
      <c r="I17" s="350"/>
      <c r="J17" s="377">
        <v>6594</v>
      </c>
      <c r="K17" s="378">
        <v>28.156624962637171</v>
      </c>
      <c r="L17" s="375">
        <v>2801</v>
      </c>
      <c r="M17" s="376">
        <v>42.478010312405218</v>
      </c>
      <c r="N17" s="375">
        <v>3793</v>
      </c>
      <c r="O17" s="372">
        <v>57.52198968759479</v>
      </c>
      <c r="P17" s="350"/>
      <c r="Q17" s="377">
        <v>4958</v>
      </c>
      <c r="R17" s="378">
        <v>21.170844186344421</v>
      </c>
      <c r="S17" s="375">
        <v>2815</v>
      </c>
      <c r="T17" s="376">
        <v>56.776926179911257</v>
      </c>
      <c r="U17" s="375">
        <v>2143</v>
      </c>
      <c r="V17" s="372">
        <v>43.22307382008875</v>
      </c>
      <c r="W17" s="350"/>
      <c r="X17" s="377">
        <v>11867</v>
      </c>
      <c r="Y17" s="378">
        <v>50.672530851018408</v>
      </c>
      <c r="Z17" s="375">
        <v>8772</v>
      </c>
      <c r="AA17" s="376">
        <v>73.919271930563752</v>
      </c>
      <c r="AB17" s="375">
        <v>3095</v>
      </c>
      <c r="AC17" s="372">
        <f t="shared" si="0"/>
        <v>26.080728069436255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161835</v>
      </c>
      <c r="E18" s="365">
        <f t="shared" si="2"/>
        <v>100887</v>
      </c>
      <c r="F18" s="366">
        <f t="shared" si="3"/>
        <v>62.339419779404949</v>
      </c>
      <c r="G18" s="365">
        <f t="shared" si="4"/>
        <v>60948</v>
      </c>
      <c r="H18" s="367">
        <f t="shared" si="3"/>
        <v>37.660580220595051</v>
      </c>
      <c r="I18" s="350"/>
      <c r="J18" s="368">
        <v>33122</v>
      </c>
      <c r="K18" s="369">
        <v>20.466524546606109</v>
      </c>
      <c r="L18" s="370">
        <v>14052</v>
      </c>
      <c r="M18" s="371">
        <v>42.424974337298472</v>
      </c>
      <c r="N18" s="370">
        <v>19070</v>
      </c>
      <c r="O18" s="372">
        <v>57.575025662701528</v>
      </c>
      <c r="P18" s="350"/>
      <c r="Q18" s="368">
        <v>29207</v>
      </c>
      <c r="R18" s="369">
        <v>18.047393950628727</v>
      </c>
      <c r="S18" s="370">
        <v>16670</v>
      </c>
      <c r="T18" s="371">
        <v>57.075358646899723</v>
      </c>
      <c r="U18" s="370">
        <v>12537</v>
      </c>
      <c r="V18" s="372">
        <v>42.924641353100284</v>
      </c>
      <c r="W18" s="350"/>
      <c r="X18" s="368">
        <v>99506</v>
      </c>
      <c r="Y18" s="369">
        <v>61.486081502765167</v>
      </c>
      <c r="Z18" s="370">
        <v>70165</v>
      </c>
      <c r="AA18" s="371">
        <v>70.513335879243471</v>
      </c>
      <c r="AB18" s="370">
        <v>29341</v>
      </c>
      <c r="AC18" s="372">
        <f t="shared" si="0"/>
        <v>29.48666412075654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104072</v>
      </c>
      <c r="E19" s="365">
        <f t="shared" si="2"/>
        <v>64452</v>
      </c>
      <c r="F19" s="366">
        <f t="shared" si="3"/>
        <v>61.93020216773003</v>
      </c>
      <c r="G19" s="365">
        <f t="shared" si="4"/>
        <v>39620</v>
      </c>
      <c r="H19" s="367">
        <f t="shared" si="3"/>
        <v>38.06979783226997</v>
      </c>
      <c r="I19" s="350"/>
      <c r="J19" s="368">
        <v>24333</v>
      </c>
      <c r="K19" s="369">
        <v>23.380928587900684</v>
      </c>
      <c r="L19" s="370">
        <v>10149</v>
      </c>
      <c r="M19" s="371">
        <v>41.70879053137714</v>
      </c>
      <c r="N19" s="370">
        <v>14184</v>
      </c>
      <c r="O19" s="372">
        <v>58.29120946862286</v>
      </c>
      <c r="P19" s="350"/>
      <c r="Q19" s="368">
        <v>20996</v>
      </c>
      <c r="R19" s="369">
        <v>20.174494580674917</v>
      </c>
      <c r="S19" s="370">
        <v>12871</v>
      </c>
      <c r="T19" s="371">
        <v>61.302152791007813</v>
      </c>
      <c r="U19" s="370">
        <v>8125</v>
      </c>
      <c r="V19" s="372">
        <v>38.697847208992187</v>
      </c>
      <c r="W19" s="350"/>
      <c r="X19" s="368">
        <v>58743</v>
      </c>
      <c r="Y19" s="369">
        <v>56.444576831424399</v>
      </c>
      <c r="Z19" s="370">
        <v>41432</v>
      </c>
      <c r="AA19" s="371">
        <v>70.53095687996867</v>
      </c>
      <c r="AB19" s="370">
        <v>17311</v>
      </c>
      <c r="AC19" s="372">
        <f t="shared" si="0"/>
        <v>29.469043120031323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420773</v>
      </c>
      <c r="E20" s="365">
        <f t="shared" si="2"/>
        <v>260133</v>
      </c>
      <c r="F20" s="366">
        <f t="shared" si="3"/>
        <v>61.822645464419054</v>
      </c>
      <c r="G20" s="365">
        <f t="shared" si="4"/>
        <v>160640</v>
      </c>
      <c r="H20" s="367">
        <f t="shared" si="3"/>
        <v>38.177354535580946</v>
      </c>
      <c r="I20" s="350"/>
      <c r="J20" s="368">
        <v>107346</v>
      </c>
      <c r="K20" s="369">
        <v>25.511617903239991</v>
      </c>
      <c r="L20" s="370">
        <v>47069</v>
      </c>
      <c r="M20" s="371">
        <v>43.847930989510552</v>
      </c>
      <c r="N20" s="370">
        <v>60277</v>
      </c>
      <c r="O20" s="372">
        <v>56.152069010489448</v>
      </c>
      <c r="P20" s="350"/>
      <c r="Q20" s="368">
        <v>97007</v>
      </c>
      <c r="R20" s="369">
        <v>23.054473552247888</v>
      </c>
      <c r="S20" s="370">
        <v>59973</v>
      </c>
      <c r="T20" s="371">
        <v>61.823373570979413</v>
      </c>
      <c r="U20" s="370">
        <v>37034</v>
      </c>
      <c r="V20" s="372">
        <v>38.176626429020587</v>
      </c>
      <c r="W20" s="350"/>
      <c r="X20" s="368">
        <v>216420</v>
      </c>
      <c r="Y20" s="369">
        <v>51.433908544512121</v>
      </c>
      <c r="Z20" s="370">
        <v>153091</v>
      </c>
      <c r="AA20" s="371">
        <v>70.737917013215039</v>
      </c>
      <c r="AB20" s="370">
        <v>63329</v>
      </c>
      <c r="AC20" s="372">
        <f t="shared" si="0"/>
        <v>29.262082986784954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235704</v>
      </c>
      <c r="E21" s="365">
        <f t="shared" si="2"/>
        <v>144646</v>
      </c>
      <c r="F21" s="366">
        <f t="shared" si="3"/>
        <v>61.367647557954044</v>
      </c>
      <c r="G21" s="365">
        <f t="shared" si="4"/>
        <v>91058</v>
      </c>
      <c r="H21" s="367">
        <f t="shared" si="3"/>
        <v>38.632352442045956</v>
      </c>
      <c r="I21" s="350"/>
      <c r="J21" s="368">
        <v>62107</v>
      </c>
      <c r="K21" s="369">
        <v>26.349574042018801</v>
      </c>
      <c r="L21" s="370">
        <v>25297</v>
      </c>
      <c r="M21" s="371">
        <v>40.731318530922437</v>
      </c>
      <c r="N21" s="370">
        <v>36810</v>
      </c>
      <c r="O21" s="372">
        <v>59.268681469077556</v>
      </c>
      <c r="P21" s="350"/>
      <c r="Q21" s="368">
        <v>51965</v>
      </c>
      <c r="R21" s="369">
        <v>22.046719614431659</v>
      </c>
      <c r="S21" s="370">
        <v>31916</v>
      </c>
      <c r="T21" s="371">
        <v>61.418262291927263</v>
      </c>
      <c r="U21" s="370">
        <v>20049</v>
      </c>
      <c r="V21" s="372">
        <v>38.581737708072737</v>
      </c>
      <c r="W21" s="350"/>
      <c r="X21" s="368">
        <v>121632</v>
      </c>
      <c r="Y21" s="369">
        <v>51.60370634354954</v>
      </c>
      <c r="Z21" s="370">
        <v>87433</v>
      </c>
      <c r="AA21" s="371">
        <v>71.883221520652469</v>
      </c>
      <c r="AB21" s="370">
        <v>34199</v>
      </c>
      <c r="AC21" s="372">
        <f t="shared" si="0"/>
        <v>28.116778479347541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61911</v>
      </c>
      <c r="E22" s="365">
        <f t="shared" si="2"/>
        <v>38872</v>
      </c>
      <c r="F22" s="366">
        <f t="shared" si="3"/>
        <v>62.786903781234351</v>
      </c>
      <c r="G22" s="365">
        <f t="shared" si="4"/>
        <v>23039</v>
      </c>
      <c r="H22" s="367">
        <f t="shared" si="3"/>
        <v>37.213096218765642</v>
      </c>
      <c r="I22" s="350"/>
      <c r="J22" s="368">
        <v>14630</v>
      </c>
      <c r="K22" s="369">
        <v>23.630695676051104</v>
      </c>
      <c r="L22" s="370">
        <v>6381</v>
      </c>
      <c r="M22" s="371">
        <v>43.615857826384143</v>
      </c>
      <c r="N22" s="370">
        <v>8249</v>
      </c>
      <c r="O22" s="372">
        <v>56.384142173615857</v>
      </c>
      <c r="P22" s="350"/>
      <c r="Q22" s="368">
        <v>13539</v>
      </c>
      <c r="R22" s="369">
        <v>21.868488636914279</v>
      </c>
      <c r="S22" s="370">
        <v>8418</v>
      </c>
      <c r="T22" s="371">
        <v>62.175936184356303</v>
      </c>
      <c r="U22" s="370">
        <v>5121</v>
      </c>
      <c r="V22" s="372">
        <v>37.824063815643697</v>
      </c>
      <c r="W22" s="350"/>
      <c r="X22" s="368">
        <v>33742</v>
      </c>
      <c r="Y22" s="369">
        <v>54.50081568703461</v>
      </c>
      <c r="Z22" s="370">
        <v>24073</v>
      </c>
      <c r="AA22" s="371">
        <v>71.34431865331041</v>
      </c>
      <c r="AB22" s="370">
        <v>9669</v>
      </c>
      <c r="AC22" s="372">
        <f t="shared" si="0"/>
        <v>28.655681346689587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99635</v>
      </c>
      <c r="E23" s="365">
        <f t="shared" si="2"/>
        <v>61667</v>
      </c>
      <c r="F23" s="366">
        <f t="shared" si="3"/>
        <v>61.892909118281722</v>
      </c>
      <c r="G23" s="365">
        <f t="shared" si="4"/>
        <v>37968</v>
      </c>
      <c r="H23" s="367">
        <f t="shared" si="3"/>
        <v>38.107090881718271</v>
      </c>
      <c r="I23" s="350"/>
      <c r="J23" s="368">
        <v>27629</v>
      </c>
      <c r="K23" s="369">
        <v>27.730215285793147</v>
      </c>
      <c r="L23" s="370">
        <v>10878</v>
      </c>
      <c r="M23" s="371">
        <v>39.3716746896377</v>
      </c>
      <c r="N23" s="370">
        <v>16751</v>
      </c>
      <c r="O23" s="372">
        <v>60.6283253103623</v>
      </c>
      <c r="P23" s="350"/>
      <c r="Q23" s="368">
        <v>17517</v>
      </c>
      <c r="R23" s="369">
        <v>17.581171275154315</v>
      </c>
      <c r="S23" s="370">
        <v>10079</v>
      </c>
      <c r="T23" s="371">
        <v>57.53839127704515</v>
      </c>
      <c r="U23" s="370">
        <v>7438</v>
      </c>
      <c r="V23" s="372">
        <v>42.461608722954843</v>
      </c>
      <c r="W23" s="350"/>
      <c r="X23" s="368">
        <v>54489</v>
      </c>
      <c r="Y23" s="369">
        <v>54.688613439052546</v>
      </c>
      <c r="Z23" s="370">
        <v>40710</v>
      </c>
      <c r="AA23" s="371">
        <v>74.712327258712762</v>
      </c>
      <c r="AB23" s="370">
        <v>13779</v>
      </c>
      <c r="AC23" s="372">
        <f t="shared" si="0"/>
        <v>25.287672741287231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280628</v>
      </c>
      <c r="E24" s="365">
        <f t="shared" si="2"/>
        <v>182357</v>
      </c>
      <c r="F24" s="366">
        <f t="shared" si="3"/>
        <v>64.981755206180424</v>
      </c>
      <c r="G24" s="365">
        <f t="shared" si="4"/>
        <v>98271</v>
      </c>
      <c r="H24" s="367">
        <f t="shared" si="3"/>
        <v>35.018244793819576</v>
      </c>
      <c r="I24" s="350"/>
      <c r="J24" s="368">
        <v>66212</v>
      </c>
      <c r="K24" s="369">
        <v>23.594224382456492</v>
      </c>
      <c r="L24" s="370">
        <v>30472</v>
      </c>
      <c r="M24" s="371">
        <v>46.021869147586543</v>
      </c>
      <c r="N24" s="370">
        <v>35740</v>
      </c>
      <c r="O24" s="372">
        <v>53.978130852413464</v>
      </c>
      <c r="P24" s="350"/>
      <c r="Q24" s="368">
        <v>55089</v>
      </c>
      <c r="R24" s="369">
        <v>19.630614193879442</v>
      </c>
      <c r="S24" s="370">
        <v>35766</v>
      </c>
      <c r="T24" s="371">
        <v>64.924032020911611</v>
      </c>
      <c r="U24" s="370">
        <v>19323</v>
      </c>
      <c r="V24" s="372">
        <v>35.075967979088382</v>
      </c>
      <c r="W24" s="350"/>
      <c r="X24" s="368">
        <v>159327</v>
      </c>
      <c r="Y24" s="369">
        <v>56.775161423664066</v>
      </c>
      <c r="Z24" s="370">
        <v>116119</v>
      </c>
      <c r="AA24" s="371">
        <v>72.880930413552008</v>
      </c>
      <c r="AB24" s="370">
        <v>43208</v>
      </c>
      <c r="AC24" s="372">
        <f t="shared" si="0"/>
        <v>27.119069586447996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74450</v>
      </c>
      <c r="E25" s="365">
        <f t="shared" si="2"/>
        <v>42289</v>
      </c>
      <c r="F25" s="366">
        <f t="shared" si="3"/>
        <v>56.801880456682341</v>
      </c>
      <c r="G25" s="365">
        <f t="shared" si="4"/>
        <v>32161</v>
      </c>
      <c r="H25" s="367">
        <f t="shared" si="3"/>
        <v>43.198119543317667</v>
      </c>
      <c r="I25" s="350"/>
      <c r="J25" s="368">
        <v>25068</v>
      </c>
      <c r="K25" s="369">
        <v>33.670920080590996</v>
      </c>
      <c r="L25" s="370">
        <v>9516</v>
      </c>
      <c r="M25" s="371">
        <v>37.960746768788894</v>
      </c>
      <c r="N25" s="370">
        <v>15552</v>
      </c>
      <c r="O25" s="372">
        <v>62.039253231211113</v>
      </c>
      <c r="P25" s="350"/>
      <c r="Q25" s="368">
        <v>17547</v>
      </c>
      <c r="R25" s="369">
        <v>23.568838146406986</v>
      </c>
      <c r="S25" s="370">
        <v>10823</v>
      </c>
      <c r="T25" s="371">
        <v>61.680059269390775</v>
      </c>
      <c r="U25" s="370">
        <v>6724</v>
      </c>
      <c r="V25" s="372">
        <v>38.319940730609218</v>
      </c>
      <c r="W25" s="350"/>
      <c r="X25" s="368">
        <v>31835</v>
      </c>
      <c r="Y25" s="369">
        <v>42.760241773002015</v>
      </c>
      <c r="Z25" s="370">
        <v>21950</v>
      </c>
      <c r="AA25" s="371">
        <v>68.949269671744943</v>
      </c>
      <c r="AB25" s="370">
        <v>9885</v>
      </c>
      <c r="AC25" s="372">
        <f t="shared" si="0"/>
        <v>31.050730328255067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23997</v>
      </c>
      <c r="E26" s="380">
        <f t="shared" si="2"/>
        <v>14880</v>
      </c>
      <c r="F26" s="381">
        <f t="shared" si="3"/>
        <v>62.007750968871115</v>
      </c>
      <c r="G26" s="380">
        <f t="shared" si="4"/>
        <v>9117</v>
      </c>
      <c r="H26" s="367">
        <f t="shared" si="3"/>
        <v>37.992249031128885</v>
      </c>
      <c r="I26" s="350"/>
      <c r="J26" s="377">
        <v>5674</v>
      </c>
      <c r="K26" s="378">
        <v>23.644622244447223</v>
      </c>
      <c r="L26" s="375">
        <v>2504</v>
      </c>
      <c r="M26" s="376">
        <v>44.131124427211844</v>
      </c>
      <c r="N26" s="375">
        <v>3170</v>
      </c>
      <c r="O26" s="372">
        <v>55.868875572788156</v>
      </c>
      <c r="P26" s="350"/>
      <c r="Q26" s="377">
        <v>4548</v>
      </c>
      <c r="R26" s="378">
        <v>18.952369046130766</v>
      </c>
      <c r="S26" s="375">
        <v>2534</v>
      </c>
      <c r="T26" s="376">
        <v>55.716798592788038</v>
      </c>
      <c r="U26" s="375">
        <v>2014</v>
      </c>
      <c r="V26" s="372">
        <v>44.283201407211962</v>
      </c>
      <c r="W26" s="350"/>
      <c r="X26" s="377">
        <v>13775</v>
      </c>
      <c r="Y26" s="378">
        <v>57.403008709422011</v>
      </c>
      <c r="Z26" s="375">
        <v>9842</v>
      </c>
      <c r="AA26" s="376">
        <v>71.448275862068968</v>
      </c>
      <c r="AB26" s="375">
        <v>3933</v>
      </c>
      <c r="AC26" s="372">
        <f t="shared" si="0"/>
        <v>28.551724137931032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121274</v>
      </c>
      <c r="E27" s="380">
        <f t="shared" si="2"/>
        <v>73190</v>
      </c>
      <c r="F27" s="381">
        <f t="shared" si="3"/>
        <v>60.350940844698783</v>
      </c>
      <c r="G27" s="380">
        <f t="shared" si="4"/>
        <v>48084</v>
      </c>
      <c r="H27" s="367">
        <f t="shared" si="3"/>
        <v>39.649059155301217</v>
      </c>
      <c r="I27" s="350"/>
      <c r="J27" s="377">
        <v>31853</v>
      </c>
      <c r="K27" s="378">
        <v>26.265316555898217</v>
      </c>
      <c r="L27" s="375">
        <v>13040</v>
      </c>
      <c r="M27" s="376">
        <v>40.938059209493609</v>
      </c>
      <c r="N27" s="375">
        <v>18813</v>
      </c>
      <c r="O27" s="372">
        <v>59.061940790506384</v>
      </c>
      <c r="P27" s="350"/>
      <c r="Q27" s="377">
        <v>24202</v>
      </c>
      <c r="R27" s="378">
        <v>19.956462226033612</v>
      </c>
      <c r="S27" s="375">
        <v>13627</v>
      </c>
      <c r="T27" s="376">
        <v>56.305264027766299</v>
      </c>
      <c r="U27" s="375">
        <v>10575</v>
      </c>
      <c r="V27" s="372">
        <v>43.694735972233701</v>
      </c>
      <c r="W27" s="350"/>
      <c r="X27" s="377">
        <v>65219</v>
      </c>
      <c r="Y27" s="378">
        <v>53.778221218068175</v>
      </c>
      <c r="Z27" s="375">
        <v>46523</v>
      </c>
      <c r="AA27" s="376">
        <v>71.333507106824698</v>
      </c>
      <c r="AB27" s="375">
        <v>18696</v>
      </c>
      <c r="AC27" s="372">
        <f t="shared" si="0"/>
        <v>28.666492893175299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15002</v>
      </c>
      <c r="E28" s="380">
        <f t="shared" si="2"/>
        <v>9317</v>
      </c>
      <c r="F28" s="381">
        <f t="shared" si="3"/>
        <v>62.105052659645374</v>
      </c>
      <c r="G28" s="380">
        <f t="shared" si="4"/>
        <v>5685</v>
      </c>
      <c r="H28" s="382">
        <f t="shared" si="3"/>
        <v>37.894947340354619</v>
      </c>
      <c r="I28" s="350"/>
      <c r="J28" s="377">
        <v>3420</v>
      </c>
      <c r="K28" s="378">
        <v>22.796960405279297</v>
      </c>
      <c r="L28" s="375">
        <v>1425</v>
      </c>
      <c r="M28" s="376">
        <v>41.666666666666671</v>
      </c>
      <c r="N28" s="375">
        <v>1995</v>
      </c>
      <c r="O28" s="383">
        <v>58.333333333333336</v>
      </c>
      <c r="P28" s="350"/>
      <c r="Q28" s="377">
        <v>2795</v>
      </c>
      <c r="R28" s="378">
        <v>18.630849220103986</v>
      </c>
      <c r="S28" s="375">
        <v>1652</v>
      </c>
      <c r="T28" s="376">
        <v>59.105545617173526</v>
      </c>
      <c r="U28" s="375">
        <v>1143</v>
      </c>
      <c r="V28" s="383">
        <v>40.894454382826481</v>
      </c>
      <c r="W28" s="350"/>
      <c r="X28" s="377">
        <v>8787</v>
      </c>
      <c r="Y28" s="378">
        <v>58.572190374616717</v>
      </c>
      <c r="Z28" s="375">
        <v>6240</v>
      </c>
      <c r="AA28" s="376">
        <v>71.013997951519286</v>
      </c>
      <c r="AB28" s="375">
        <v>2547</v>
      </c>
      <c r="AC28" s="383">
        <f t="shared" si="0"/>
        <v>28.986002048480707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5917</v>
      </c>
      <c r="E29" s="386">
        <f t="shared" si="2"/>
        <v>3228</v>
      </c>
      <c r="F29" s="387">
        <f t="shared" si="3"/>
        <v>54.554672976170359</v>
      </c>
      <c r="G29" s="386">
        <f t="shared" si="4"/>
        <v>2689</v>
      </c>
      <c r="H29" s="388">
        <f t="shared" si="3"/>
        <v>45.445327023829648</v>
      </c>
      <c r="I29" s="350"/>
      <c r="J29" s="389">
        <v>3163</v>
      </c>
      <c r="K29" s="390">
        <v>53.456143315869532</v>
      </c>
      <c r="L29" s="391">
        <v>1214</v>
      </c>
      <c r="M29" s="392">
        <v>38.38128359152703</v>
      </c>
      <c r="N29" s="391">
        <v>1949</v>
      </c>
      <c r="O29" s="393">
        <v>61.61871640847297</v>
      </c>
      <c r="P29" s="350"/>
      <c r="Q29" s="389">
        <v>1108</v>
      </c>
      <c r="R29" s="390">
        <v>18.725705594051039</v>
      </c>
      <c r="S29" s="391">
        <v>761</v>
      </c>
      <c r="T29" s="392">
        <v>68.682310469314075</v>
      </c>
      <c r="U29" s="391">
        <v>347</v>
      </c>
      <c r="V29" s="393">
        <v>31.317689530685922</v>
      </c>
      <c r="W29" s="350"/>
      <c r="X29" s="389">
        <v>1646</v>
      </c>
      <c r="Y29" s="390">
        <v>27.818151090079436</v>
      </c>
      <c r="Z29" s="391">
        <v>1253</v>
      </c>
      <c r="AA29" s="392">
        <v>76.123936816524903</v>
      </c>
      <c r="AB29" s="391">
        <v>393</v>
      </c>
      <c r="AC29" s="393">
        <f t="shared" si="0"/>
        <v>23.87606318347509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2332372</v>
      </c>
      <c r="E31" s="1230">
        <f>L31+S31+Z31</f>
        <v>1443580</v>
      </c>
      <c r="F31" s="1231">
        <f>E31/$D31*100</f>
        <v>61.893214290001765</v>
      </c>
      <c r="G31" s="1230">
        <f>N31+U31+AB31</f>
        <v>888792</v>
      </c>
      <c r="H31" s="1232">
        <f>G31/$D31*100</f>
        <v>38.106785709998228</v>
      </c>
      <c r="I31" s="320"/>
      <c r="J31" s="1233">
        <f>SUM(J12:J29)</f>
        <v>603586</v>
      </c>
      <c r="K31" s="1234">
        <f>J31/$D31*100</f>
        <v>25.878633425542752</v>
      </c>
      <c r="L31" s="1230">
        <f>SUM(L12:L29)</f>
        <v>255867</v>
      </c>
      <c r="M31" s="1231">
        <f>L31/$J31*100</f>
        <v>42.39114227301495</v>
      </c>
      <c r="N31" s="1230">
        <f>SUM(N12:N29)</f>
        <v>347719</v>
      </c>
      <c r="O31" s="1235">
        <f>N31/$J31*100</f>
        <v>57.60885772698505</v>
      </c>
      <c r="P31" s="320"/>
      <c r="Q31" s="1233">
        <f>SUM(Q12:Q29)</f>
        <v>508552</v>
      </c>
      <c r="R31" s="1234">
        <f>Q31/$D31*100</f>
        <v>21.804068990709887</v>
      </c>
      <c r="S31" s="1230">
        <f>SUM(S12:S29)</f>
        <v>314986</v>
      </c>
      <c r="T31" s="1231">
        <f>S31/$Q31*100</f>
        <v>61.937815601944344</v>
      </c>
      <c r="U31" s="1230">
        <f>SUM(U12:U29)</f>
        <v>193566</v>
      </c>
      <c r="V31" s="1235">
        <f>U31/$Q31*100</f>
        <v>38.062184398055656</v>
      </c>
      <c r="W31" s="320"/>
      <c r="X31" s="1233">
        <f>SUM(X12:X29)</f>
        <v>1220234</v>
      </c>
      <c r="Y31" s="1234">
        <f>X31/$D31*100</f>
        <v>52.317297583747354</v>
      </c>
      <c r="Z31" s="1230">
        <f>SUM(Z12:Z29)</f>
        <v>872727</v>
      </c>
      <c r="AA31" s="1231">
        <f>Z31/$X31*100</f>
        <v>71.521281983619531</v>
      </c>
      <c r="AB31" s="1230">
        <f>SUM(AB12:AB29)</f>
        <v>347507</v>
      </c>
      <c r="AC31" s="1235">
        <f>AB31/$X31*100</f>
        <v>28.478718016380466</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30" s="396" customFormat="1" ht="5.25" customHeight="1" x14ac:dyDescent="0.25">
      <c r="B33" s="397" t="s">
        <v>47</v>
      </c>
      <c r="C33" s="398"/>
      <c r="I33" s="398"/>
    </row>
    <row r="34" spans="2:30" s="396" customFormat="1" ht="13.5" customHeight="1" x14ac:dyDescent="0.25">
      <c r="B34" s="1491"/>
      <c r="C34" s="1491"/>
      <c r="D34" s="1491"/>
      <c r="E34" s="1491"/>
      <c r="F34" s="1491"/>
      <c r="G34" s="1491"/>
      <c r="H34" s="1491"/>
      <c r="I34" s="1491"/>
      <c r="J34" s="1491"/>
      <c r="K34" s="1491"/>
      <c r="L34" s="1491"/>
      <c r="M34" s="1491"/>
      <c r="N34" s="1491"/>
      <c r="O34" s="1491"/>
    </row>
    <row r="35" spans="2:30" s="396" customFormat="1" ht="29.25" customHeight="1" x14ac:dyDescent="0.25">
      <c r="B35" s="1491"/>
      <c r="C35" s="1491"/>
      <c r="D35" s="1491"/>
      <c r="E35" s="1491"/>
      <c r="F35" s="1491"/>
      <c r="G35" s="1491"/>
      <c r="H35" s="1491"/>
      <c r="I35" s="1491"/>
      <c r="J35" s="1491"/>
      <c r="K35" s="1491"/>
      <c r="L35" s="1491"/>
      <c r="M35" s="1491"/>
      <c r="AD35" s="1404"/>
    </row>
    <row r="36" spans="2:30" s="396" customFormat="1" ht="4.5" customHeight="1" x14ac:dyDescent="0.25">
      <c r="B36" s="1490"/>
      <c r="C36" s="1490"/>
      <c r="D36" s="1490"/>
      <c r="E36" s="1326"/>
      <c r="F36" s="1326"/>
      <c r="G36" s="1326"/>
      <c r="AD36" s="1404"/>
    </row>
    <row r="37" spans="2:30" s="396" customFormat="1" x14ac:dyDescent="0.25">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c r="AD37" s="1404"/>
    </row>
    <row r="38" spans="2:30" s="396" customFormat="1" x14ac:dyDescent="0.25">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c r="AD38" s="1404"/>
    </row>
    <row r="39" spans="2:30" s="396" customFormat="1" x14ac:dyDescent="0.25">
      <c r="AD39" s="1404"/>
    </row>
    <row r="40" spans="2:30" s="396" customFormat="1" x14ac:dyDescent="0.25">
      <c r="AD40" s="1404"/>
    </row>
    <row r="41" spans="2:30" s="329" customFormat="1" x14ac:dyDescent="0.25">
      <c r="B41" s="396"/>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row>
    <row r="42" spans="2:30" s="329" customFormat="1" x14ac:dyDescent="0.25">
      <c r="B42" s="396"/>
      <c r="C42" s="396"/>
      <c r="D42" s="396"/>
      <c r="E42" s="396"/>
      <c r="F42" s="396"/>
      <c r="G42" s="396"/>
      <c r="H42" s="396"/>
      <c r="I42" s="396"/>
      <c r="J42" s="396"/>
      <c r="K42" s="396"/>
      <c r="L42" s="396"/>
      <c r="M42" s="396"/>
      <c r="N42" s="396"/>
      <c r="O42" s="396"/>
      <c r="P42" s="396"/>
      <c r="Q42" s="396"/>
      <c r="R42" s="396"/>
      <c r="S42" s="396"/>
      <c r="T42" s="396"/>
      <c r="U42" s="396"/>
      <c r="V42" s="396"/>
      <c r="W42" s="396"/>
      <c r="X42" s="396"/>
      <c r="Y42" s="396"/>
      <c r="Z42" s="396"/>
      <c r="AA42" s="396"/>
      <c r="AB42" s="396"/>
      <c r="AC42" s="396"/>
      <c r="AD42" s="396"/>
    </row>
    <row r="43" spans="2:30" s="396" customFormat="1" x14ac:dyDescent="0.25"/>
    <row r="44" spans="2:30" s="396" customFormat="1" x14ac:dyDescent="0.25"/>
    <row r="45" spans="2:30" s="396" customFormat="1" x14ac:dyDescent="0.25"/>
    <row r="46" spans="2:30" s="396" customFormat="1" x14ac:dyDescent="0.25"/>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8"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6"/>
      <c r="C2" s="1456"/>
    </row>
    <row r="3" spans="1:38" s="345" customFormat="1" ht="4.5" customHeight="1" x14ac:dyDescent="0.25">
      <c r="B3" s="1457"/>
      <c r="C3" s="1457"/>
    </row>
    <row r="4" spans="1:38" s="492" customFormat="1" ht="17.25" customHeight="1" x14ac:dyDescent="0.25">
      <c r="A4" s="1483" t="s">
        <v>394</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enero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60" t="s">
        <v>12</v>
      </c>
      <c r="D7" s="1463" t="s">
        <v>29</v>
      </c>
      <c r="E7" s="1464"/>
      <c r="F7" s="489"/>
      <c r="G7" s="1494"/>
      <c r="H7" s="1494"/>
      <c r="I7" s="489"/>
      <c r="J7" s="1494"/>
      <c r="K7" s="1494"/>
      <c r="L7" s="489"/>
      <c r="M7" s="1494"/>
      <c r="N7" s="1495"/>
      <c r="O7" s="488"/>
      <c r="P7" s="488"/>
      <c r="W7" s="490"/>
    </row>
    <row r="8" spans="1:38" s="437" customFormat="1" ht="33.75" customHeight="1" x14ac:dyDescent="0.25">
      <c r="A8" s="488"/>
      <c r="B8" s="1461"/>
      <c r="D8" s="1492"/>
      <c r="E8" s="1493"/>
      <c r="F8" s="491"/>
      <c r="G8" s="1469" t="s">
        <v>218</v>
      </c>
      <c r="H8" s="1471"/>
      <c r="J8" s="1469" t="s">
        <v>172</v>
      </c>
      <c r="K8" s="1471"/>
      <c r="M8" s="1469" t="s">
        <v>173</v>
      </c>
      <c r="N8" s="1471"/>
      <c r="O8" s="488"/>
      <c r="P8" s="488"/>
      <c r="W8" s="490"/>
    </row>
    <row r="9" spans="1:38" s="437" customFormat="1" ht="6" customHeight="1" x14ac:dyDescent="0.25">
      <c r="A9" s="488"/>
      <c r="B9" s="1461"/>
      <c r="D9" s="1496" t="s">
        <v>9</v>
      </c>
      <c r="E9" s="1503" t="s">
        <v>217</v>
      </c>
      <c r="G9" s="1498" t="s">
        <v>9</v>
      </c>
      <c r="H9" s="1500" t="s">
        <v>217</v>
      </c>
      <c r="J9" s="1498" t="s">
        <v>9</v>
      </c>
      <c r="K9" s="1500" t="s">
        <v>217</v>
      </c>
      <c r="M9" s="1498" t="s">
        <v>9</v>
      </c>
      <c r="N9" s="1500" t="s">
        <v>217</v>
      </c>
      <c r="O9" s="488"/>
      <c r="P9" s="488"/>
      <c r="W9" s="490"/>
    </row>
    <row r="10" spans="1:38" s="437" customFormat="1" ht="27.75" customHeight="1" x14ac:dyDescent="0.25">
      <c r="A10" s="488"/>
      <c r="B10" s="1462"/>
      <c r="D10" s="1497"/>
      <c r="E10" s="1504"/>
      <c r="F10" s="493"/>
      <c r="G10" s="1499"/>
      <c r="H10" s="1501"/>
      <c r="I10" s="494"/>
      <c r="J10" s="1499"/>
      <c r="K10" s="1501"/>
      <c r="L10" s="494"/>
      <c r="M10" s="1499"/>
      <c r="N10" s="1501"/>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459849</v>
      </c>
      <c r="E12" s="498">
        <f>D12/'20pobl'!D12*100</f>
        <v>5.2998065050670684</v>
      </c>
      <c r="F12" s="350"/>
      <c r="G12" s="355">
        <v>127135</v>
      </c>
      <c r="H12" s="498">
        <v>1.8117821489259702</v>
      </c>
      <c r="I12" s="350"/>
      <c r="J12" s="355">
        <v>112830</v>
      </c>
      <c r="K12" s="498">
        <v>9.3277227559068141</v>
      </c>
      <c r="L12" s="350"/>
      <c r="M12" s="355">
        <v>219884</v>
      </c>
      <c r="N12" s="498">
        <f>M12/'20pobl'!X12*100</f>
        <v>48.866477468447826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61572</v>
      </c>
      <c r="E13" s="500">
        <f>D13/'20pobl'!D13*100</f>
        <v>4.5120220193005967</v>
      </c>
      <c r="F13" s="350"/>
      <c r="G13" s="368">
        <v>11675</v>
      </c>
      <c r="H13" s="501">
        <v>1.1053798624879048</v>
      </c>
      <c r="I13" s="350"/>
      <c r="J13" s="368">
        <v>12299</v>
      </c>
      <c r="K13" s="501">
        <v>5.8630322445321594</v>
      </c>
      <c r="L13" s="350"/>
      <c r="M13" s="368">
        <v>37598</v>
      </c>
      <c r="N13" s="501">
        <f>M13/'20pobl'!X13*100</f>
        <v>38.112132669714448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49590</v>
      </c>
      <c r="E14" s="500">
        <f>D14/'20pobl'!D14*100</f>
        <v>4.885098233917299</v>
      </c>
      <c r="F14" s="350"/>
      <c r="G14" s="368">
        <v>10608</v>
      </c>
      <c r="H14" s="501">
        <v>1.4586957269070782</v>
      </c>
      <c r="I14" s="350"/>
      <c r="J14" s="368">
        <v>11227</v>
      </c>
      <c r="K14" s="501">
        <v>5.5737867692689589</v>
      </c>
      <c r="L14" s="350"/>
      <c r="M14" s="368">
        <v>27755</v>
      </c>
      <c r="N14" s="501">
        <f>M14/'20pobl'!X14*100</f>
        <v>32.094868058928284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50711</v>
      </c>
      <c r="E15" s="500">
        <f>D15/'20pobl'!D15*100</f>
        <v>4.0573863618179553</v>
      </c>
      <c r="F15" s="350"/>
      <c r="G15" s="368">
        <v>14956</v>
      </c>
      <c r="H15" s="501">
        <v>1.438980436755001</v>
      </c>
      <c r="I15" s="350"/>
      <c r="J15" s="368">
        <v>11917</v>
      </c>
      <c r="K15" s="501">
        <v>7.7302802283341983</v>
      </c>
      <c r="L15" s="350"/>
      <c r="M15" s="368">
        <v>23838</v>
      </c>
      <c r="N15" s="501">
        <f>M15/'20pobl'!X15*100</f>
        <v>42.313222216305448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82033</v>
      </c>
      <c r="E16" s="500">
        <f>D16/'20pobl'!D16*100</f>
        <v>3.6316009891689016</v>
      </c>
      <c r="F16" s="350"/>
      <c r="G16" s="368">
        <v>28061</v>
      </c>
      <c r="H16" s="501">
        <v>1.5184252662154842</v>
      </c>
      <c r="I16" s="350"/>
      <c r="J16" s="368">
        <v>19801</v>
      </c>
      <c r="K16" s="501">
        <v>6.4809541577476217</v>
      </c>
      <c r="L16" s="350"/>
      <c r="M16" s="368">
        <v>34171</v>
      </c>
      <c r="N16" s="501">
        <f>M16/'20pobl'!X16*100</f>
        <v>32.448935018564768</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23419</v>
      </c>
      <c r="E17" s="502">
        <f>D17/'20pobl'!D17*100</f>
        <v>3.9450964669495625</v>
      </c>
      <c r="F17" s="350"/>
      <c r="G17" s="377">
        <v>6594</v>
      </c>
      <c r="H17" s="502">
        <v>1.4716154963745232</v>
      </c>
      <c r="I17" s="350"/>
      <c r="J17" s="377">
        <v>4958</v>
      </c>
      <c r="K17" s="502">
        <v>4.7958986264267747</v>
      </c>
      <c r="L17" s="350"/>
      <c r="M17" s="377">
        <v>11867</v>
      </c>
      <c r="N17" s="502">
        <f>M17/'20pobl'!X17*100</f>
        <v>28.144862916231855</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161835</v>
      </c>
      <c r="E18" s="500">
        <f>D18/'20pobl'!D18*100</f>
        <v>6.7396961795686439</v>
      </c>
      <c r="F18" s="350"/>
      <c r="G18" s="368">
        <v>33122</v>
      </c>
      <c r="H18" s="501">
        <v>1.8961833599347826</v>
      </c>
      <c r="I18" s="350"/>
      <c r="J18" s="368">
        <v>29207</v>
      </c>
      <c r="K18" s="501">
        <v>6.7776511784949323</v>
      </c>
      <c r="L18" s="350"/>
      <c r="M18" s="368">
        <v>99506</v>
      </c>
      <c r="N18" s="501">
        <f>M18/'20pobl'!X18*100</f>
        <v>44.518114872180313</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104072</v>
      </c>
      <c r="E19" s="500">
        <f>D19/'20pobl'!D19*100</f>
        <v>4.8943320519681821</v>
      </c>
      <c r="F19" s="350"/>
      <c r="G19" s="368">
        <v>24333</v>
      </c>
      <c r="H19" s="501">
        <v>1.4317976406789874</v>
      </c>
      <c r="I19" s="350"/>
      <c r="J19" s="368">
        <v>20996</v>
      </c>
      <c r="K19" s="501">
        <v>7.1806236704765425</v>
      </c>
      <c r="L19" s="350"/>
      <c r="M19" s="368">
        <v>58743</v>
      </c>
      <c r="N19" s="501">
        <f>M19/'20pobl'!X19*100</f>
        <v>43.672495316263714</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420773</v>
      </c>
      <c r="E20" s="500">
        <f>D20/'20pobl'!D20*100</f>
        <v>5.1793017488896647</v>
      </c>
      <c r="F20" s="350"/>
      <c r="G20" s="368">
        <v>107346</v>
      </c>
      <c r="H20" s="501">
        <v>1.6458710861574708</v>
      </c>
      <c r="I20" s="350"/>
      <c r="J20" s="368">
        <v>97007</v>
      </c>
      <c r="K20" s="501">
        <v>8.6375167061559672</v>
      </c>
      <c r="L20" s="350"/>
      <c r="M20" s="368">
        <v>216420</v>
      </c>
      <c r="N20" s="501">
        <f>M20/'20pobl'!X20*100</f>
        <v>45.191251581756447</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235704</v>
      </c>
      <c r="E21" s="500">
        <f>D21/'20pobl'!D21*100</f>
        <v>4.3446284382717488</v>
      </c>
      <c r="F21" s="350"/>
      <c r="G21" s="368">
        <v>62107</v>
      </c>
      <c r="H21" s="501">
        <v>1.4380395224116702</v>
      </c>
      <c r="I21" s="350"/>
      <c r="J21" s="368">
        <v>51965</v>
      </c>
      <c r="K21" s="501">
        <v>6.536576652729349</v>
      </c>
      <c r="L21" s="350"/>
      <c r="M21" s="368">
        <v>121632</v>
      </c>
      <c r="N21" s="501">
        <f>M21/'20pobl'!X21*100</f>
        <v>39.068763490595124</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61911</v>
      </c>
      <c r="E22" s="500">
        <f>D22/'20pobl'!D22*100</f>
        <v>5.8775614827050964</v>
      </c>
      <c r="F22" s="350"/>
      <c r="G22" s="368">
        <v>14630</v>
      </c>
      <c r="H22" s="501">
        <v>1.802365620276182</v>
      </c>
      <c r="I22" s="350"/>
      <c r="J22" s="368">
        <v>13539</v>
      </c>
      <c r="K22" s="501">
        <v>8.1770578536355565</v>
      </c>
      <c r="L22" s="350"/>
      <c r="M22" s="368">
        <v>33742</v>
      </c>
      <c r="N22" s="501">
        <f>M22/'20pobl'!X22*100</f>
        <v>44.361762269757172</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99635</v>
      </c>
      <c r="E23" s="500">
        <f>D23/'20pobl'!D23*100</f>
        <v>3.6701475389364955</v>
      </c>
      <c r="F23" s="350"/>
      <c r="G23" s="368">
        <v>27629</v>
      </c>
      <c r="H23" s="501">
        <v>1.3919508774192508</v>
      </c>
      <c r="I23" s="350"/>
      <c r="J23" s="368">
        <v>17517</v>
      </c>
      <c r="K23" s="501">
        <v>3.6164278355729986</v>
      </c>
      <c r="L23" s="350"/>
      <c r="M23" s="368">
        <v>54489</v>
      </c>
      <c r="N23" s="501">
        <f>M23/'20pobl'!X23*100</f>
        <v>22.199090672055277</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280628</v>
      </c>
      <c r="E24" s="500">
        <f>D24/'20pobl'!D24*100</f>
        <v>3.9447919182286588</v>
      </c>
      <c r="F24" s="350"/>
      <c r="G24" s="368">
        <v>66212</v>
      </c>
      <c r="H24" s="501">
        <v>1.1472755065724201</v>
      </c>
      <c r="I24" s="350"/>
      <c r="J24" s="368">
        <v>55089</v>
      </c>
      <c r="K24" s="501">
        <v>5.9007259020755214</v>
      </c>
      <c r="L24" s="350"/>
      <c r="M24" s="368">
        <v>159327</v>
      </c>
      <c r="N24" s="501">
        <f>M24/'20pobl'!X24*100</f>
        <v>38.950399827894323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74450</v>
      </c>
      <c r="E25" s="500">
        <f>D25/'20pobl'!D25*100</f>
        <v>4.6912738525597844</v>
      </c>
      <c r="F25" s="350"/>
      <c r="G25" s="368">
        <v>25068</v>
      </c>
      <c r="H25" s="501">
        <v>1.903915604315481</v>
      </c>
      <c r="I25" s="350"/>
      <c r="J25" s="368">
        <v>17547</v>
      </c>
      <c r="K25" s="501">
        <v>8.9512722672271305</v>
      </c>
      <c r="L25" s="350"/>
      <c r="M25" s="368">
        <v>31835</v>
      </c>
      <c r="N25" s="501">
        <f>M25/'20pobl'!X25*100</f>
        <v>42.843108228137702</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23997</v>
      </c>
      <c r="E26" s="504">
        <f>D26/'20pobl'!D26*100</f>
        <v>3.5090823479865585</v>
      </c>
      <c r="F26" s="350"/>
      <c r="G26" s="377">
        <v>5674</v>
      </c>
      <c r="H26" s="502">
        <v>1.0501184483269173</v>
      </c>
      <c r="I26" s="350"/>
      <c r="J26" s="377">
        <v>4548</v>
      </c>
      <c r="K26" s="502">
        <v>4.5619138372034707</v>
      </c>
      <c r="L26" s="350"/>
      <c r="M26" s="377">
        <v>13775</v>
      </c>
      <c r="N26" s="502">
        <f>M26/'20pobl'!X26*100</f>
        <v>31.421793380323454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121274</v>
      </c>
      <c r="E27" s="504">
        <f>D27/'20pobl'!D27*100</f>
        <v>5.4083608083152308</v>
      </c>
      <c r="F27" s="350"/>
      <c r="G27" s="377">
        <v>31853</v>
      </c>
      <c r="H27" s="502">
        <v>1.8735692220096887</v>
      </c>
      <c r="I27" s="350"/>
      <c r="J27" s="377">
        <v>24202</v>
      </c>
      <c r="K27" s="502">
        <v>6.4527137818043174</v>
      </c>
      <c r="L27" s="350"/>
      <c r="M27" s="377">
        <v>65219</v>
      </c>
      <c r="N27" s="502">
        <f>M27/'20pobl'!X27*100</f>
        <v>39.017780223987749</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15002</v>
      </c>
      <c r="E28" s="504">
        <f>D28/'20pobl'!D28*100</f>
        <v>4.5905331346407463</v>
      </c>
      <c r="F28" s="350"/>
      <c r="G28" s="377">
        <v>3420</v>
      </c>
      <c r="H28" s="502">
        <v>1.3501776549545992</v>
      </c>
      <c r="I28" s="350"/>
      <c r="J28" s="377">
        <v>2795</v>
      </c>
      <c r="K28" s="502">
        <v>5.5267737087716524</v>
      </c>
      <c r="L28" s="350"/>
      <c r="M28" s="377">
        <v>8787</v>
      </c>
      <c r="N28" s="502">
        <f>M28/'20pobl'!X28*100</f>
        <v>38.319305743316903</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5917</v>
      </c>
      <c r="E29" s="506">
        <f>D29/'20pobl'!D29*100</f>
        <v>3.467655918515653</v>
      </c>
      <c r="F29" s="350"/>
      <c r="G29" s="389">
        <v>3163</v>
      </c>
      <c r="H29" s="507">
        <v>2.1348974398779674</v>
      </c>
      <c r="I29" s="350"/>
      <c r="J29" s="389">
        <v>1108</v>
      </c>
      <c r="K29" s="507">
        <v>6.357585494606381</v>
      </c>
      <c r="L29" s="350"/>
      <c r="M29" s="389">
        <v>1646</v>
      </c>
      <c r="N29" s="507">
        <f>M29/'20pobl'!X29*100</f>
        <v>32.600514953456127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2332372</v>
      </c>
      <c r="E31" s="1243">
        <f>D31/'20pobl'!D31*100</f>
        <v>4.7475124163168125</v>
      </c>
      <c r="F31" s="320"/>
      <c r="G31" s="1242">
        <f>SUM(G12:G29)</f>
        <v>603586</v>
      </c>
      <c r="H31" s="1243">
        <f>G31/'20pobl'!J31*100</f>
        <v>1.5496561819570649</v>
      </c>
      <c r="I31" s="320"/>
      <c r="J31" s="1242">
        <f>SUM(J12:J29)</f>
        <v>508552</v>
      </c>
      <c r="K31" s="1243">
        <f>J31/'20pobl'!Q31*100</f>
        <v>7.1149817379822275</v>
      </c>
      <c r="L31" s="320"/>
      <c r="M31" s="1242">
        <f>SUM(M12:M29)</f>
        <v>1220234</v>
      </c>
      <c r="N31" s="1243">
        <f>M31/'20pobl'!X31*100</f>
        <v>40.258422706938923</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hidden="1" customHeight="1" x14ac:dyDescent="0.25">
      <c r="B33" s="397" t="s">
        <v>47</v>
      </c>
      <c r="C33" s="509"/>
      <c r="F33" s="509"/>
    </row>
    <row r="34" spans="2:14" s="496" customFormat="1" ht="13.5" customHeight="1" x14ac:dyDescent="0.25">
      <c r="B34" s="1488" t="str">
        <f>'20pobl'!B34:H34</f>
        <v xml:space="preserve">(1) Cifras INE de población referidas al 01/01/2025. Publicado Censo de Población Anual el 02/12/2025 </v>
      </c>
      <c r="C34" s="1505"/>
      <c r="D34" s="1505"/>
      <c r="E34" s="1505"/>
      <c r="F34" s="1505"/>
      <c r="G34" s="1505"/>
      <c r="H34" s="1505"/>
      <c r="I34" s="1505"/>
      <c r="J34" s="1505"/>
      <c r="K34" s="1505"/>
      <c r="L34" s="1505"/>
      <c r="M34" s="1505"/>
      <c r="N34" s="1505"/>
    </row>
    <row r="35" spans="2:14" ht="29.25" customHeight="1" x14ac:dyDescent="0.25">
      <c r="B35" s="1502"/>
      <c r="C35" s="1502"/>
      <c r="D35" s="1502"/>
      <c r="E35" s="510"/>
    </row>
    <row r="36" spans="2:14" ht="4.5" customHeight="1" x14ac:dyDescent="0.25">
      <c r="B36" s="1482"/>
      <c r="C36" s="1482"/>
      <c r="D36" s="1482"/>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11"/>
      <c r="C2" s="1511"/>
      <c r="D2" s="1511"/>
      <c r="E2" s="1511"/>
      <c r="F2" s="1511"/>
      <c r="G2" s="1511"/>
      <c r="H2" s="1511"/>
      <c r="I2" s="1511"/>
      <c r="O2" s="37"/>
    </row>
    <row r="3" spans="1:50" s="38" customFormat="1" ht="4.5" customHeight="1" x14ac:dyDescent="0.25">
      <c r="B3" s="1512"/>
      <c r="C3" s="1512"/>
      <c r="D3" s="1512"/>
      <c r="E3" s="1512"/>
      <c r="F3" s="1512"/>
      <c r="G3" s="1512"/>
      <c r="H3" s="1512"/>
      <c r="I3" s="1512"/>
      <c r="O3" s="37"/>
    </row>
    <row r="4" spans="1:50" s="38" customFormat="1" ht="17.25" customHeight="1" x14ac:dyDescent="0.25">
      <c r="A4" s="1512" t="s">
        <v>191</v>
      </c>
      <c r="B4" s="1512"/>
      <c r="C4" s="1512"/>
      <c r="D4" s="1512"/>
      <c r="E4" s="1512"/>
      <c r="F4" s="1512"/>
      <c r="G4" s="1512"/>
      <c r="H4" s="1512"/>
      <c r="I4" s="1512"/>
      <c r="J4" s="1512"/>
      <c r="K4" s="1512"/>
      <c r="L4" s="1512"/>
      <c r="M4" s="1512"/>
      <c r="N4" s="1512"/>
      <c r="O4" s="1512"/>
      <c r="P4" s="1512"/>
      <c r="Q4" s="1512"/>
      <c r="R4" s="1512"/>
      <c r="S4" s="1512"/>
      <c r="T4" s="1512"/>
      <c r="U4" s="1512"/>
      <c r="V4" s="1512"/>
      <c r="W4" s="1512"/>
      <c r="X4" s="1512"/>
      <c r="Y4" s="1512"/>
      <c r="Z4" s="1512"/>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3" t="s">
        <v>12</v>
      </c>
      <c r="C7" s="40"/>
      <c r="D7" s="1508" t="s">
        <v>109</v>
      </c>
      <c r="E7" s="1506"/>
      <c r="F7" s="181"/>
      <c r="G7" s="1506"/>
      <c r="H7" s="1506"/>
      <c r="I7" s="181"/>
      <c r="J7" s="1506"/>
      <c r="K7" s="1506"/>
      <c r="L7" s="181"/>
      <c r="M7" s="1506"/>
      <c r="N7" s="1507"/>
      <c r="O7" s="40"/>
      <c r="P7" s="1508" t="s">
        <v>13</v>
      </c>
      <c r="Q7" s="1506"/>
      <c r="R7" s="181"/>
      <c r="S7" s="1506"/>
      <c r="T7" s="1506"/>
      <c r="U7" s="181"/>
      <c r="V7" s="1506"/>
      <c r="W7" s="1506"/>
      <c r="X7" s="181"/>
      <c r="Y7" s="1506"/>
      <c r="Z7" s="1507"/>
      <c r="AA7" s="116"/>
      <c r="AB7" s="116"/>
      <c r="AC7" s="117"/>
      <c r="AD7" s="117"/>
      <c r="AE7" s="117"/>
      <c r="AF7" s="117"/>
      <c r="AG7" s="117"/>
      <c r="AH7" s="117"/>
      <c r="AI7" s="118"/>
    </row>
    <row r="8" spans="1:50" s="41" customFormat="1" ht="33.75" customHeight="1" x14ac:dyDescent="0.25">
      <c r="A8" s="39"/>
      <c r="B8" s="1514"/>
      <c r="C8" s="40"/>
      <c r="D8" s="1517"/>
      <c r="E8" s="1518"/>
      <c r="F8" s="40"/>
      <c r="G8" s="1508" t="s">
        <v>168</v>
      </c>
      <c r="H8" s="1507"/>
      <c r="I8" s="40"/>
      <c r="J8" s="1508" t="s">
        <v>174</v>
      </c>
      <c r="K8" s="1507"/>
      <c r="L8" s="40"/>
      <c r="M8" s="1508" t="s">
        <v>169</v>
      </c>
      <c r="N8" s="1507"/>
      <c r="O8" s="40"/>
      <c r="P8" s="1517"/>
      <c r="Q8" s="1519"/>
      <c r="R8" s="130"/>
      <c r="S8" s="1508" t="s">
        <v>171</v>
      </c>
      <c r="T8" s="1507"/>
      <c r="U8" s="40"/>
      <c r="V8" s="1508" t="s">
        <v>172</v>
      </c>
      <c r="W8" s="1507"/>
      <c r="X8" s="40"/>
      <c r="Y8" s="1508" t="s">
        <v>173</v>
      </c>
      <c r="Z8" s="1507"/>
      <c r="AA8" s="116"/>
      <c r="AB8" s="116"/>
      <c r="AC8" s="117"/>
      <c r="AD8" s="117"/>
      <c r="AE8" s="117"/>
      <c r="AF8" s="117"/>
      <c r="AG8" s="117"/>
      <c r="AH8" s="117"/>
      <c r="AI8" s="118"/>
    </row>
    <row r="9" spans="1:50" s="46" customFormat="1" ht="36.75" customHeight="1" x14ac:dyDescent="0.25">
      <c r="A9" s="42"/>
      <c r="B9" s="151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6" t="s">
        <v>216</v>
      </c>
      <c r="C33" s="1516"/>
      <c r="D33" s="1516"/>
      <c r="E33" s="1516"/>
      <c r="F33" s="1516"/>
      <c r="G33" s="1516"/>
      <c r="H33" s="1516"/>
      <c r="I33" s="1516"/>
      <c r="J33" s="1516"/>
      <c r="K33" s="1516"/>
      <c r="L33" s="1516"/>
      <c r="M33" s="1516"/>
      <c r="O33" s="86"/>
    </row>
    <row r="34" spans="2:19" ht="29.25" customHeight="1" x14ac:dyDescent="0.25">
      <c r="B34" s="1510"/>
      <c r="C34" s="1510"/>
      <c r="D34" s="1510"/>
      <c r="E34" s="1510"/>
      <c r="F34" s="1510"/>
      <c r="G34" s="1510"/>
      <c r="H34" s="1510"/>
      <c r="I34" s="1510"/>
      <c r="J34" s="1510"/>
      <c r="K34" s="1510"/>
      <c r="L34" s="1510"/>
      <c r="M34" s="1510"/>
      <c r="N34" s="1510"/>
      <c r="O34" s="1510"/>
      <c r="P34" s="1510"/>
      <c r="Q34" s="89"/>
      <c r="R34" s="89"/>
      <c r="S34" s="89"/>
    </row>
    <row r="35" spans="2:19" ht="4.5" customHeight="1" x14ac:dyDescent="0.25">
      <c r="B35" s="1509"/>
      <c r="C35" s="1509"/>
      <c r="D35" s="1509"/>
      <c r="E35" s="1509"/>
      <c r="F35" s="1509"/>
      <c r="G35" s="1509"/>
      <c r="H35" s="1509"/>
      <c r="I35" s="1509"/>
      <c r="J35" s="1509"/>
      <c r="K35" s="1509"/>
      <c r="L35" s="1509"/>
      <c r="M35" s="1509"/>
      <c r="N35" s="1509"/>
      <c r="O35" s="1509"/>
      <c r="P35" s="1509"/>
      <c r="Q35" s="89"/>
      <c r="R35" s="89"/>
      <c r="S35" s="89"/>
    </row>
    <row r="38" spans="2:19" x14ac:dyDescent="0.25">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1" zoomScale="80" zoomScaleNormal="80" workbookViewId="0">
      <selection activeCell="AE21" sqref="AE21"/>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56"/>
      <c r="C2" s="1456"/>
      <c r="D2" s="1456"/>
      <c r="E2" s="1456"/>
      <c r="F2" s="1456"/>
      <c r="G2" s="1456"/>
      <c r="H2" s="1456"/>
      <c r="I2" s="145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57"/>
      <c r="C3" s="1457"/>
      <c r="D3" s="1457"/>
      <c r="E3" s="1457"/>
      <c r="F3" s="1457"/>
      <c r="G3" s="1457"/>
      <c r="H3" s="1457"/>
      <c r="I3" s="145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3" t="s">
        <v>395</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1:50" s="492" customFormat="1" ht="17.2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21" t="s">
        <v>12</v>
      </c>
      <c r="D7" s="1521" t="s">
        <v>473</v>
      </c>
      <c r="E7" s="1521"/>
      <c r="G7" s="1521"/>
      <c r="H7" s="1521"/>
      <c r="J7" s="1521"/>
      <c r="K7" s="1521"/>
      <c r="M7" s="1521"/>
      <c r="N7" s="1521"/>
      <c r="P7" s="1521" t="s">
        <v>13</v>
      </c>
      <c r="Q7" s="1521"/>
      <c r="S7" s="1521"/>
      <c r="T7" s="1521"/>
      <c r="V7" s="1521"/>
      <c r="W7" s="1521"/>
      <c r="Y7" s="1521"/>
      <c r="Z7" s="1521"/>
      <c r="AA7" s="512"/>
      <c r="AB7" s="512"/>
      <c r="AI7" s="514"/>
    </row>
    <row r="8" spans="1:50" s="513" customFormat="1" ht="33.75" customHeight="1" x14ac:dyDescent="0.25">
      <c r="A8" s="512"/>
      <c r="B8" s="1521"/>
      <c r="D8" s="1521"/>
      <c r="E8" s="1521"/>
      <c r="G8" s="1521" t="s">
        <v>168</v>
      </c>
      <c r="H8" s="1521"/>
      <c r="J8" s="1521" t="s">
        <v>174</v>
      </c>
      <c r="K8" s="1521"/>
      <c r="M8" s="1521" t="s">
        <v>169</v>
      </c>
      <c r="N8" s="1521"/>
      <c r="P8" s="1521"/>
      <c r="Q8" s="1521"/>
      <c r="S8" s="1521" t="s">
        <v>171</v>
      </c>
      <c r="T8" s="1521"/>
      <c r="V8" s="1521" t="s">
        <v>172</v>
      </c>
      <c r="W8" s="1521"/>
      <c r="Y8" s="1521" t="s">
        <v>173</v>
      </c>
      <c r="Z8" s="1521"/>
      <c r="AA8" s="512"/>
      <c r="AB8" s="512"/>
      <c r="AI8" s="514"/>
    </row>
    <row r="9" spans="1:50" s="513" customFormat="1" ht="36.75" customHeight="1" x14ac:dyDescent="0.25">
      <c r="A9" s="512"/>
      <c r="B9" s="152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S11+V11+Y11</f>
        <v>459849</v>
      </c>
      <c r="Q11" s="564">
        <f>P11*100/D11</f>
        <v>5.2998065050670684</v>
      </c>
      <c r="R11" s="558"/>
      <c r="S11" s="561">
        <f>'23solcasaad'!J12</f>
        <v>127135</v>
      </c>
      <c r="T11" s="565">
        <f>S11*100/G11</f>
        <v>1.8117821489259702</v>
      </c>
      <c r="U11" s="558"/>
      <c r="V11" s="561">
        <f>'23solcasaad'!Q12</f>
        <v>112830</v>
      </c>
      <c r="W11" s="565">
        <f>V11*100/J11</f>
        <v>9.3277227559068141</v>
      </c>
      <c r="X11" s="558"/>
      <c r="Y11" s="561">
        <f>'23solcasaad'!X12</f>
        <v>219884</v>
      </c>
      <c r="Z11" s="565">
        <f>Y11*100/M11</f>
        <v>48.866477468447826</v>
      </c>
      <c r="AA11" s="566"/>
      <c r="AB11" s="567">
        <f>_xlfn.RANK.EQ(Q11,Q$11:Q$30,0)</f>
        <v>4</v>
      </c>
      <c r="AC11" s="567">
        <v>1</v>
      </c>
      <c r="AD11" s="567">
        <f>MATCH(AC11,AB$11:AB$30,0)</f>
        <v>7</v>
      </c>
      <c r="AE11" s="568" t="str">
        <f t="shared" ref="AE11:AE29" si="2">INDEX(B$11:B$30,AD11,1)</f>
        <v>Castilla y León</v>
      </c>
      <c r="AF11" s="569">
        <f t="shared" ref="AF11:AF29" si="3">INDEX(Q$11:Q$30,AD11,1)</f>
        <v>6.7396961795686448</v>
      </c>
      <c r="AH11" s="567">
        <f>_xlfn.RANK.EQ(T11,T$11:T$30,0)</f>
        <v>5</v>
      </c>
      <c r="AI11" s="567">
        <v>1</v>
      </c>
      <c r="AJ11" s="567">
        <f>MATCH(AI11,AH$11:AH$30,0)</f>
        <v>18</v>
      </c>
      <c r="AK11" s="568" t="str">
        <f>INDEX(B$11:B$30,AJ11,1)</f>
        <v>Ceuta y Melilla</v>
      </c>
      <c r="AL11" s="569">
        <f>INDEX(T$11:T$30,AJ11,1)</f>
        <v>2.1348974398779674</v>
      </c>
      <c r="AN11" s="567">
        <f>_xlfn.RANK.EQ(W11,W$11:W$30,0)</f>
        <v>1</v>
      </c>
      <c r="AO11" s="567">
        <v>1</v>
      </c>
      <c r="AP11" s="567">
        <f>MATCH(AO11,AN$11:AN$30,0)</f>
        <v>1</v>
      </c>
      <c r="AQ11" s="568" t="str">
        <f>INDEX(B$11:B$30,AP11,1)</f>
        <v>Andalucía</v>
      </c>
      <c r="AR11" s="569">
        <f>INDEX(W$11:W$30,AP11,1)</f>
        <v>9.3277227559068141</v>
      </c>
      <c r="AT11" s="567">
        <f>_xlfn.RANK.EQ(Z11,Z$11:Z$30,0)</f>
        <v>1</v>
      </c>
      <c r="AU11" s="567">
        <v>1</v>
      </c>
      <c r="AV11" s="567">
        <f>MATCH(AU11,AT$11:AT$30,0)</f>
        <v>1</v>
      </c>
      <c r="AW11" s="568" t="str">
        <f>INDEX(B$11:B$30,AV11,1)</f>
        <v>Andalucía</v>
      </c>
      <c r="AX11" s="569">
        <f>INDEX(Z$11:Z$30,AV11,1)</f>
        <v>48.866477468447826</v>
      </c>
    </row>
    <row r="12" spans="1:50" s="396" customFormat="1" ht="18" customHeight="1" x14ac:dyDescent="0.35">
      <c r="A12" s="519"/>
      <c r="B12" s="557" t="s">
        <v>7</v>
      </c>
      <c r="C12" s="558"/>
      <c r="D12" s="559">
        <f t="shared" ref="D12:D28" si="4">G12+J12+M12</f>
        <v>1364621</v>
      </c>
      <c r="E12" s="560">
        <f t="shared" si="0"/>
        <v>2.7776680311145325</v>
      </c>
      <c r="F12" s="558"/>
      <c r="G12" s="561">
        <f>'20pobl'!J13</f>
        <v>1056198</v>
      </c>
      <c r="H12" s="562">
        <f t="shared" ref="H12:H28" si="5">G12*100/$G$30</f>
        <v>2.711699343706925</v>
      </c>
      <c r="I12" s="558"/>
      <c r="J12" s="561">
        <f>'20pobl'!Q13</f>
        <v>209772</v>
      </c>
      <c r="K12" s="562">
        <f t="shared" ref="K12:K28" si="6">J12*100/$J$30</f>
        <v>2.9348502201151656</v>
      </c>
      <c r="L12" s="558"/>
      <c r="M12" s="561">
        <f>'20pobl'!X13</f>
        <v>98651</v>
      </c>
      <c r="N12" s="562">
        <f t="shared" si="1"/>
        <v>3.2547311896425044</v>
      </c>
      <c r="O12" s="558"/>
      <c r="P12" s="563">
        <f t="shared" ref="P12:P28" si="7">S12+V12+Y12</f>
        <v>61572</v>
      </c>
      <c r="Q12" s="564">
        <f t="shared" ref="Q12:Q28" si="8">P12*100/D12</f>
        <v>4.5120220193005967</v>
      </c>
      <c r="R12" s="558"/>
      <c r="S12" s="561">
        <f>'23solcasaad'!J13</f>
        <v>11675</v>
      </c>
      <c r="T12" s="565">
        <f t="shared" ref="T12:T28" si="9">S12*100/G12</f>
        <v>1.1053798624879048</v>
      </c>
      <c r="U12" s="558"/>
      <c r="V12" s="561">
        <f>'23solcasaad'!Q13</f>
        <v>12299</v>
      </c>
      <c r="W12" s="565">
        <f t="shared" ref="W12:W28" si="10">V12*100/J12</f>
        <v>5.8630322445321585</v>
      </c>
      <c r="X12" s="558"/>
      <c r="Y12" s="561">
        <f>'23solcasaad'!X13</f>
        <v>37598</v>
      </c>
      <c r="Z12" s="565">
        <f t="shared" ref="Z12:Z28" si="11">Y12*100/M12</f>
        <v>38.112132669714448</v>
      </c>
      <c r="AA12" s="566"/>
      <c r="AB12" s="567">
        <f t="shared" ref="AB12:AB28" si="12">_xlfn.RANK.EQ(Q12,Q$11:Q$30,0)</f>
        <v>11</v>
      </c>
      <c r="AC12" s="567">
        <v>2</v>
      </c>
      <c r="AD12" s="567">
        <f t="shared" ref="AD12:AD28" si="13">MATCH(AC12,AB$11:AB$30,0)</f>
        <v>11</v>
      </c>
      <c r="AE12" s="568" t="str">
        <f t="shared" si="2"/>
        <v>Extremadura</v>
      </c>
      <c r="AF12" s="569">
        <f t="shared" si="3"/>
        <v>5.8775614827050964</v>
      </c>
      <c r="AH12" s="567">
        <f t="shared" ref="AH12:AH30" si="14">_xlfn.RANK.EQ(T12,T$11:T$30,0)</f>
        <v>18</v>
      </c>
      <c r="AI12" s="567">
        <v>2</v>
      </c>
      <c r="AJ12" s="567">
        <f t="shared" ref="AJ12:AJ28" si="15">MATCH(AI12,AH$11:AH$30,0)</f>
        <v>14</v>
      </c>
      <c r="AK12" s="568" t="str">
        <f t="shared" ref="AK12:AK29" si="16">INDEX(B$11:B$30,AJ12,1)</f>
        <v>Murcia, Región de</v>
      </c>
      <c r="AL12" s="569">
        <f t="shared" ref="AL12:AL29" si="17">INDEX(T$11:T$30,AJ12,1)</f>
        <v>1.9039156043154812</v>
      </c>
      <c r="AN12" s="567">
        <f t="shared" ref="AN12:AN30" si="18">_xlfn.RANK.EQ(W12,W$11:W$30,0)</f>
        <v>14</v>
      </c>
      <c r="AO12" s="567">
        <v>2</v>
      </c>
      <c r="AP12" s="567">
        <f t="shared" ref="AP12:AP28" si="19">MATCH(AO12,AN$11:AN$30,0)</f>
        <v>14</v>
      </c>
      <c r="AQ12" s="568" t="str">
        <f t="shared" ref="AQ12:AQ29" si="20">INDEX(B$11:B$30,AP12,1)</f>
        <v>Murcia, Región de</v>
      </c>
      <c r="AR12" s="569">
        <f t="shared" ref="AR12:AR28" si="21">INDEX(W$11:W$30,AP12,1)</f>
        <v>8.9512722672271305</v>
      </c>
      <c r="AT12" s="567">
        <f t="shared" ref="AT12:AT30" si="22">_xlfn.RANK.EQ(Z12,Z$11:Z$30,0)</f>
        <v>13</v>
      </c>
      <c r="AU12" s="567">
        <v>2</v>
      </c>
      <c r="AV12" s="567">
        <f t="shared" ref="AV12:AV28" si="23">MATCH(AU12,AT$11:AT$30,0)</f>
        <v>9</v>
      </c>
      <c r="AW12" s="568" t="str">
        <f t="shared" ref="AW12:AW29" si="24">INDEX(B$11:B$30,AV12,1)</f>
        <v>Cataluña</v>
      </c>
      <c r="AX12" s="569">
        <f t="shared" ref="AX12:AX29" si="25">INDEX(Z$11:Z$30,AV12,1)</f>
        <v>45.191251581756447</v>
      </c>
    </row>
    <row r="13" spans="1:50" s="396" customFormat="1" ht="18" customHeight="1" x14ac:dyDescent="0.35">
      <c r="A13" s="519"/>
      <c r="B13" s="557" t="s">
        <v>37</v>
      </c>
      <c r="C13" s="558"/>
      <c r="D13" s="559">
        <f t="shared" si="4"/>
        <v>1015128</v>
      </c>
      <c r="E13" s="560">
        <f t="shared" si="0"/>
        <v>2.0662796432776815</v>
      </c>
      <c r="F13" s="558"/>
      <c r="G13" s="561">
        <f>'20pobl'!J14</f>
        <v>727225</v>
      </c>
      <c r="H13" s="562">
        <f t="shared" si="5"/>
        <v>1.8670888935855481</v>
      </c>
      <c r="I13" s="558"/>
      <c r="J13" s="561">
        <f>'20pobl'!Q14</f>
        <v>201425</v>
      </c>
      <c r="K13" s="562">
        <f t="shared" si="6"/>
        <v>2.818070121783161</v>
      </c>
      <c r="L13" s="558"/>
      <c r="M13" s="561">
        <f>'20pobl'!X14</f>
        <v>86478</v>
      </c>
      <c r="N13" s="562">
        <f t="shared" si="1"/>
        <v>2.8531149589756262</v>
      </c>
      <c r="O13" s="558"/>
      <c r="P13" s="563">
        <f t="shared" si="7"/>
        <v>49590</v>
      </c>
      <c r="Q13" s="564">
        <f t="shared" si="8"/>
        <v>4.885098233917299</v>
      </c>
      <c r="R13" s="558"/>
      <c r="S13" s="561">
        <f>'23solcasaad'!J14</f>
        <v>10608</v>
      </c>
      <c r="T13" s="565">
        <f t="shared" si="9"/>
        <v>1.4586957269070784</v>
      </c>
      <c r="U13" s="558"/>
      <c r="V13" s="561">
        <f>'23solcasaad'!Q14</f>
        <v>11227</v>
      </c>
      <c r="W13" s="565">
        <f t="shared" si="10"/>
        <v>5.5737867692689589</v>
      </c>
      <c r="X13" s="558"/>
      <c r="Y13" s="561">
        <f>'23solcasaad'!X14</f>
        <v>27755</v>
      </c>
      <c r="Z13" s="565">
        <f t="shared" si="11"/>
        <v>32.094868058928284</v>
      </c>
      <c r="AA13" s="566"/>
      <c r="AB13" s="567">
        <f t="shared" si="12"/>
        <v>7</v>
      </c>
      <c r="AC13" s="567">
        <v>3</v>
      </c>
      <c r="AD13" s="567">
        <f t="shared" si="13"/>
        <v>16</v>
      </c>
      <c r="AE13" s="568" t="str">
        <f t="shared" si="2"/>
        <v>País Vasco</v>
      </c>
      <c r="AF13" s="570">
        <f t="shared" si="3"/>
        <v>5.4083608083152308</v>
      </c>
      <c r="AH13" s="567">
        <f t="shared" si="14"/>
        <v>11</v>
      </c>
      <c r="AI13" s="567">
        <v>3</v>
      </c>
      <c r="AJ13" s="567">
        <f t="shared" si="15"/>
        <v>7</v>
      </c>
      <c r="AK13" s="568" t="str">
        <f t="shared" si="16"/>
        <v>Castilla y León</v>
      </c>
      <c r="AL13" s="569">
        <f t="shared" si="17"/>
        <v>1.8961833599347826</v>
      </c>
      <c r="AN13" s="567">
        <f t="shared" si="18"/>
        <v>15</v>
      </c>
      <c r="AO13" s="567">
        <v>3</v>
      </c>
      <c r="AP13" s="567">
        <f t="shared" si="19"/>
        <v>9</v>
      </c>
      <c r="AQ13" s="568" t="str">
        <f t="shared" si="20"/>
        <v>Cataluña</v>
      </c>
      <c r="AR13" s="569">
        <f t="shared" si="21"/>
        <v>8.6375167061559672</v>
      </c>
      <c r="AT13" s="567">
        <f t="shared" si="22"/>
        <v>16</v>
      </c>
      <c r="AU13" s="567">
        <v>3</v>
      </c>
      <c r="AV13" s="567">
        <f t="shared" si="23"/>
        <v>7</v>
      </c>
      <c r="AW13" s="568" t="str">
        <f t="shared" si="24"/>
        <v>Castilla y León</v>
      </c>
      <c r="AX13" s="569">
        <f t="shared" si="25"/>
        <v>44.51811487218032</v>
      </c>
    </row>
    <row r="14" spans="1:50" s="396" customFormat="1" ht="18" customHeight="1" x14ac:dyDescent="0.35">
      <c r="A14" s="519"/>
      <c r="B14" s="557" t="s">
        <v>38</v>
      </c>
      <c r="C14" s="558"/>
      <c r="D14" s="559">
        <f t="shared" si="4"/>
        <v>1249844</v>
      </c>
      <c r="E14" s="560">
        <f t="shared" si="0"/>
        <v>2.5440409627876983</v>
      </c>
      <c r="F14" s="558"/>
      <c r="G14" s="561">
        <f>'20pobl'!J15</f>
        <v>1039347</v>
      </c>
      <c r="H14" s="562">
        <f t="shared" si="5"/>
        <v>2.6684358214877908</v>
      </c>
      <c r="I14" s="558"/>
      <c r="J14" s="561">
        <f>'20pobl'!Q15</f>
        <v>154160</v>
      </c>
      <c r="K14" s="562">
        <f t="shared" si="6"/>
        <v>2.156801241028135</v>
      </c>
      <c r="L14" s="558"/>
      <c r="M14" s="561">
        <f>'20pobl'!X15</f>
        <v>56337</v>
      </c>
      <c r="N14" s="562">
        <f t="shared" si="1"/>
        <v>1.8586916608132686</v>
      </c>
      <c r="O14" s="558"/>
      <c r="P14" s="563">
        <f t="shared" si="7"/>
        <v>50711</v>
      </c>
      <c r="Q14" s="564">
        <f t="shared" si="8"/>
        <v>4.0573863618179553</v>
      </c>
      <c r="R14" s="558"/>
      <c r="S14" s="561">
        <f>'23solcasaad'!J15</f>
        <v>14956</v>
      </c>
      <c r="T14" s="565">
        <f t="shared" si="9"/>
        <v>1.438980436755001</v>
      </c>
      <c r="U14" s="558"/>
      <c r="V14" s="561">
        <f>'23solcasaad'!Q15</f>
        <v>11917</v>
      </c>
      <c r="W14" s="565">
        <f t="shared" si="10"/>
        <v>7.7302802283341983</v>
      </c>
      <c r="X14" s="558"/>
      <c r="Y14" s="561">
        <f>'23solcasaad'!X15</f>
        <v>23838</v>
      </c>
      <c r="Z14" s="565">
        <f t="shared" si="11"/>
        <v>42.313222216305448</v>
      </c>
      <c r="AA14" s="566"/>
      <c r="AB14" s="567">
        <f t="shared" si="12"/>
        <v>13</v>
      </c>
      <c r="AC14" s="567">
        <v>4</v>
      </c>
      <c r="AD14" s="567">
        <f t="shared" si="13"/>
        <v>1</v>
      </c>
      <c r="AE14" s="568" t="str">
        <f t="shared" si="2"/>
        <v>Andalucía</v>
      </c>
      <c r="AF14" s="569">
        <f t="shared" si="3"/>
        <v>5.2998065050670684</v>
      </c>
      <c r="AH14" s="567">
        <f t="shared" si="14"/>
        <v>12</v>
      </c>
      <c r="AI14" s="567">
        <v>4</v>
      </c>
      <c r="AJ14" s="567">
        <f t="shared" si="15"/>
        <v>16</v>
      </c>
      <c r="AK14" s="568" t="str">
        <f t="shared" si="16"/>
        <v>País Vasco</v>
      </c>
      <c r="AL14" s="569">
        <f t="shared" si="17"/>
        <v>1.8735692220096887</v>
      </c>
      <c r="AN14" s="567">
        <f t="shared" si="18"/>
        <v>5</v>
      </c>
      <c r="AO14" s="567">
        <v>4</v>
      </c>
      <c r="AP14" s="567">
        <f t="shared" si="19"/>
        <v>11</v>
      </c>
      <c r="AQ14" s="568" t="str">
        <f t="shared" si="20"/>
        <v>Extremadura</v>
      </c>
      <c r="AR14" s="569">
        <f t="shared" si="21"/>
        <v>8.1770578536355565</v>
      </c>
      <c r="AT14" s="567">
        <f t="shared" si="22"/>
        <v>7</v>
      </c>
      <c r="AU14" s="567">
        <v>4</v>
      </c>
      <c r="AV14" s="567">
        <f t="shared" si="23"/>
        <v>11</v>
      </c>
      <c r="AW14" s="568" t="str">
        <f t="shared" si="24"/>
        <v>Extremadura</v>
      </c>
      <c r="AX14" s="569">
        <f t="shared" si="25"/>
        <v>44.361762269757172</v>
      </c>
    </row>
    <row r="15" spans="1:50" s="396" customFormat="1" ht="18" customHeight="1" x14ac:dyDescent="0.35">
      <c r="A15" s="519"/>
      <c r="B15" s="557" t="s">
        <v>6</v>
      </c>
      <c r="C15" s="558"/>
      <c r="D15" s="559">
        <f t="shared" si="4"/>
        <v>2258866</v>
      </c>
      <c r="E15" s="560">
        <f t="shared" si="0"/>
        <v>4.597891923670792</v>
      </c>
      <c r="F15" s="558"/>
      <c r="G15" s="561">
        <f>'20pobl'!J16</f>
        <v>1848033</v>
      </c>
      <c r="H15" s="562">
        <f t="shared" si="5"/>
        <v>4.7446689666603614</v>
      </c>
      <c r="I15" s="558"/>
      <c r="J15" s="561">
        <f>'20pobl'!Q16</f>
        <v>305526</v>
      </c>
      <c r="K15" s="562">
        <f t="shared" si="6"/>
        <v>4.2745125581627006</v>
      </c>
      <c r="L15" s="558"/>
      <c r="M15" s="561">
        <f>'20pobl'!X16</f>
        <v>105307</v>
      </c>
      <c r="N15" s="562">
        <f t="shared" si="1"/>
        <v>3.4743284648679</v>
      </c>
      <c r="O15" s="558"/>
      <c r="P15" s="563">
        <f t="shared" si="7"/>
        <v>82033</v>
      </c>
      <c r="Q15" s="564">
        <f t="shared" si="8"/>
        <v>3.6316009891689016</v>
      </c>
      <c r="R15" s="558"/>
      <c r="S15" s="561">
        <f>'23solcasaad'!J16</f>
        <v>28061</v>
      </c>
      <c r="T15" s="565">
        <f t="shared" si="9"/>
        <v>1.5184252662154842</v>
      </c>
      <c r="U15" s="558"/>
      <c r="V15" s="561">
        <f>'23solcasaad'!Q16</f>
        <v>19801</v>
      </c>
      <c r="W15" s="565">
        <f t="shared" si="10"/>
        <v>6.4809541577476217</v>
      </c>
      <c r="X15" s="558"/>
      <c r="Y15" s="561">
        <f>'23solcasaad'!X16</f>
        <v>34171</v>
      </c>
      <c r="Z15" s="565">
        <f t="shared" si="11"/>
        <v>32.448935018564768</v>
      </c>
      <c r="AA15" s="566"/>
      <c r="AB15" s="567">
        <f t="shared" si="12"/>
        <v>17</v>
      </c>
      <c r="AC15" s="567">
        <v>5</v>
      </c>
      <c r="AD15" s="567">
        <f t="shared" si="13"/>
        <v>9</v>
      </c>
      <c r="AE15" s="568" t="str">
        <f t="shared" si="2"/>
        <v>Cataluña</v>
      </c>
      <c r="AF15" s="569">
        <f t="shared" si="3"/>
        <v>5.1793017488896655</v>
      </c>
      <c r="AH15" s="567">
        <f t="shared" si="14"/>
        <v>9</v>
      </c>
      <c r="AI15" s="567">
        <v>5</v>
      </c>
      <c r="AJ15" s="567">
        <f t="shared" si="15"/>
        <v>1</v>
      </c>
      <c r="AK15" s="568" t="str">
        <f t="shared" si="16"/>
        <v>Andalucía</v>
      </c>
      <c r="AL15" s="569">
        <f t="shared" si="17"/>
        <v>1.8117821489259702</v>
      </c>
      <c r="AN15" s="567">
        <f t="shared" si="18"/>
        <v>10</v>
      </c>
      <c r="AO15" s="567">
        <v>5</v>
      </c>
      <c r="AP15" s="567">
        <f t="shared" si="19"/>
        <v>4</v>
      </c>
      <c r="AQ15" s="568" t="str">
        <f t="shared" si="20"/>
        <v>Balears, Illes</v>
      </c>
      <c r="AR15" s="569">
        <f t="shared" si="21"/>
        <v>7.7302802283341983</v>
      </c>
      <c r="AT15" s="567">
        <f t="shared" si="22"/>
        <v>15</v>
      </c>
      <c r="AU15" s="567">
        <v>5</v>
      </c>
      <c r="AV15" s="567">
        <f t="shared" si="23"/>
        <v>8</v>
      </c>
      <c r="AW15" s="568" t="str">
        <f t="shared" si="24"/>
        <v>Castilla - La Mancha</v>
      </c>
      <c r="AX15" s="569">
        <f t="shared" si="25"/>
        <v>43.672495316263714</v>
      </c>
    </row>
    <row r="16" spans="1:50" s="396" customFormat="1" ht="18" customHeight="1" x14ac:dyDescent="0.35">
      <c r="A16" s="519"/>
      <c r="B16" s="557" t="s">
        <v>5</v>
      </c>
      <c r="C16" s="558"/>
      <c r="D16" s="571">
        <f t="shared" si="4"/>
        <v>593623</v>
      </c>
      <c r="E16" s="560">
        <f t="shared" si="0"/>
        <v>1.2083117800724905</v>
      </c>
      <c r="F16" s="558"/>
      <c r="G16" s="572">
        <f>'20pobl'!J17</f>
        <v>448079</v>
      </c>
      <c r="H16" s="562">
        <f t="shared" si="5"/>
        <v>1.15040506631224</v>
      </c>
      <c r="I16" s="558"/>
      <c r="J16" s="572">
        <f>'20pobl'!Q17</f>
        <v>103380</v>
      </c>
      <c r="K16" s="562">
        <f t="shared" si="6"/>
        <v>1.4463551653962674</v>
      </c>
      <c r="L16" s="558"/>
      <c r="M16" s="572">
        <f>'20pobl'!X17</f>
        <v>42164</v>
      </c>
      <c r="N16" s="562">
        <f t="shared" si="1"/>
        <v>1.3910906719656826</v>
      </c>
      <c r="O16" s="558"/>
      <c r="P16" s="572">
        <f t="shared" si="7"/>
        <v>23419</v>
      </c>
      <c r="Q16" s="564">
        <f t="shared" si="8"/>
        <v>3.9450964669495621</v>
      </c>
      <c r="R16" s="558"/>
      <c r="S16" s="572">
        <f>'23solcasaad'!J17</f>
        <v>6594</v>
      </c>
      <c r="T16" s="565">
        <f t="shared" si="9"/>
        <v>1.4716154963745232</v>
      </c>
      <c r="U16" s="558"/>
      <c r="V16" s="572">
        <f>'23solcasaad'!Q17</f>
        <v>4958</v>
      </c>
      <c r="W16" s="565">
        <f t="shared" si="10"/>
        <v>4.7958986264267747</v>
      </c>
      <c r="X16" s="558"/>
      <c r="Y16" s="572">
        <f>'23solcasaad'!X17</f>
        <v>11867</v>
      </c>
      <c r="Z16" s="565">
        <f t="shared" si="11"/>
        <v>28.144862916231858</v>
      </c>
      <c r="AA16" s="566"/>
      <c r="AB16" s="567">
        <f t="shared" si="12"/>
        <v>14</v>
      </c>
      <c r="AC16" s="567">
        <v>6</v>
      </c>
      <c r="AD16" s="567">
        <f t="shared" si="13"/>
        <v>8</v>
      </c>
      <c r="AE16" s="568" t="str">
        <f t="shared" si="2"/>
        <v>Castilla - La Mancha</v>
      </c>
      <c r="AF16" s="569">
        <f t="shared" si="3"/>
        <v>4.8943320519681821</v>
      </c>
      <c r="AH16" s="567">
        <f t="shared" si="14"/>
        <v>10</v>
      </c>
      <c r="AI16" s="567">
        <v>6</v>
      </c>
      <c r="AJ16" s="567">
        <f t="shared" si="15"/>
        <v>11</v>
      </c>
      <c r="AK16" s="568" t="str">
        <f t="shared" si="16"/>
        <v>Extremadura</v>
      </c>
      <c r="AL16" s="569">
        <f t="shared" si="17"/>
        <v>1.802365620276182</v>
      </c>
      <c r="AN16" s="567">
        <f t="shared" si="18"/>
        <v>17</v>
      </c>
      <c r="AO16" s="567">
        <v>6</v>
      </c>
      <c r="AP16" s="567">
        <f t="shared" si="19"/>
        <v>8</v>
      </c>
      <c r="AQ16" s="568" t="str">
        <f t="shared" si="20"/>
        <v>Castilla - La Mancha</v>
      </c>
      <c r="AR16" s="569">
        <f t="shared" si="21"/>
        <v>7.1806236704765425</v>
      </c>
      <c r="AT16" s="567">
        <f t="shared" si="22"/>
        <v>18</v>
      </c>
      <c r="AU16" s="567">
        <v>6</v>
      </c>
      <c r="AV16" s="567">
        <f t="shared" si="23"/>
        <v>14</v>
      </c>
      <c r="AW16" s="568" t="str">
        <f t="shared" si="24"/>
        <v>Murcia, Región de</v>
      </c>
      <c r="AX16" s="569">
        <f t="shared" si="25"/>
        <v>42.843108228137702</v>
      </c>
    </row>
    <row r="17" spans="1:50" s="396" customFormat="1" ht="18" customHeight="1" x14ac:dyDescent="0.35">
      <c r="A17" s="519"/>
      <c r="B17" s="557" t="s">
        <v>4</v>
      </c>
      <c r="C17" s="558"/>
      <c r="D17" s="559">
        <f t="shared" si="4"/>
        <v>2401221</v>
      </c>
      <c r="E17" s="560">
        <f t="shared" si="0"/>
        <v>4.8876536469399703</v>
      </c>
      <c r="F17" s="558"/>
      <c r="G17" s="561">
        <f>'20pobl'!J18</f>
        <v>1746772</v>
      </c>
      <c r="H17" s="562">
        <f t="shared" si="5"/>
        <v>4.4846898839096774</v>
      </c>
      <c r="I17" s="558"/>
      <c r="J17" s="561">
        <f>'20pobl'!Q18</f>
        <v>430931</v>
      </c>
      <c r="K17" s="562">
        <f t="shared" si="6"/>
        <v>6.0290121665639287</v>
      </c>
      <c r="L17" s="558"/>
      <c r="M17" s="561">
        <f>'20pobl'!X18</f>
        <v>223518</v>
      </c>
      <c r="N17" s="562">
        <f t="shared" si="1"/>
        <v>7.3743905895177271</v>
      </c>
      <c r="O17" s="558"/>
      <c r="P17" s="563">
        <f t="shared" si="7"/>
        <v>161835</v>
      </c>
      <c r="Q17" s="564">
        <f>P17*100/D17</f>
        <v>6.7396961795686448</v>
      </c>
      <c r="R17" s="558"/>
      <c r="S17" s="561">
        <f>'23solcasaad'!J18</f>
        <v>33122</v>
      </c>
      <c r="T17" s="565">
        <f>S17*100/G17</f>
        <v>1.8961833599347826</v>
      </c>
      <c r="U17" s="558"/>
      <c r="V17" s="561">
        <f>'23solcasaad'!Q18</f>
        <v>29207</v>
      </c>
      <c r="W17" s="565">
        <f>V17*100/J17</f>
        <v>6.7776511784949331</v>
      </c>
      <c r="X17" s="558"/>
      <c r="Y17" s="561">
        <f>'23solcasaad'!X18</f>
        <v>99506</v>
      </c>
      <c r="Z17" s="565">
        <f>Y17*100/M17</f>
        <v>44.51811487218032</v>
      </c>
      <c r="AA17" s="566"/>
      <c r="AB17" s="567">
        <f t="shared" si="12"/>
        <v>1</v>
      </c>
      <c r="AC17" s="567">
        <v>7</v>
      </c>
      <c r="AD17" s="567">
        <f t="shared" si="13"/>
        <v>3</v>
      </c>
      <c r="AE17" s="568" t="str">
        <f t="shared" si="2"/>
        <v>Asturias, Principado de</v>
      </c>
      <c r="AF17" s="569">
        <f t="shared" si="3"/>
        <v>4.885098233917299</v>
      </c>
      <c r="AH17" s="567">
        <f t="shared" si="14"/>
        <v>3</v>
      </c>
      <c r="AI17" s="567">
        <v>7</v>
      </c>
      <c r="AJ17" s="567">
        <f t="shared" si="15"/>
        <v>9</v>
      </c>
      <c r="AK17" s="568" t="str">
        <f t="shared" si="16"/>
        <v>Cataluña</v>
      </c>
      <c r="AL17" s="569">
        <f t="shared" si="17"/>
        <v>1.6458710861574708</v>
      </c>
      <c r="AN17" s="567">
        <f t="shared" si="18"/>
        <v>8</v>
      </c>
      <c r="AO17" s="567">
        <v>7</v>
      </c>
      <c r="AP17" s="567">
        <f t="shared" si="19"/>
        <v>20</v>
      </c>
      <c r="AQ17" s="568" t="str">
        <f t="shared" si="20"/>
        <v>TOTAL</v>
      </c>
      <c r="AR17" s="569">
        <f t="shared" si="21"/>
        <v>7.1149817379822267</v>
      </c>
      <c r="AT17" s="567">
        <f t="shared" si="22"/>
        <v>3</v>
      </c>
      <c r="AU17" s="567">
        <v>7</v>
      </c>
      <c r="AV17" s="567">
        <f t="shared" si="23"/>
        <v>4</v>
      </c>
      <c r="AW17" s="568" t="str">
        <f t="shared" si="24"/>
        <v>Balears, Illes</v>
      </c>
      <c r="AX17" s="569">
        <f t="shared" si="25"/>
        <v>42.313222216305448</v>
      </c>
    </row>
    <row r="18" spans="1:50" s="396" customFormat="1" ht="18" customHeight="1" x14ac:dyDescent="0.35">
      <c r="A18" s="519"/>
      <c r="B18" s="557" t="s">
        <v>40</v>
      </c>
      <c r="C18" s="558"/>
      <c r="D18" s="559">
        <f t="shared" si="4"/>
        <v>2126378</v>
      </c>
      <c r="E18" s="560">
        <f t="shared" si="0"/>
        <v>4.328214348647176</v>
      </c>
      <c r="F18" s="558"/>
      <c r="G18" s="561">
        <f>'20pobl'!J19</f>
        <v>1699472</v>
      </c>
      <c r="H18" s="562">
        <f t="shared" si="5"/>
        <v>4.3632511205742635</v>
      </c>
      <c r="I18" s="558"/>
      <c r="J18" s="561">
        <f>'20pobl'!Q19</f>
        <v>292398</v>
      </c>
      <c r="K18" s="562">
        <f t="shared" si="6"/>
        <v>4.0908430803979279</v>
      </c>
      <c r="L18" s="558"/>
      <c r="M18" s="561">
        <f>'20pobl'!X19</f>
        <v>134508</v>
      </c>
      <c r="N18" s="562">
        <f t="shared" si="1"/>
        <v>4.4377389266853253</v>
      </c>
      <c r="O18" s="558"/>
      <c r="P18" s="563">
        <f t="shared" si="7"/>
        <v>104072</v>
      </c>
      <c r="Q18" s="564">
        <f t="shared" si="8"/>
        <v>4.8943320519681821</v>
      </c>
      <c r="R18" s="558"/>
      <c r="S18" s="561">
        <f>'23solcasaad'!J19</f>
        <v>24333</v>
      </c>
      <c r="T18" s="565">
        <f t="shared" si="9"/>
        <v>1.4317976406789874</v>
      </c>
      <c r="U18" s="558"/>
      <c r="V18" s="561">
        <f>'23solcasaad'!Q19</f>
        <v>20996</v>
      </c>
      <c r="W18" s="565">
        <f t="shared" si="10"/>
        <v>7.1806236704765425</v>
      </c>
      <c r="X18" s="558"/>
      <c r="Y18" s="561">
        <f>'23solcasaad'!X19</f>
        <v>58743</v>
      </c>
      <c r="Z18" s="565">
        <f t="shared" si="11"/>
        <v>43.672495316263714</v>
      </c>
      <c r="AA18" s="566"/>
      <c r="AB18" s="567">
        <f t="shared" si="12"/>
        <v>6</v>
      </c>
      <c r="AC18" s="567">
        <v>8</v>
      </c>
      <c r="AD18" s="567">
        <f t="shared" si="13"/>
        <v>20</v>
      </c>
      <c r="AE18" s="568" t="str">
        <f t="shared" si="2"/>
        <v>TOTAL</v>
      </c>
      <c r="AF18" s="569">
        <f t="shared" si="3"/>
        <v>4.7475124163168125</v>
      </c>
      <c r="AH18" s="567">
        <f t="shared" si="14"/>
        <v>14</v>
      </c>
      <c r="AI18" s="567">
        <v>8</v>
      </c>
      <c r="AJ18" s="567">
        <f t="shared" si="15"/>
        <v>20</v>
      </c>
      <c r="AK18" s="568" t="str">
        <f t="shared" si="16"/>
        <v>TOTAL</v>
      </c>
      <c r="AL18" s="569">
        <f t="shared" si="17"/>
        <v>1.5496561819570651</v>
      </c>
      <c r="AN18" s="567">
        <f t="shared" si="18"/>
        <v>6</v>
      </c>
      <c r="AO18" s="567">
        <v>8</v>
      </c>
      <c r="AP18" s="567">
        <f t="shared" si="19"/>
        <v>7</v>
      </c>
      <c r="AQ18" s="568" t="str">
        <f t="shared" si="20"/>
        <v>Castilla y León</v>
      </c>
      <c r="AR18" s="569">
        <f t="shared" si="21"/>
        <v>6.7776511784949331</v>
      </c>
      <c r="AT18" s="567">
        <f t="shared" si="22"/>
        <v>5</v>
      </c>
      <c r="AU18" s="567">
        <v>8</v>
      </c>
      <c r="AV18" s="567">
        <f t="shared" si="23"/>
        <v>20</v>
      </c>
      <c r="AW18" s="568" t="str">
        <f t="shared" si="24"/>
        <v>TOTAL</v>
      </c>
      <c r="AX18" s="569">
        <f t="shared" si="25"/>
        <v>40.258422706938923</v>
      </c>
    </row>
    <row r="19" spans="1:50" s="396" customFormat="1" ht="18" customHeight="1" x14ac:dyDescent="0.35">
      <c r="A19" s="519"/>
      <c r="B19" s="557" t="s">
        <v>41</v>
      </c>
      <c r="C19" s="558"/>
      <c r="D19" s="559">
        <f t="shared" si="4"/>
        <v>8124126</v>
      </c>
      <c r="E19" s="560">
        <f t="shared" si="0"/>
        <v>16.536551226271897</v>
      </c>
      <c r="F19" s="558"/>
      <c r="G19" s="561">
        <f>'20pobl'!J20</f>
        <v>6522139</v>
      </c>
      <c r="H19" s="562">
        <f t="shared" si="5"/>
        <v>16.745042166208741</v>
      </c>
      <c r="I19" s="558"/>
      <c r="J19" s="561">
        <f>'20pobl'!Q20</f>
        <v>1123089</v>
      </c>
      <c r="K19" s="562">
        <f t="shared" si="6"/>
        <v>15.712764329171296</v>
      </c>
      <c r="L19" s="558"/>
      <c r="M19" s="561">
        <f>'20pobl'!X20</f>
        <v>478898</v>
      </c>
      <c r="N19" s="562">
        <f t="shared" si="1"/>
        <v>15.799984361612312</v>
      </c>
      <c r="O19" s="558"/>
      <c r="P19" s="563">
        <f t="shared" si="7"/>
        <v>420773</v>
      </c>
      <c r="Q19" s="564">
        <f t="shared" si="8"/>
        <v>5.1793017488896655</v>
      </c>
      <c r="R19" s="558"/>
      <c r="S19" s="561">
        <f>'23solcasaad'!J20</f>
        <v>107346</v>
      </c>
      <c r="T19" s="565">
        <f t="shared" si="9"/>
        <v>1.6458710861574708</v>
      </c>
      <c r="U19" s="558"/>
      <c r="V19" s="561">
        <f>'23solcasaad'!Q20</f>
        <v>97007</v>
      </c>
      <c r="W19" s="565">
        <f t="shared" si="10"/>
        <v>8.6375167061559672</v>
      </c>
      <c r="X19" s="558"/>
      <c r="Y19" s="561">
        <f>'23solcasaad'!X20</f>
        <v>216420</v>
      </c>
      <c r="Z19" s="565">
        <f t="shared" si="11"/>
        <v>45.191251581756447</v>
      </c>
      <c r="AA19" s="566"/>
      <c r="AB19" s="567">
        <f t="shared" si="12"/>
        <v>5</v>
      </c>
      <c r="AC19" s="567">
        <v>9</v>
      </c>
      <c r="AD19" s="567">
        <f t="shared" si="13"/>
        <v>14</v>
      </c>
      <c r="AE19" s="568" t="str">
        <f t="shared" si="2"/>
        <v>Murcia, Región de</v>
      </c>
      <c r="AF19" s="569">
        <f t="shared" si="3"/>
        <v>4.6912738525597844</v>
      </c>
      <c r="AH19" s="567">
        <f t="shared" si="14"/>
        <v>7</v>
      </c>
      <c r="AI19" s="567">
        <v>9</v>
      </c>
      <c r="AJ19" s="567">
        <f t="shared" si="15"/>
        <v>5</v>
      </c>
      <c r="AK19" s="568" t="str">
        <f t="shared" si="16"/>
        <v>Canarias</v>
      </c>
      <c r="AL19" s="569">
        <f t="shared" si="17"/>
        <v>1.5184252662154842</v>
      </c>
      <c r="AN19" s="567">
        <f t="shared" si="18"/>
        <v>3</v>
      </c>
      <c r="AO19" s="567">
        <v>9</v>
      </c>
      <c r="AP19" s="567">
        <f t="shared" si="19"/>
        <v>10</v>
      </c>
      <c r="AQ19" s="568" t="str">
        <f t="shared" si="20"/>
        <v>Comunitat Valenciana</v>
      </c>
      <c r="AR19" s="569">
        <f t="shared" si="21"/>
        <v>6.536576652729349</v>
      </c>
      <c r="AT19" s="567">
        <f t="shared" si="22"/>
        <v>2</v>
      </c>
      <c r="AU19" s="567">
        <v>9</v>
      </c>
      <c r="AV19" s="567">
        <f t="shared" si="23"/>
        <v>10</v>
      </c>
      <c r="AW19" s="568" t="str">
        <f t="shared" si="24"/>
        <v>Comunitat Valenciana</v>
      </c>
      <c r="AX19" s="569">
        <f t="shared" si="25"/>
        <v>39.068763490595131</v>
      </c>
    </row>
    <row r="20" spans="1:50" s="396" customFormat="1" ht="18" customHeight="1" x14ac:dyDescent="0.35">
      <c r="A20" s="519"/>
      <c r="B20" s="557" t="s">
        <v>3</v>
      </c>
      <c r="C20" s="558"/>
      <c r="D20" s="559">
        <f t="shared" si="4"/>
        <v>5425182</v>
      </c>
      <c r="E20" s="560">
        <f t="shared" si="0"/>
        <v>11.042886343078409</v>
      </c>
      <c r="F20" s="558"/>
      <c r="G20" s="561">
        <f>'20pobl'!J21</f>
        <v>4318866</v>
      </c>
      <c r="H20" s="562">
        <f t="shared" si="5"/>
        <v>11.088324440832261</v>
      </c>
      <c r="I20" s="558"/>
      <c r="J20" s="561">
        <f>'20pobl'!Q21</f>
        <v>794988</v>
      </c>
      <c r="K20" s="562">
        <f t="shared" si="6"/>
        <v>11.122412461095452</v>
      </c>
      <c r="L20" s="558"/>
      <c r="M20" s="561">
        <f>'20pobl'!X21</f>
        <v>311328</v>
      </c>
      <c r="N20" s="562">
        <f t="shared" si="1"/>
        <v>10.271451397441705</v>
      </c>
      <c r="O20" s="558"/>
      <c r="P20" s="563">
        <f t="shared" si="7"/>
        <v>235704</v>
      </c>
      <c r="Q20" s="564">
        <f t="shared" si="8"/>
        <v>4.3446284382717479</v>
      </c>
      <c r="R20" s="558"/>
      <c r="S20" s="561">
        <f>'23solcasaad'!J21</f>
        <v>62107</v>
      </c>
      <c r="T20" s="565">
        <f t="shared" si="9"/>
        <v>1.43803952241167</v>
      </c>
      <c r="U20" s="558"/>
      <c r="V20" s="561">
        <f>'23solcasaad'!Q21</f>
        <v>51965</v>
      </c>
      <c r="W20" s="565">
        <f t="shared" si="10"/>
        <v>6.536576652729349</v>
      </c>
      <c r="X20" s="558"/>
      <c r="Y20" s="561">
        <f>'23solcasaad'!X21</f>
        <v>121632</v>
      </c>
      <c r="Z20" s="565">
        <f t="shared" si="11"/>
        <v>39.068763490595131</v>
      </c>
      <c r="AA20" s="566"/>
      <c r="AB20" s="567">
        <f t="shared" si="12"/>
        <v>12</v>
      </c>
      <c r="AC20" s="567">
        <v>10</v>
      </c>
      <c r="AD20" s="567">
        <f t="shared" si="13"/>
        <v>17</v>
      </c>
      <c r="AE20" s="568" t="str">
        <f t="shared" si="2"/>
        <v>Rioja, La</v>
      </c>
      <c r="AF20" s="570">
        <f t="shared" si="3"/>
        <v>4.5905331346407472</v>
      </c>
      <c r="AH20" s="567">
        <f t="shared" si="14"/>
        <v>13</v>
      </c>
      <c r="AI20" s="567">
        <v>10</v>
      </c>
      <c r="AJ20" s="567">
        <f t="shared" si="15"/>
        <v>6</v>
      </c>
      <c r="AK20" s="568" t="str">
        <f t="shared" si="16"/>
        <v>Cantabria</v>
      </c>
      <c r="AL20" s="569">
        <f t="shared" si="17"/>
        <v>1.4716154963745232</v>
      </c>
      <c r="AN20" s="567">
        <f t="shared" si="18"/>
        <v>9</v>
      </c>
      <c r="AO20" s="567">
        <v>10</v>
      </c>
      <c r="AP20" s="567">
        <f t="shared" si="19"/>
        <v>5</v>
      </c>
      <c r="AQ20" s="568" t="str">
        <f t="shared" si="20"/>
        <v>Canarias</v>
      </c>
      <c r="AR20" s="569">
        <f t="shared" si="21"/>
        <v>6.4809541577476217</v>
      </c>
      <c r="AT20" s="567">
        <f t="shared" si="22"/>
        <v>9</v>
      </c>
      <c r="AU20" s="567">
        <v>10</v>
      </c>
      <c r="AV20" s="567">
        <f t="shared" si="23"/>
        <v>16</v>
      </c>
      <c r="AW20" s="568" t="str">
        <f t="shared" si="24"/>
        <v>País Vasco</v>
      </c>
      <c r="AX20" s="569">
        <f t="shared" si="25"/>
        <v>39.017780223987749</v>
      </c>
    </row>
    <row r="21" spans="1:50" s="329" customFormat="1" ht="18" customHeight="1" x14ac:dyDescent="0.35">
      <c r="A21" s="348"/>
      <c r="B21" s="548" t="s">
        <v>2</v>
      </c>
      <c r="C21" s="573"/>
      <c r="D21" s="574">
        <f t="shared" si="4"/>
        <v>1053345</v>
      </c>
      <c r="E21" s="575">
        <f t="shared" si="0"/>
        <v>2.1440698422744027</v>
      </c>
      <c r="F21" s="573"/>
      <c r="G21" s="576">
        <f>'20pobl'!J22</f>
        <v>811711</v>
      </c>
      <c r="H21" s="577">
        <f t="shared" si="5"/>
        <v>2.083999577711463</v>
      </c>
      <c r="I21" s="573"/>
      <c r="J21" s="576">
        <f>'20pobl'!Q22</f>
        <v>165573</v>
      </c>
      <c r="K21" s="577">
        <f t="shared" si="6"/>
        <v>2.3164767247064826</v>
      </c>
      <c r="L21" s="573"/>
      <c r="M21" s="576">
        <f>'20pobl'!X22</f>
        <v>76061</v>
      </c>
      <c r="N21" s="577">
        <f t="shared" si="1"/>
        <v>2.5094333459914093</v>
      </c>
      <c r="O21" s="573"/>
      <c r="P21" s="578">
        <f t="shared" si="7"/>
        <v>61911</v>
      </c>
      <c r="Q21" s="579">
        <f t="shared" si="8"/>
        <v>5.8775614827050964</v>
      </c>
      <c r="R21" s="573"/>
      <c r="S21" s="576">
        <f>'23solcasaad'!J22</f>
        <v>14630</v>
      </c>
      <c r="T21" s="580">
        <f t="shared" si="9"/>
        <v>1.802365620276182</v>
      </c>
      <c r="U21" s="573"/>
      <c r="V21" s="576">
        <f>'23solcasaad'!Q22</f>
        <v>13539</v>
      </c>
      <c r="W21" s="580">
        <f t="shared" si="10"/>
        <v>8.1770578536355565</v>
      </c>
      <c r="X21" s="573"/>
      <c r="Y21" s="576">
        <f>'23solcasaad'!X22</f>
        <v>33742</v>
      </c>
      <c r="Z21" s="565">
        <f t="shared" si="11"/>
        <v>44.361762269757172</v>
      </c>
      <c r="AA21" s="566"/>
      <c r="AB21" s="567">
        <f t="shared" si="12"/>
        <v>2</v>
      </c>
      <c r="AC21" s="567">
        <v>11</v>
      </c>
      <c r="AD21" s="567">
        <f t="shared" si="13"/>
        <v>2</v>
      </c>
      <c r="AE21" s="568" t="str">
        <f t="shared" si="2"/>
        <v>Aragón</v>
      </c>
      <c r="AF21" s="569">
        <f t="shared" si="3"/>
        <v>4.5120220193005967</v>
      </c>
      <c r="AG21" s="396"/>
      <c r="AH21" s="567">
        <f t="shared" si="14"/>
        <v>6</v>
      </c>
      <c r="AI21" s="567">
        <v>11</v>
      </c>
      <c r="AJ21" s="567">
        <f t="shared" si="15"/>
        <v>3</v>
      </c>
      <c r="AK21" s="568" t="str">
        <f t="shared" si="16"/>
        <v>Asturias, Principado de</v>
      </c>
      <c r="AL21" s="569">
        <f t="shared" si="17"/>
        <v>1.4586957269070784</v>
      </c>
      <c r="AM21" s="396"/>
      <c r="AN21" s="567">
        <f t="shared" si="18"/>
        <v>4</v>
      </c>
      <c r="AO21" s="567">
        <v>11</v>
      </c>
      <c r="AP21" s="567">
        <f t="shared" si="19"/>
        <v>16</v>
      </c>
      <c r="AQ21" s="568" t="str">
        <f t="shared" si="20"/>
        <v>País Vasco</v>
      </c>
      <c r="AR21" s="569">
        <f t="shared" si="21"/>
        <v>6.4527137818043174</v>
      </c>
      <c r="AS21" s="396"/>
      <c r="AT21" s="567">
        <f t="shared" si="22"/>
        <v>4</v>
      </c>
      <c r="AU21" s="567">
        <v>11</v>
      </c>
      <c r="AV21" s="567">
        <f t="shared" si="23"/>
        <v>13</v>
      </c>
      <c r="AW21" s="568" t="str">
        <f t="shared" si="24"/>
        <v>Madrid, Comunidad de</v>
      </c>
      <c r="AX21" s="569">
        <f t="shared" si="25"/>
        <v>38.950399827894323</v>
      </c>
    </row>
    <row r="22" spans="1:50" s="329" customFormat="1" ht="18" customHeight="1" x14ac:dyDescent="0.35">
      <c r="A22" s="348"/>
      <c r="B22" s="548" t="s">
        <v>35</v>
      </c>
      <c r="C22" s="573"/>
      <c r="D22" s="574">
        <f t="shared" si="4"/>
        <v>2714741</v>
      </c>
      <c r="E22" s="575">
        <f t="shared" si="0"/>
        <v>5.5258194681570174</v>
      </c>
      <c r="F22" s="573"/>
      <c r="G22" s="576">
        <f>'20pobl'!J23</f>
        <v>1984912</v>
      </c>
      <c r="H22" s="577">
        <f t="shared" si="5"/>
        <v>5.096094262359899</v>
      </c>
      <c r="I22" s="573"/>
      <c r="J22" s="576">
        <f>'20pobl'!Q23</f>
        <v>484373</v>
      </c>
      <c r="K22" s="577">
        <f t="shared" si="6"/>
        <v>6.7767013980314008</v>
      </c>
      <c r="L22" s="573"/>
      <c r="M22" s="576">
        <f>'20pobl'!X23</f>
        <v>245456</v>
      </c>
      <c r="N22" s="577">
        <f t="shared" si="1"/>
        <v>8.0981774020019124</v>
      </c>
      <c r="O22" s="573"/>
      <c r="P22" s="578">
        <f t="shared" si="7"/>
        <v>99635</v>
      </c>
      <c r="Q22" s="579">
        <f t="shared" si="8"/>
        <v>3.670147538936495</v>
      </c>
      <c r="R22" s="573"/>
      <c r="S22" s="576">
        <f>'23solcasaad'!J23</f>
        <v>27629</v>
      </c>
      <c r="T22" s="580">
        <f t="shared" si="9"/>
        <v>1.3919508774192508</v>
      </c>
      <c r="U22" s="573"/>
      <c r="V22" s="576">
        <f>'23solcasaad'!Q23</f>
        <v>17517</v>
      </c>
      <c r="W22" s="580">
        <f t="shared" si="10"/>
        <v>3.6164278355729986</v>
      </c>
      <c r="X22" s="573"/>
      <c r="Y22" s="576">
        <f>'23solcasaad'!X23</f>
        <v>54489</v>
      </c>
      <c r="Z22" s="565">
        <f t="shared" si="11"/>
        <v>22.199090672055277</v>
      </c>
      <c r="AA22" s="566"/>
      <c r="AB22" s="567">
        <f t="shared" si="12"/>
        <v>16</v>
      </c>
      <c r="AC22" s="567">
        <v>12</v>
      </c>
      <c r="AD22" s="567">
        <f t="shared" si="13"/>
        <v>10</v>
      </c>
      <c r="AE22" s="568" t="str">
        <f t="shared" si="2"/>
        <v>Comunitat Valenciana</v>
      </c>
      <c r="AF22" s="569">
        <f t="shared" si="3"/>
        <v>4.3446284382717479</v>
      </c>
      <c r="AG22" s="396"/>
      <c r="AH22" s="567">
        <f t="shared" si="14"/>
        <v>15</v>
      </c>
      <c r="AI22" s="567">
        <v>12</v>
      </c>
      <c r="AJ22" s="567">
        <f t="shared" si="15"/>
        <v>4</v>
      </c>
      <c r="AK22" s="568" t="str">
        <f t="shared" si="16"/>
        <v>Balears, Illes</v>
      </c>
      <c r="AL22" s="569">
        <f t="shared" si="17"/>
        <v>1.438980436755001</v>
      </c>
      <c r="AM22" s="396"/>
      <c r="AN22" s="567">
        <f t="shared" si="18"/>
        <v>19</v>
      </c>
      <c r="AO22" s="567">
        <v>12</v>
      </c>
      <c r="AP22" s="567">
        <f t="shared" si="19"/>
        <v>18</v>
      </c>
      <c r="AQ22" s="568" t="str">
        <f t="shared" si="20"/>
        <v>Ceuta y Melilla</v>
      </c>
      <c r="AR22" s="569">
        <f t="shared" si="21"/>
        <v>6.3575854946063801</v>
      </c>
      <c r="AS22" s="396"/>
      <c r="AT22" s="567">
        <f t="shared" si="22"/>
        <v>19</v>
      </c>
      <c r="AU22" s="567">
        <v>12</v>
      </c>
      <c r="AV22" s="567">
        <f t="shared" si="23"/>
        <v>17</v>
      </c>
      <c r="AW22" s="568" t="str">
        <f t="shared" si="24"/>
        <v>Rioja, La</v>
      </c>
      <c r="AX22" s="569">
        <f t="shared" si="25"/>
        <v>38.31930574331691</v>
      </c>
    </row>
    <row r="23" spans="1:50" s="329" customFormat="1" ht="18" customHeight="1" x14ac:dyDescent="0.35">
      <c r="A23" s="348"/>
      <c r="B23" s="548" t="s">
        <v>42</v>
      </c>
      <c r="C23" s="573"/>
      <c r="D23" s="574">
        <f t="shared" si="4"/>
        <v>7113886</v>
      </c>
      <c r="E23" s="575">
        <f t="shared" si="0"/>
        <v>14.480221042467644</v>
      </c>
      <c r="F23" s="573"/>
      <c r="G23" s="576">
        <f>'20pobl'!J24</f>
        <v>5771238</v>
      </c>
      <c r="H23" s="577">
        <f t="shared" si="5"/>
        <v>14.817167138146889</v>
      </c>
      <c r="I23" s="573"/>
      <c r="J23" s="576">
        <f>'20pobl'!Q24</f>
        <v>933597</v>
      </c>
      <c r="K23" s="577">
        <f t="shared" si="6"/>
        <v>13.061644837961493</v>
      </c>
      <c r="L23" s="573"/>
      <c r="M23" s="576">
        <f>'20pobl'!X24</f>
        <v>409051</v>
      </c>
      <c r="N23" s="577">
        <f t="shared" si="1"/>
        <v>13.495565659288362</v>
      </c>
      <c r="O23" s="573"/>
      <c r="P23" s="578">
        <f t="shared" si="7"/>
        <v>280628</v>
      </c>
      <c r="Q23" s="579">
        <f t="shared" si="8"/>
        <v>3.9447919182286588</v>
      </c>
      <c r="R23" s="573"/>
      <c r="S23" s="576">
        <f>'23solcasaad'!J24</f>
        <v>66212</v>
      </c>
      <c r="T23" s="580">
        <f t="shared" si="9"/>
        <v>1.1472755065724201</v>
      </c>
      <c r="U23" s="573"/>
      <c r="V23" s="576">
        <f>'23solcasaad'!Q24</f>
        <v>55089</v>
      </c>
      <c r="W23" s="580">
        <f t="shared" si="10"/>
        <v>5.9007259020755205</v>
      </c>
      <c r="X23" s="573"/>
      <c r="Y23" s="576">
        <f>'23solcasaad'!X24</f>
        <v>159327</v>
      </c>
      <c r="Z23" s="565">
        <f t="shared" si="11"/>
        <v>38.950399827894323</v>
      </c>
      <c r="AA23" s="566"/>
      <c r="AB23" s="567">
        <f t="shared" si="12"/>
        <v>15</v>
      </c>
      <c r="AC23" s="567">
        <v>13</v>
      </c>
      <c r="AD23" s="567">
        <f t="shared" si="13"/>
        <v>4</v>
      </c>
      <c r="AE23" s="568" t="str">
        <f t="shared" si="2"/>
        <v>Balears, Illes</v>
      </c>
      <c r="AF23" s="569">
        <f t="shared" si="3"/>
        <v>4.0573863618179553</v>
      </c>
      <c r="AG23" s="396"/>
      <c r="AH23" s="567">
        <f t="shared" si="14"/>
        <v>17</v>
      </c>
      <c r="AI23" s="567">
        <v>13</v>
      </c>
      <c r="AJ23" s="567">
        <f t="shared" si="15"/>
        <v>10</v>
      </c>
      <c r="AK23" s="568" t="str">
        <f t="shared" si="16"/>
        <v>Comunitat Valenciana</v>
      </c>
      <c r="AL23" s="569">
        <f t="shared" si="17"/>
        <v>1.43803952241167</v>
      </c>
      <c r="AM23" s="396"/>
      <c r="AN23" s="567">
        <f t="shared" si="18"/>
        <v>13</v>
      </c>
      <c r="AO23" s="567">
        <v>13</v>
      </c>
      <c r="AP23" s="567">
        <f t="shared" si="19"/>
        <v>13</v>
      </c>
      <c r="AQ23" s="568" t="str">
        <f t="shared" si="20"/>
        <v>Madrid, Comunidad de</v>
      </c>
      <c r="AR23" s="569">
        <f t="shared" si="21"/>
        <v>5.9007259020755205</v>
      </c>
      <c r="AS23" s="396"/>
      <c r="AT23" s="567">
        <f t="shared" si="22"/>
        <v>11</v>
      </c>
      <c r="AU23" s="567">
        <v>13</v>
      </c>
      <c r="AV23" s="567">
        <f t="shared" si="23"/>
        <v>2</v>
      </c>
      <c r="AW23" s="568" t="str">
        <f t="shared" si="24"/>
        <v>Aragón</v>
      </c>
      <c r="AX23" s="569">
        <f t="shared" si="25"/>
        <v>38.112132669714448</v>
      </c>
    </row>
    <row r="24" spans="1:50" s="329" customFormat="1" ht="18" customHeight="1" x14ac:dyDescent="0.35">
      <c r="A24" s="348"/>
      <c r="B24" s="548" t="s">
        <v>43</v>
      </c>
      <c r="C24" s="573"/>
      <c r="D24" s="574">
        <f t="shared" si="4"/>
        <v>1586989</v>
      </c>
      <c r="E24" s="575">
        <f t="shared" si="0"/>
        <v>3.2302951596307112</v>
      </c>
      <c r="F24" s="573"/>
      <c r="G24" s="576">
        <f>'20pobl'!J25</f>
        <v>1316655</v>
      </c>
      <c r="H24" s="577">
        <f t="shared" si="5"/>
        <v>3.3804007386763102</v>
      </c>
      <c r="I24" s="573"/>
      <c r="J24" s="576">
        <f>'20pobl'!Q25</f>
        <v>196028</v>
      </c>
      <c r="K24" s="577">
        <f t="shared" si="6"/>
        <v>2.7425624914132283</v>
      </c>
      <c r="L24" s="573"/>
      <c r="M24" s="576">
        <f>'20pobl'!X25</f>
        <v>74306</v>
      </c>
      <c r="N24" s="577">
        <f t="shared" si="1"/>
        <v>2.4515317206878384</v>
      </c>
      <c r="O24" s="573"/>
      <c r="P24" s="578">
        <f t="shared" si="7"/>
        <v>74450</v>
      </c>
      <c r="Q24" s="579">
        <f t="shared" si="8"/>
        <v>4.6912738525597844</v>
      </c>
      <c r="R24" s="573"/>
      <c r="S24" s="576">
        <f>'23solcasaad'!J25</f>
        <v>25068</v>
      </c>
      <c r="T24" s="580">
        <f t="shared" si="9"/>
        <v>1.9039156043154812</v>
      </c>
      <c r="U24" s="573"/>
      <c r="V24" s="576">
        <f>'23solcasaad'!Q25</f>
        <v>17547</v>
      </c>
      <c r="W24" s="580">
        <f t="shared" si="10"/>
        <v>8.9512722672271305</v>
      </c>
      <c r="X24" s="573"/>
      <c r="Y24" s="576">
        <f>'23solcasaad'!X25</f>
        <v>31835</v>
      </c>
      <c r="Z24" s="565">
        <f t="shared" si="11"/>
        <v>42.843108228137702</v>
      </c>
      <c r="AA24" s="566"/>
      <c r="AB24" s="567">
        <f t="shared" si="12"/>
        <v>9</v>
      </c>
      <c r="AC24" s="567">
        <v>14</v>
      </c>
      <c r="AD24" s="567">
        <f t="shared" si="13"/>
        <v>6</v>
      </c>
      <c r="AE24" s="568" t="str">
        <f t="shared" si="2"/>
        <v>Cantabria</v>
      </c>
      <c r="AF24" s="569">
        <f t="shared" si="3"/>
        <v>3.9450964669495621</v>
      </c>
      <c r="AG24" s="396"/>
      <c r="AH24" s="567">
        <f t="shared" si="14"/>
        <v>2</v>
      </c>
      <c r="AI24" s="567">
        <v>14</v>
      </c>
      <c r="AJ24" s="567">
        <f t="shared" si="15"/>
        <v>8</v>
      </c>
      <c r="AK24" s="568" t="str">
        <f t="shared" si="16"/>
        <v>Castilla - La Mancha</v>
      </c>
      <c r="AL24" s="569">
        <f t="shared" si="17"/>
        <v>1.4317976406789874</v>
      </c>
      <c r="AM24" s="396"/>
      <c r="AN24" s="567">
        <f t="shared" si="18"/>
        <v>2</v>
      </c>
      <c r="AO24" s="567">
        <v>14</v>
      </c>
      <c r="AP24" s="567">
        <f t="shared" si="19"/>
        <v>2</v>
      </c>
      <c r="AQ24" s="568" t="str">
        <f t="shared" si="20"/>
        <v>Aragón</v>
      </c>
      <c r="AR24" s="569">
        <f t="shared" si="21"/>
        <v>5.8630322445321585</v>
      </c>
      <c r="AS24" s="396"/>
      <c r="AT24" s="567">
        <f t="shared" si="22"/>
        <v>6</v>
      </c>
      <c r="AU24" s="567">
        <v>14</v>
      </c>
      <c r="AV24" s="567">
        <f t="shared" si="23"/>
        <v>18</v>
      </c>
      <c r="AW24" s="568" t="str">
        <f t="shared" si="24"/>
        <v>Ceuta y Melilla</v>
      </c>
      <c r="AX24" s="569">
        <f t="shared" si="25"/>
        <v>32.600514953456127</v>
      </c>
    </row>
    <row r="25" spans="1:50" s="329" customFormat="1" ht="18" customHeight="1" x14ac:dyDescent="0.35">
      <c r="B25" s="548" t="s">
        <v>44</v>
      </c>
      <c r="C25" s="573"/>
      <c r="D25" s="581">
        <f t="shared" si="4"/>
        <v>683854</v>
      </c>
      <c r="E25" s="575">
        <f t="shared" si="0"/>
        <v>1.3919757894314961</v>
      </c>
      <c r="F25" s="573"/>
      <c r="G25" s="582">
        <f>'20pobl'!J26</f>
        <v>540320</v>
      </c>
      <c r="H25" s="577">
        <f t="shared" si="5"/>
        <v>1.3872260593105894</v>
      </c>
      <c r="I25" s="573"/>
      <c r="J25" s="582">
        <f>'20pobl'!Q26</f>
        <v>99695</v>
      </c>
      <c r="K25" s="577">
        <f t="shared" si="6"/>
        <v>1.394799557111442</v>
      </c>
      <c r="L25" s="573"/>
      <c r="M25" s="582">
        <f>'20pobl'!X26</f>
        <v>43839</v>
      </c>
      <c r="N25" s="577">
        <f t="shared" si="1"/>
        <v>1.4463529069420256</v>
      </c>
      <c r="O25" s="573"/>
      <c r="P25" s="583">
        <f t="shared" si="7"/>
        <v>23997</v>
      </c>
      <c r="Q25" s="579">
        <f t="shared" si="8"/>
        <v>3.5090823479865585</v>
      </c>
      <c r="R25" s="573"/>
      <c r="S25" s="582">
        <f>'23solcasaad'!J26</f>
        <v>5674</v>
      </c>
      <c r="T25" s="580">
        <f t="shared" si="9"/>
        <v>1.0501184483269175</v>
      </c>
      <c r="U25" s="573"/>
      <c r="V25" s="582">
        <f>'23solcasaad'!Q26</f>
        <v>4548</v>
      </c>
      <c r="W25" s="580">
        <f t="shared" si="10"/>
        <v>4.5619138372034707</v>
      </c>
      <c r="X25" s="573"/>
      <c r="Y25" s="582">
        <f>'23solcasaad'!X26</f>
        <v>13775</v>
      </c>
      <c r="Z25" s="565">
        <f t="shared" si="11"/>
        <v>31.421793380323457</v>
      </c>
      <c r="AA25" s="566"/>
      <c r="AB25" s="567">
        <f t="shared" si="12"/>
        <v>18</v>
      </c>
      <c r="AC25" s="567">
        <v>15</v>
      </c>
      <c r="AD25" s="567">
        <f t="shared" si="13"/>
        <v>13</v>
      </c>
      <c r="AE25" s="568" t="str">
        <f t="shared" si="2"/>
        <v>Madrid, Comunidad de</v>
      </c>
      <c r="AF25" s="569">
        <f t="shared" si="3"/>
        <v>3.9447919182286588</v>
      </c>
      <c r="AG25" s="396"/>
      <c r="AH25" s="567">
        <f t="shared" si="14"/>
        <v>19</v>
      </c>
      <c r="AI25" s="567">
        <v>15</v>
      </c>
      <c r="AJ25" s="567">
        <f t="shared" si="15"/>
        <v>12</v>
      </c>
      <c r="AK25" s="568" t="str">
        <f t="shared" si="16"/>
        <v>Galicia</v>
      </c>
      <c r="AL25" s="569">
        <f t="shared" si="17"/>
        <v>1.3919508774192508</v>
      </c>
      <c r="AM25" s="396"/>
      <c r="AN25" s="567">
        <f t="shared" si="18"/>
        <v>18</v>
      </c>
      <c r="AO25" s="567">
        <v>15</v>
      </c>
      <c r="AP25" s="567">
        <f t="shared" si="19"/>
        <v>3</v>
      </c>
      <c r="AQ25" s="568" t="str">
        <f t="shared" si="20"/>
        <v>Asturias, Principado de</v>
      </c>
      <c r="AR25" s="569">
        <f t="shared" si="21"/>
        <v>5.5737867692689589</v>
      </c>
      <c r="AS25" s="396"/>
      <c r="AT25" s="567">
        <f t="shared" si="22"/>
        <v>17</v>
      </c>
      <c r="AU25" s="567">
        <v>15</v>
      </c>
      <c r="AV25" s="567">
        <f t="shared" si="23"/>
        <v>5</v>
      </c>
      <c r="AW25" s="568" t="str">
        <f t="shared" si="24"/>
        <v>Canarias</v>
      </c>
      <c r="AX25" s="569">
        <f t="shared" si="25"/>
        <v>32.448935018564768</v>
      </c>
    </row>
    <row r="26" spans="1:50" s="329" customFormat="1" ht="18" customHeight="1" x14ac:dyDescent="0.35">
      <c r="B26" s="548" t="s">
        <v>45</v>
      </c>
      <c r="C26" s="573"/>
      <c r="D26" s="581">
        <f t="shared" si="4"/>
        <v>2242343</v>
      </c>
      <c r="E26" s="575">
        <f t="shared" si="0"/>
        <v>4.5642595752912012</v>
      </c>
      <c r="F26" s="573"/>
      <c r="G26" s="582">
        <f>'20pobl'!J27</f>
        <v>1700124</v>
      </c>
      <c r="H26" s="577">
        <f t="shared" si="5"/>
        <v>4.3649250756206621</v>
      </c>
      <c r="I26" s="573"/>
      <c r="J26" s="582">
        <f>'20pobl'!Q27</f>
        <v>375067</v>
      </c>
      <c r="K26" s="577">
        <f t="shared" si="6"/>
        <v>5.2474375393662394</v>
      </c>
      <c r="L26" s="573"/>
      <c r="M26" s="582">
        <f>'20pobl'!X27</f>
        <v>167152</v>
      </c>
      <c r="N26" s="577">
        <f t="shared" si="1"/>
        <v>5.5147421497108384</v>
      </c>
      <c r="O26" s="573"/>
      <c r="P26" s="583">
        <f t="shared" si="7"/>
        <v>121274</v>
      </c>
      <c r="Q26" s="579">
        <f t="shared" si="8"/>
        <v>5.4083608083152308</v>
      </c>
      <c r="R26" s="573"/>
      <c r="S26" s="582">
        <f>'23solcasaad'!J27</f>
        <v>31853</v>
      </c>
      <c r="T26" s="580">
        <f t="shared" si="9"/>
        <v>1.8735692220096887</v>
      </c>
      <c r="U26" s="573"/>
      <c r="V26" s="582">
        <f>'23solcasaad'!Q27</f>
        <v>24202</v>
      </c>
      <c r="W26" s="580">
        <f t="shared" si="10"/>
        <v>6.4527137818043174</v>
      </c>
      <c r="X26" s="573"/>
      <c r="Y26" s="582">
        <f>'23solcasaad'!X27</f>
        <v>65219</v>
      </c>
      <c r="Z26" s="565">
        <f t="shared" si="11"/>
        <v>39.017780223987749</v>
      </c>
      <c r="AA26" s="566"/>
      <c r="AB26" s="567">
        <f t="shared" si="12"/>
        <v>3</v>
      </c>
      <c r="AC26" s="567">
        <v>16</v>
      </c>
      <c r="AD26" s="567">
        <f t="shared" si="13"/>
        <v>12</v>
      </c>
      <c r="AE26" s="568" t="str">
        <f t="shared" si="2"/>
        <v>Galicia</v>
      </c>
      <c r="AF26" s="570">
        <f t="shared" si="3"/>
        <v>3.670147538936495</v>
      </c>
      <c r="AG26" s="396"/>
      <c r="AH26" s="567">
        <f t="shared" si="14"/>
        <v>4</v>
      </c>
      <c r="AI26" s="567">
        <v>16</v>
      </c>
      <c r="AJ26" s="567">
        <f t="shared" si="15"/>
        <v>17</v>
      </c>
      <c r="AK26" s="568" t="str">
        <f t="shared" si="16"/>
        <v>Rioja, La</v>
      </c>
      <c r="AL26" s="569">
        <f t="shared" si="17"/>
        <v>1.3501776549545992</v>
      </c>
      <c r="AM26" s="396"/>
      <c r="AN26" s="567">
        <f t="shared" si="18"/>
        <v>11</v>
      </c>
      <c r="AO26" s="567">
        <v>16</v>
      </c>
      <c r="AP26" s="567">
        <f t="shared" si="19"/>
        <v>17</v>
      </c>
      <c r="AQ26" s="568" t="str">
        <f t="shared" si="20"/>
        <v>Rioja, La</v>
      </c>
      <c r="AR26" s="569">
        <f t="shared" si="21"/>
        <v>5.5267737087716524</v>
      </c>
      <c r="AS26" s="396"/>
      <c r="AT26" s="567">
        <f t="shared" si="22"/>
        <v>10</v>
      </c>
      <c r="AU26" s="567">
        <v>16</v>
      </c>
      <c r="AV26" s="567">
        <f t="shared" si="23"/>
        <v>3</v>
      </c>
      <c r="AW26" s="568" t="str">
        <f t="shared" si="24"/>
        <v>Asturias, Principado de</v>
      </c>
      <c r="AX26" s="569">
        <f t="shared" si="25"/>
        <v>32.094868058928284</v>
      </c>
    </row>
    <row r="27" spans="1:50" s="329" customFormat="1" ht="18" customHeight="1" x14ac:dyDescent="0.35">
      <c r="B27" s="548" t="s">
        <v>46</v>
      </c>
      <c r="C27" s="573"/>
      <c r="D27" s="581">
        <f t="shared" si="4"/>
        <v>326803</v>
      </c>
      <c r="E27" s="584">
        <f t="shared" si="0"/>
        <v>0.66520319236793413</v>
      </c>
      <c r="F27" s="573"/>
      <c r="G27" s="582">
        <f>'20pobl'!J28</f>
        <v>253300</v>
      </c>
      <c r="H27" s="585">
        <f t="shared" si="5"/>
        <v>0.65032640069472214</v>
      </c>
      <c r="I27" s="573"/>
      <c r="J27" s="582">
        <f>'20pobl'!Q28</f>
        <v>50572</v>
      </c>
      <c r="K27" s="585">
        <f t="shared" si="6"/>
        <v>0.7075360168738638</v>
      </c>
      <c r="L27" s="573"/>
      <c r="M27" s="582">
        <f>'20pobl'!X28</f>
        <v>22931</v>
      </c>
      <c r="N27" s="585">
        <f t="shared" si="1"/>
        <v>0.75654824492090567</v>
      </c>
      <c r="O27" s="573"/>
      <c r="P27" s="583">
        <f t="shared" si="7"/>
        <v>15002</v>
      </c>
      <c r="Q27" s="586">
        <f t="shared" si="8"/>
        <v>4.5905331346407472</v>
      </c>
      <c r="R27" s="573"/>
      <c r="S27" s="582">
        <f>'23solcasaad'!J28</f>
        <v>3420</v>
      </c>
      <c r="T27" s="587">
        <f t="shared" si="9"/>
        <v>1.3501776549545992</v>
      </c>
      <c r="U27" s="573"/>
      <c r="V27" s="582">
        <f>'23solcasaad'!Q28</f>
        <v>2795</v>
      </c>
      <c r="W27" s="587">
        <f t="shared" si="10"/>
        <v>5.5267737087716524</v>
      </c>
      <c r="X27" s="573"/>
      <c r="Y27" s="582">
        <f>'23solcasaad'!X28</f>
        <v>8787</v>
      </c>
      <c r="Z27" s="588">
        <f t="shared" si="11"/>
        <v>38.31930574331691</v>
      </c>
      <c r="AA27" s="566"/>
      <c r="AB27" s="567">
        <f t="shared" si="12"/>
        <v>10</v>
      </c>
      <c r="AC27" s="567">
        <v>17</v>
      </c>
      <c r="AD27" s="567">
        <f t="shared" si="13"/>
        <v>5</v>
      </c>
      <c r="AE27" s="568" t="str">
        <f t="shared" si="2"/>
        <v>Canarias</v>
      </c>
      <c r="AF27" s="569">
        <f t="shared" si="3"/>
        <v>3.6316009891689016</v>
      </c>
      <c r="AG27" s="396"/>
      <c r="AH27" s="567">
        <f t="shared" si="14"/>
        <v>16</v>
      </c>
      <c r="AI27" s="567">
        <v>17</v>
      </c>
      <c r="AJ27" s="567">
        <f t="shared" si="15"/>
        <v>13</v>
      </c>
      <c r="AK27" s="568" t="str">
        <f t="shared" si="16"/>
        <v>Madrid, Comunidad de</v>
      </c>
      <c r="AL27" s="569">
        <f t="shared" si="17"/>
        <v>1.1472755065724201</v>
      </c>
      <c r="AM27" s="396"/>
      <c r="AN27" s="567">
        <f t="shared" si="18"/>
        <v>16</v>
      </c>
      <c r="AO27" s="567">
        <v>17</v>
      </c>
      <c r="AP27" s="567">
        <f t="shared" si="19"/>
        <v>6</v>
      </c>
      <c r="AQ27" s="568" t="str">
        <f t="shared" si="20"/>
        <v>Cantabria</v>
      </c>
      <c r="AR27" s="569">
        <f t="shared" si="21"/>
        <v>4.7958986264267747</v>
      </c>
      <c r="AS27" s="396"/>
      <c r="AT27" s="567">
        <f t="shared" si="22"/>
        <v>12</v>
      </c>
      <c r="AU27" s="567">
        <v>17</v>
      </c>
      <c r="AV27" s="567">
        <f t="shared" si="23"/>
        <v>15</v>
      </c>
      <c r="AW27" s="568" t="str">
        <f t="shared" si="24"/>
        <v>Navarra, Comunidad Foral de</v>
      </c>
      <c r="AX27" s="569">
        <f t="shared" si="25"/>
        <v>31.421793380323457</v>
      </c>
    </row>
    <row r="28" spans="1:50" s="329" customFormat="1" ht="18" customHeight="1" x14ac:dyDescent="0.35">
      <c r="B28" s="548" t="s">
        <v>1</v>
      </c>
      <c r="C28" s="573"/>
      <c r="D28" s="581">
        <f t="shared" si="4"/>
        <v>170634</v>
      </c>
      <c r="E28" s="584">
        <f t="shared" si="0"/>
        <v>0.34732325445760925</v>
      </c>
      <c r="F28" s="573"/>
      <c r="G28" s="582">
        <f>'20pobl'!J29</f>
        <v>148157</v>
      </c>
      <c r="H28" s="585">
        <f t="shared" si="5"/>
        <v>0.38038061013710206</v>
      </c>
      <c r="I28" s="573"/>
      <c r="J28" s="582">
        <f>'20pobl'!Q29</f>
        <v>17428</v>
      </c>
      <c r="K28" s="585">
        <f t="shared" si="6"/>
        <v>0.24382934631965708</v>
      </c>
      <c r="L28" s="573"/>
      <c r="M28" s="582">
        <f>'20pobl'!X29</f>
        <v>5049</v>
      </c>
      <c r="N28" s="585">
        <f t="shared" si="1"/>
        <v>0.16657852202719695</v>
      </c>
      <c r="O28" s="573"/>
      <c r="P28" s="583">
        <f t="shared" si="7"/>
        <v>5917</v>
      </c>
      <c r="Q28" s="586">
        <f t="shared" si="8"/>
        <v>3.4676559185156535</v>
      </c>
      <c r="R28" s="573"/>
      <c r="S28" s="582">
        <f>'23solcasaad'!J29</f>
        <v>3163</v>
      </c>
      <c r="T28" s="587">
        <f t="shared" si="9"/>
        <v>2.1348974398779674</v>
      </c>
      <c r="U28" s="573"/>
      <c r="V28" s="582">
        <f>'23solcasaad'!Q29</f>
        <v>1108</v>
      </c>
      <c r="W28" s="587">
        <f t="shared" si="10"/>
        <v>6.3575854946063801</v>
      </c>
      <c r="X28" s="573"/>
      <c r="Y28" s="582">
        <f>'23solcasaad'!X29</f>
        <v>1646</v>
      </c>
      <c r="Z28" s="588">
        <f t="shared" si="11"/>
        <v>32.600514953456127</v>
      </c>
      <c r="AA28" s="566"/>
      <c r="AB28" s="567">
        <f t="shared" si="12"/>
        <v>19</v>
      </c>
      <c r="AC28" s="567">
        <v>18</v>
      </c>
      <c r="AD28" s="567">
        <f t="shared" si="13"/>
        <v>15</v>
      </c>
      <c r="AE28" s="568" t="str">
        <f t="shared" si="2"/>
        <v>Navarra, Comunidad Foral de</v>
      </c>
      <c r="AF28" s="569">
        <f t="shared" si="3"/>
        <v>3.5090823479865585</v>
      </c>
      <c r="AG28" s="396"/>
      <c r="AH28" s="567">
        <f t="shared" si="14"/>
        <v>1</v>
      </c>
      <c r="AI28" s="567">
        <v>18</v>
      </c>
      <c r="AJ28" s="567">
        <f t="shared" si="15"/>
        <v>2</v>
      </c>
      <c r="AK28" s="568" t="str">
        <f t="shared" si="16"/>
        <v>Aragón</v>
      </c>
      <c r="AL28" s="569">
        <f t="shared" si="17"/>
        <v>1.1053798624879048</v>
      </c>
      <c r="AM28" s="396"/>
      <c r="AN28" s="567">
        <f t="shared" si="18"/>
        <v>12</v>
      </c>
      <c r="AO28" s="567">
        <v>18</v>
      </c>
      <c r="AP28" s="567">
        <f t="shared" si="19"/>
        <v>15</v>
      </c>
      <c r="AQ28" s="568" t="str">
        <f t="shared" si="20"/>
        <v>Navarra, Comunidad Foral de</v>
      </c>
      <c r="AR28" s="569">
        <f t="shared" si="21"/>
        <v>4.5619138372034707</v>
      </c>
      <c r="AS28" s="396"/>
      <c r="AT28" s="567">
        <f t="shared" si="22"/>
        <v>14</v>
      </c>
      <c r="AU28" s="567">
        <v>18</v>
      </c>
      <c r="AV28" s="567">
        <f t="shared" si="23"/>
        <v>6</v>
      </c>
      <c r="AW28" s="568" t="str">
        <f t="shared" si="24"/>
        <v>Cantabria</v>
      </c>
      <c r="AX28" s="569">
        <f t="shared" si="25"/>
        <v>28.144862916231858</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2"/>
        <v>Ceuta y Melilla</v>
      </c>
      <c r="AF29" s="569">
        <f t="shared" si="3"/>
        <v>3.4676559185156535</v>
      </c>
      <c r="AG29" s="396"/>
      <c r="AH29" s="396"/>
      <c r="AI29" s="396"/>
      <c r="AJ29" s="567">
        <f>MATCH(AI30,AH$11:AH$30,0)</f>
        <v>15</v>
      </c>
      <c r="AK29" s="568" t="str">
        <f t="shared" si="16"/>
        <v>Navarra, Comunidad Foral de</v>
      </c>
      <c r="AL29" s="569">
        <f t="shared" si="17"/>
        <v>1.0501184483269175</v>
      </c>
      <c r="AM29" s="396"/>
      <c r="AN29" s="396"/>
      <c r="AO29" s="396"/>
      <c r="AP29" s="567">
        <f>MATCH(AO30,AN$11:AN$30,0)</f>
        <v>12</v>
      </c>
      <c r="AQ29" s="568" t="str">
        <f t="shared" si="20"/>
        <v>Galicia</v>
      </c>
      <c r="AR29" s="569">
        <f>INDEX(W$11:W$30,AP29,1)</f>
        <v>3.6164278355729986</v>
      </c>
      <c r="AS29" s="396"/>
      <c r="AT29" s="396"/>
      <c r="AU29" s="396"/>
      <c r="AV29" s="567">
        <f>MATCH(AU30,AT$11:AT$30,0)</f>
        <v>12</v>
      </c>
      <c r="AW29" s="568" t="str">
        <f t="shared" si="24"/>
        <v>Galicia</v>
      </c>
      <c r="AX29" s="569">
        <f t="shared" si="25"/>
        <v>22.199090672055277</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2332372</v>
      </c>
      <c r="Q30" s="545">
        <f>P30*100/D30</f>
        <v>4.7475124163168125</v>
      </c>
      <c r="R30" s="320"/>
      <c r="S30" s="549">
        <f>SUM(S11:S28)</f>
        <v>603586</v>
      </c>
      <c r="T30" s="546">
        <f>S30*100/G30</f>
        <v>1.5496561819570651</v>
      </c>
      <c r="U30" s="320"/>
      <c r="V30" s="549">
        <f>SUM(V11:V28)</f>
        <v>508552</v>
      </c>
      <c r="W30" s="546">
        <f>V30*100/J30</f>
        <v>7.1149817379822267</v>
      </c>
      <c r="X30" s="320"/>
      <c r="Y30" s="549">
        <f>SUM(Y11:Y28)</f>
        <v>1220234</v>
      </c>
      <c r="Z30" s="551">
        <f>Y30*100/M30</f>
        <v>40.258422706938923</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8</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2" t="s">
        <v>170</v>
      </c>
      <c r="C33" s="1522"/>
      <c r="D33" s="1522"/>
      <c r="E33" s="1522"/>
      <c r="F33" s="1522"/>
      <c r="G33" s="1522"/>
      <c r="H33" s="1522"/>
      <c r="I33" s="1522"/>
      <c r="J33" s="1522"/>
      <c r="K33" s="1522"/>
      <c r="L33" s="1522"/>
      <c r="M33" s="152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3"/>
      <c r="C34" s="1523"/>
      <c r="D34" s="1523"/>
      <c r="E34" s="1523"/>
      <c r="F34" s="1523"/>
      <c r="G34" s="1523"/>
      <c r="H34" s="1523"/>
      <c r="I34" s="1523"/>
      <c r="J34" s="1523"/>
      <c r="K34" s="1523"/>
      <c r="L34" s="1523"/>
      <c r="M34" s="1523"/>
      <c r="N34" s="1523"/>
      <c r="O34" s="1523"/>
      <c r="P34" s="1523"/>
    </row>
    <row r="35" spans="2:50" s="329" customFormat="1" ht="4.5" customHeight="1" x14ac:dyDescent="0.25">
      <c r="B35" s="1445"/>
      <c r="C35" s="1445"/>
      <c r="D35" s="1445"/>
      <c r="E35" s="1445"/>
      <c r="F35" s="1445"/>
      <c r="G35" s="1445"/>
      <c r="H35" s="1445"/>
      <c r="I35" s="1445"/>
      <c r="J35" s="1445"/>
      <c r="K35" s="1445"/>
      <c r="L35" s="1445"/>
      <c r="M35" s="1445"/>
      <c r="N35" s="1445"/>
      <c r="O35" s="1445"/>
      <c r="P35" s="1445"/>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69"/>
  <sheetViews>
    <sheetView zoomScale="90" zoomScaleNormal="90" workbookViewId="0">
      <selection activeCell="K31" activeCellId="5" sqref="U31 S31 Q31 O31 M31 K31"/>
    </sheetView>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0.7265625" style="1328" bestFit="1" customWidth="1"/>
    <col min="28" max="28" width="8.1796875" style="396" bestFit="1" customWidth="1"/>
    <col min="29" max="29" width="8.453125" style="396" bestFit="1" customWidth="1"/>
    <col min="30" max="30" width="4.26953125" style="5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1105"/>
      <c r="AB1" s="342"/>
      <c r="AC1" s="342"/>
      <c r="AD1" s="598"/>
    </row>
    <row r="2" spans="1:34" s="343" customFormat="1" x14ac:dyDescent="0.35">
      <c r="B2" s="1456"/>
      <c r="C2" s="1456"/>
      <c r="X2" s="599"/>
      <c r="Y2" s="599"/>
      <c r="Z2" s="599"/>
      <c r="AA2" s="1394"/>
      <c r="AB2" s="556"/>
      <c r="AC2" s="556"/>
      <c r="AD2" s="599"/>
    </row>
    <row r="3" spans="1:34" s="345" customFormat="1" ht="32.25" customHeight="1" x14ac:dyDescent="0.25">
      <c r="B3" s="1457"/>
      <c r="C3" s="1457"/>
      <c r="X3" s="599"/>
      <c r="Y3" s="599"/>
      <c r="Z3" s="599"/>
      <c r="AA3" s="1394"/>
      <c r="AB3" s="556"/>
      <c r="AC3" s="556"/>
      <c r="AD3" s="599"/>
    </row>
    <row r="4" spans="1:34" s="492" customFormat="1" ht="19.5" customHeight="1" x14ac:dyDescent="0.25">
      <c r="A4" s="1528" t="s">
        <v>396</v>
      </c>
      <c r="B4" s="1528"/>
      <c r="C4" s="1528"/>
      <c r="D4" s="1528"/>
      <c r="E4" s="1528"/>
      <c r="F4" s="1528"/>
      <c r="G4" s="1528"/>
      <c r="H4" s="1528"/>
      <c r="I4" s="1528"/>
      <c r="J4" s="1528"/>
      <c r="K4" s="1528"/>
      <c r="L4" s="1528"/>
      <c r="M4" s="1528"/>
      <c r="N4" s="1528"/>
      <c r="O4" s="1528"/>
      <c r="P4" s="1528"/>
      <c r="Q4" s="1528"/>
      <c r="R4" s="1528"/>
      <c r="S4" s="1528"/>
      <c r="T4" s="1528"/>
      <c r="U4" s="1528"/>
      <c r="V4" s="1528"/>
      <c r="Z4" s="599"/>
      <c r="AA4" s="1394"/>
      <c r="AB4" s="556"/>
      <c r="AC4" s="556"/>
      <c r="AD4" s="599"/>
    </row>
    <row r="5" spans="1:34" s="492" customFormat="1" ht="15.5"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Z5" s="599"/>
      <c r="AA5" s="1394"/>
      <c r="AB5" s="556"/>
      <c r="AC5" s="556"/>
      <c r="AD5" s="599"/>
    </row>
    <row r="6" spans="1:34" s="492" customFormat="1" ht="6" customHeight="1" x14ac:dyDescent="0.25">
      <c r="Z6" s="599"/>
      <c r="AA6" s="1394"/>
      <c r="AB6" s="556"/>
      <c r="AC6" s="556"/>
      <c r="AD6" s="599"/>
    </row>
    <row r="7" spans="1:34" s="437" customFormat="1" ht="7.5" customHeight="1" x14ac:dyDescent="0.25">
      <c r="A7" s="488"/>
      <c r="B7" s="1460" t="s">
        <v>12</v>
      </c>
      <c r="D7" s="1485" t="s">
        <v>13</v>
      </c>
      <c r="E7" s="593"/>
      <c r="F7" s="1525"/>
      <c r="G7" s="1525"/>
      <c r="H7" s="489"/>
      <c r="I7" s="445"/>
      <c r="J7" s="445"/>
      <c r="K7" s="445"/>
      <c r="L7" s="445"/>
      <c r="M7" s="489"/>
      <c r="N7" s="489"/>
      <c r="O7" s="489"/>
      <c r="P7" s="489"/>
      <c r="Q7" s="489"/>
      <c r="R7" s="489"/>
      <c r="S7" s="594"/>
      <c r="T7" s="489"/>
      <c r="U7" s="489"/>
      <c r="V7" s="595"/>
      <c r="Z7" s="1261"/>
      <c r="AA7" s="1395"/>
      <c r="AB7" s="513"/>
      <c r="AC7" s="513"/>
      <c r="AD7" s="1261"/>
    </row>
    <row r="8" spans="1:34" s="437" customFormat="1" ht="15" customHeight="1" x14ac:dyDescent="0.25">
      <c r="A8" s="488"/>
      <c r="B8" s="1461"/>
      <c r="D8" s="1524"/>
      <c r="F8" s="1485" t="s">
        <v>241</v>
      </c>
      <c r="G8" s="1486"/>
      <c r="I8" s="1485" t="s">
        <v>242</v>
      </c>
      <c r="J8" s="1487"/>
      <c r="K8" s="1533" t="s">
        <v>371</v>
      </c>
      <c r="L8" s="1534"/>
      <c r="M8" s="1534"/>
      <c r="N8" s="1534"/>
      <c r="O8" s="1534"/>
      <c r="P8" s="1534"/>
      <c r="Q8" s="1534"/>
      <c r="R8" s="1534"/>
      <c r="S8" s="1534"/>
      <c r="T8" s="1534"/>
      <c r="U8" s="1534"/>
      <c r="V8" s="1535"/>
      <c r="Z8" s="1261"/>
      <c r="AA8" s="1395"/>
      <c r="AB8" s="513"/>
      <c r="AC8" s="513"/>
      <c r="AD8" s="1261"/>
    </row>
    <row r="9" spans="1:34" s="437" customFormat="1" ht="25.5" customHeight="1" x14ac:dyDescent="0.25">
      <c r="A9" s="488"/>
      <c r="B9" s="1461"/>
      <c r="D9" s="1496"/>
      <c r="E9" s="491"/>
      <c r="F9" s="1526"/>
      <c r="G9" s="1527"/>
      <c r="I9" s="1526"/>
      <c r="J9" s="1532"/>
      <c r="K9" s="1529" t="s">
        <v>372</v>
      </c>
      <c r="L9" s="1530"/>
      <c r="M9" s="1529" t="s">
        <v>373</v>
      </c>
      <c r="N9" s="1531"/>
      <c r="O9" s="1529" t="s">
        <v>374</v>
      </c>
      <c r="P9" s="1530"/>
      <c r="Q9" s="1537" t="s">
        <v>375</v>
      </c>
      <c r="R9" s="1537"/>
      <c r="S9" s="1538" t="s">
        <v>376</v>
      </c>
      <c r="T9" s="1539"/>
      <c r="U9" s="1540" t="s">
        <v>377</v>
      </c>
      <c r="V9" s="1541"/>
      <c r="Z9" s="1261"/>
      <c r="AA9" s="1395"/>
      <c r="AB9" s="513"/>
      <c r="AC9" s="513"/>
      <c r="AD9" s="1261"/>
    </row>
    <row r="10" spans="1:34" s="437" customFormat="1" ht="39" x14ac:dyDescent="0.25">
      <c r="A10" s="488"/>
      <c r="B10" s="1462"/>
      <c r="D10" s="600" t="s">
        <v>9</v>
      </c>
      <c r="E10" s="493"/>
      <c r="F10" s="455" t="s">
        <v>9</v>
      </c>
      <c r="G10" s="401" t="s">
        <v>211</v>
      </c>
      <c r="H10" s="494"/>
      <c r="I10" s="400" t="s">
        <v>9</v>
      </c>
      <c r="J10" s="406" t="s">
        <v>211</v>
      </c>
      <c r="K10" s="601" t="s">
        <v>9</v>
      </c>
      <c r="L10" s="403" t="s">
        <v>378</v>
      </c>
      <c r="M10" s="405" t="s">
        <v>9</v>
      </c>
      <c r="N10" s="403" t="s">
        <v>378</v>
      </c>
      <c r="O10" s="407" t="s">
        <v>9</v>
      </c>
      <c r="P10" s="403" t="s">
        <v>378</v>
      </c>
      <c r="Q10" s="406" t="s">
        <v>9</v>
      </c>
      <c r="R10" s="735" t="s">
        <v>378</v>
      </c>
      <c r="S10" s="406" t="s">
        <v>9</v>
      </c>
      <c r="T10" s="736" t="s">
        <v>378</v>
      </c>
      <c r="U10" s="407" t="s">
        <v>9</v>
      </c>
      <c r="V10" s="735" t="s">
        <v>378</v>
      </c>
      <c r="Z10" s="1261"/>
      <c r="AA10" s="1396" t="s">
        <v>207</v>
      </c>
      <c r="AB10" s="1397" t="s">
        <v>379</v>
      </c>
      <c r="AC10" s="1398" t="s">
        <v>380</v>
      </c>
      <c r="AD10" s="1261"/>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1396">
        <v>44286</v>
      </c>
      <c r="AB11" s="1397">
        <v>27728</v>
      </c>
      <c r="AC11" s="1397">
        <v>26286</v>
      </c>
      <c r="AD11" s="596"/>
    </row>
    <row r="12" spans="1:34" s="331" customFormat="1" x14ac:dyDescent="0.35">
      <c r="A12" s="330"/>
      <c r="B12" s="349" t="s">
        <v>8</v>
      </c>
      <c r="C12" s="350"/>
      <c r="D12" s="605">
        <v>459849</v>
      </c>
      <c r="E12" s="350"/>
      <c r="F12" s="355">
        <v>7716</v>
      </c>
      <c r="G12" s="358">
        <v>1.6779421070829772</v>
      </c>
      <c r="H12" s="350"/>
      <c r="I12" s="355">
        <v>4000</v>
      </c>
      <c r="J12" s="358">
        <v>0.8698507553566498</v>
      </c>
      <c r="K12" s="355">
        <v>3839</v>
      </c>
      <c r="L12" s="358">
        <v>95.974999999999994</v>
      </c>
      <c r="M12" s="355">
        <v>41</v>
      </c>
      <c r="N12" s="358">
        <v>1.0250000000000001</v>
      </c>
      <c r="O12" s="355">
        <v>0</v>
      </c>
      <c r="P12" s="358">
        <v>0</v>
      </c>
      <c r="Q12" s="355">
        <v>65</v>
      </c>
      <c r="R12" s="358">
        <v>1.625</v>
      </c>
      <c r="S12" s="355">
        <v>14</v>
      </c>
      <c r="T12" s="358">
        <v>0.35000000000000003</v>
      </c>
      <c r="U12" s="355">
        <v>41</v>
      </c>
      <c r="V12" s="358">
        <v>1.0250000000000001</v>
      </c>
      <c r="X12" s="606"/>
      <c r="Y12" s="606"/>
      <c r="Z12" s="606"/>
      <c r="AA12" s="1396">
        <v>44316</v>
      </c>
      <c r="AB12" s="1397">
        <v>26001</v>
      </c>
      <c r="AC12" s="1397">
        <v>20329</v>
      </c>
      <c r="AD12" s="606"/>
      <c r="AE12" s="360"/>
      <c r="AF12" s="360"/>
      <c r="AG12" s="361"/>
      <c r="AH12" s="607"/>
    </row>
    <row r="13" spans="1:34" s="331" customFormat="1" x14ac:dyDescent="0.35">
      <c r="A13" s="330"/>
      <c r="B13" s="363" t="s">
        <v>7</v>
      </c>
      <c r="C13" s="350"/>
      <c r="D13" s="608">
        <v>61572</v>
      </c>
      <c r="E13" s="350"/>
      <c r="F13" s="368">
        <v>1001</v>
      </c>
      <c r="G13" s="372">
        <v>1.6257389722601181</v>
      </c>
      <c r="H13" s="350"/>
      <c r="I13" s="368">
        <v>854</v>
      </c>
      <c r="J13" s="372">
        <v>1.3869940882219192</v>
      </c>
      <c r="K13" s="368">
        <v>788</v>
      </c>
      <c r="L13" s="372">
        <v>92.27166276346604</v>
      </c>
      <c r="M13" s="368">
        <v>14</v>
      </c>
      <c r="N13" s="372">
        <v>1.639344262295082</v>
      </c>
      <c r="O13" s="368">
        <v>0</v>
      </c>
      <c r="P13" s="372">
        <v>0</v>
      </c>
      <c r="Q13" s="368">
        <v>39</v>
      </c>
      <c r="R13" s="372">
        <v>4.5667447306791571</v>
      </c>
      <c r="S13" s="368">
        <v>4</v>
      </c>
      <c r="T13" s="372">
        <v>0.46838407494145201</v>
      </c>
      <c r="U13" s="368">
        <v>9</v>
      </c>
      <c r="V13" s="372">
        <v>1.053864168618267</v>
      </c>
      <c r="X13" s="606"/>
      <c r="Y13" s="606"/>
      <c r="Z13" s="606"/>
      <c r="AA13" s="1396">
        <v>44347</v>
      </c>
      <c r="AB13" s="1397">
        <v>27218</v>
      </c>
      <c r="AC13" s="1397">
        <v>17469</v>
      </c>
      <c r="AD13" s="606"/>
      <c r="AE13" s="360"/>
      <c r="AF13" s="360"/>
      <c r="AG13" s="361"/>
      <c r="AH13" s="607"/>
    </row>
    <row r="14" spans="1:34" s="331" customFormat="1" x14ac:dyDescent="0.35">
      <c r="A14" s="330"/>
      <c r="B14" s="363" t="s">
        <v>37</v>
      </c>
      <c r="C14" s="350"/>
      <c r="D14" s="608">
        <v>49590</v>
      </c>
      <c r="E14" s="350"/>
      <c r="F14" s="368">
        <v>167</v>
      </c>
      <c r="G14" s="372">
        <v>0.33676144383948375</v>
      </c>
      <c r="H14" s="350"/>
      <c r="I14" s="368">
        <v>650</v>
      </c>
      <c r="J14" s="372">
        <v>1.3107481347045775</v>
      </c>
      <c r="K14" s="368">
        <v>618</v>
      </c>
      <c r="L14" s="372">
        <v>95.07692307692308</v>
      </c>
      <c r="M14" s="368">
        <v>7</v>
      </c>
      <c r="N14" s="372">
        <v>1.0769230769230769</v>
      </c>
      <c r="O14" s="368">
        <v>0</v>
      </c>
      <c r="P14" s="372">
        <v>0</v>
      </c>
      <c r="Q14" s="368">
        <v>8</v>
      </c>
      <c r="R14" s="372">
        <v>1.2307692307692308</v>
      </c>
      <c r="S14" s="368">
        <v>0</v>
      </c>
      <c r="T14" s="372">
        <v>0</v>
      </c>
      <c r="U14" s="368">
        <v>17</v>
      </c>
      <c r="V14" s="372">
        <v>2.6153846153846154</v>
      </c>
      <c r="X14" s="606"/>
      <c r="Y14" s="606"/>
      <c r="Z14" s="606"/>
      <c r="AA14" s="1396">
        <v>44377</v>
      </c>
      <c r="AB14" s="1397">
        <v>28579</v>
      </c>
      <c r="AC14" s="1397">
        <v>20931</v>
      </c>
      <c r="AD14" s="606"/>
      <c r="AE14" s="360"/>
      <c r="AF14" s="360"/>
      <c r="AG14" s="361"/>
      <c r="AH14" s="607"/>
    </row>
    <row r="15" spans="1:34" s="331" customFormat="1" x14ac:dyDescent="0.35">
      <c r="A15" s="330"/>
      <c r="B15" s="363" t="s">
        <v>38</v>
      </c>
      <c r="C15" s="350"/>
      <c r="D15" s="608">
        <v>50711</v>
      </c>
      <c r="E15" s="350"/>
      <c r="F15" s="368">
        <v>747</v>
      </c>
      <c r="G15" s="372">
        <v>1.4730531837273964</v>
      </c>
      <c r="H15" s="350"/>
      <c r="I15" s="368">
        <v>682</v>
      </c>
      <c r="J15" s="372">
        <v>1.3448758651969002</v>
      </c>
      <c r="K15" s="368">
        <v>667</v>
      </c>
      <c r="L15" s="372">
        <v>97.800586510263926</v>
      </c>
      <c r="M15" s="368">
        <v>8</v>
      </c>
      <c r="N15" s="372">
        <v>1.1730205278592376</v>
      </c>
      <c r="O15" s="368">
        <v>0</v>
      </c>
      <c r="P15" s="372">
        <v>0</v>
      </c>
      <c r="Q15" s="368">
        <v>0</v>
      </c>
      <c r="R15" s="372">
        <v>0</v>
      </c>
      <c r="S15" s="368">
        <v>4</v>
      </c>
      <c r="T15" s="372">
        <v>0.5865102639296188</v>
      </c>
      <c r="U15" s="368">
        <v>3</v>
      </c>
      <c r="V15" s="372">
        <v>0.43988269794721413</v>
      </c>
      <c r="X15" s="606"/>
      <c r="Y15" s="606"/>
      <c r="Z15" s="606"/>
      <c r="AA15" s="1396">
        <v>44408</v>
      </c>
      <c r="AB15" s="1397">
        <v>30723</v>
      </c>
      <c r="AC15" s="1397">
        <v>25882</v>
      </c>
      <c r="AD15" s="606"/>
      <c r="AE15" s="360"/>
      <c r="AF15" s="360"/>
      <c r="AG15" s="361"/>
      <c r="AH15" s="607"/>
    </row>
    <row r="16" spans="1:34" s="331" customFormat="1" x14ac:dyDescent="0.35">
      <c r="A16" s="330"/>
      <c r="B16" s="363" t="s">
        <v>6</v>
      </c>
      <c r="C16" s="350"/>
      <c r="D16" s="608">
        <v>82033</v>
      </c>
      <c r="E16" s="350"/>
      <c r="F16" s="368">
        <v>3654</v>
      </c>
      <c r="G16" s="372">
        <v>4.4543049748272034</v>
      </c>
      <c r="H16" s="350"/>
      <c r="I16" s="368">
        <v>864</v>
      </c>
      <c r="J16" s="372">
        <v>1.0532346738507674</v>
      </c>
      <c r="K16" s="368">
        <v>763</v>
      </c>
      <c r="L16" s="372">
        <v>88.31018518518519</v>
      </c>
      <c r="M16" s="368">
        <v>5</v>
      </c>
      <c r="N16" s="372">
        <v>0.57870370370370372</v>
      </c>
      <c r="O16" s="368">
        <v>0</v>
      </c>
      <c r="P16" s="372">
        <v>0</v>
      </c>
      <c r="Q16" s="368">
        <v>66</v>
      </c>
      <c r="R16" s="372">
        <v>7.6388888888888893</v>
      </c>
      <c r="S16" s="368">
        <v>14</v>
      </c>
      <c r="T16" s="372">
        <v>1.6203703703703702</v>
      </c>
      <c r="U16" s="368">
        <v>16</v>
      </c>
      <c r="V16" s="372">
        <v>1.8518518518518516</v>
      </c>
      <c r="X16" s="606"/>
      <c r="Y16" s="606"/>
      <c r="Z16" s="606"/>
      <c r="AA16" s="1396">
        <v>44439</v>
      </c>
      <c r="AB16" s="1397">
        <v>23332</v>
      </c>
      <c r="AC16" s="1397">
        <v>22391</v>
      </c>
      <c r="AD16" s="606"/>
      <c r="AE16" s="360"/>
      <c r="AF16" s="360"/>
      <c r="AG16" s="361"/>
      <c r="AH16" s="607"/>
    </row>
    <row r="17" spans="1:34" s="331" customFormat="1" x14ac:dyDescent="0.35">
      <c r="A17" s="330"/>
      <c r="B17" s="363" t="s">
        <v>5</v>
      </c>
      <c r="C17" s="350"/>
      <c r="D17" s="609">
        <v>23419</v>
      </c>
      <c r="E17" s="350"/>
      <c r="F17" s="377">
        <v>21</v>
      </c>
      <c r="G17" s="372">
        <v>8.9670780135787179E-2</v>
      </c>
      <c r="H17" s="350"/>
      <c r="I17" s="377">
        <v>397</v>
      </c>
      <c r="J17" s="372">
        <v>1.69520474828131</v>
      </c>
      <c r="K17" s="377">
        <v>274</v>
      </c>
      <c r="L17" s="372">
        <v>69.017632241813601</v>
      </c>
      <c r="M17" s="377">
        <v>11</v>
      </c>
      <c r="N17" s="372">
        <v>2.770780856423174</v>
      </c>
      <c r="O17" s="377">
        <v>0</v>
      </c>
      <c r="P17" s="372">
        <v>0</v>
      </c>
      <c r="Q17" s="377">
        <v>91</v>
      </c>
      <c r="R17" s="372">
        <v>22.921914357682617</v>
      </c>
      <c r="S17" s="377">
        <v>0</v>
      </c>
      <c r="T17" s="372">
        <v>0</v>
      </c>
      <c r="U17" s="377">
        <v>21</v>
      </c>
      <c r="V17" s="372">
        <v>5.2896725440806041</v>
      </c>
      <c r="X17" s="606"/>
      <c r="Y17" s="606"/>
      <c r="Z17" s="606"/>
      <c r="AA17" s="1396">
        <v>44469</v>
      </c>
      <c r="AB17" s="1397">
        <v>26490</v>
      </c>
      <c r="AC17" s="1397">
        <v>22335</v>
      </c>
      <c r="AD17" s="606"/>
      <c r="AE17" s="360"/>
      <c r="AF17" s="360"/>
      <c r="AG17" s="361"/>
      <c r="AH17" s="607"/>
    </row>
    <row r="18" spans="1:34" s="331" customFormat="1" x14ac:dyDescent="0.35">
      <c r="A18" s="330"/>
      <c r="B18" s="363" t="s">
        <v>4</v>
      </c>
      <c r="C18" s="350"/>
      <c r="D18" s="608">
        <v>161835</v>
      </c>
      <c r="E18" s="350"/>
      <c r="F18" s="368">
        <v>929</v>
      </c>
      <c r="G18" s="372">
        <v>0.57404146198288375</v>
      </c>
      <c r="H18" s="350"/>
      <c r="I18" s="368">
        <v>1776</v>
      </c>
      <c r="J18" s="372">
        <v>1.0974140328111968</v>
      </c>
      <c r="K18" s="368">
        <v>1711</v>
      </c>
      <c r="L18" s="372">
        <v>96.340090090090087</v>
      </c>
      <c r="M18" s="368">
        <v>51</v>
      </c>
      <c r="N18" s="372">
        <v>2.8716216216216219</v>
      </c>
      <c r="O18" s="368">
        <v>0</v>
      </c>
      <c r="P18" s="372">
        <v>0</v>
      </c>
      <c r="Q18" s="368">
        <v>3</v>
      </c>
      <c r="R18" s="372">
        <v>0.16891891891891891</v>
      </c>
      <c r="S18" s="368">
        <v>0</v>
      </c>
      <c r="T18" s="372">
        <v>0</v>
      </c>
      <c r="U18" s="368">
        <v>11</v>
      </c>
      <c r="V18" s="372">
        <v>0.61936936936936937</v>
      </c>
      <c r="X18" s="606"/>
      <c r="Y18" s="606"/>
      <c r="Z18" s="606"/>
      <c r="AA18" s="1396">
        <v>44500</v>
      </c>
      <c r="AB18" s="1397">
        <v>29231</v>
      </c>
      <c r="AC18" s="1397">
        <v>19576</v>
      </c>
      <c r="AD18" s="606"/>
      <c r="AE18" s="360"/>
      <c r="AF18" s="360"/>
      <c r="AG18" s="361"/>
      <c r="AH18" s="607"/>
    </row>
    <row r="19" spans="1:34" s="331" customFormat="1" x14ac:dyDescent="0.35">
      <c r="A19" s="330"/>
      <c r="B19" s="363" t="s">
        <v>40</v>
      </c>
      <c r="C19" s="350"/>
      <c r="D19" s="608">
        <v>104072</v>
      </c>
      <c r="E19" s="350"/>
      <c r="F19" s="368">
        <v>1545</v>
      </c>
      <c r="G19" s="372">
        <v>1.4845491582750403</v>
      </c>
      <c r="H19" s="350"/>
      <c r="I19" s="368">
        <v>1535</v>
      </c>
      <c r="J19" s="372">
        <v>1.4749404258590206</v>
      </c>
      <c r="K19" s="368">
        <v>1322</v>
      </c>
      <c r="L19" s="372">
        <v>86.123778501628664</v>
      </c>
      <c r="M19" s="368">
        <v>27</v>
      </c>
      <c r="N19" s="372">
        <v>1.7589576547231269</v>
      </c>
      <c r="O19" s="368">
        <v>2</v>
      </c>
      <c r="P19" s="372">
        <v>0.13029315960912052</v>
      </c>
      <c r="Q19" s="368">
        <v>47</v>
      </c>
      <c r="R19" s="372">
        <v>3.0618892508143323</v>
      </c>
      <c r="S19" s="368">
        <v>0</v>
      </c>
      <c r="T19" s="372">
        <v>0</v>
      </c>
      <c r="U19" s="368">
        <v>137</v>
      </c>
      <c r="V19" s="372">
        <v>8.9250814332247561</v>
      </c>
      <c r="X19" s="606"/>
      <c r="Y19" s="606"/>
      <c r="Z19" s="606"/>
      <c r="AA19" s="1396">
        <v>44530</v>
      </c>
      <c r="AB19" s="1397">
        <v>29856</v>
      </c>
      <c r="AC19" s="1397">
        <v>21916</v>
      </c>
      <c r="AD19" s="606"/>
      <c r="AE19" s="360"/>
      <c r="AF19" s="360"/>
      <c r="AG19" s="361"/>
      <c r="AH19" s="607"/>
    </row>
    <row r="20" spans="1:34" s="331" customFormat="1" x14ac:dyDescent="0.35">
      <c r="A20" s="330"/>
      <c r="B20" s="363" t="s">
        <v>41</v>
      </c>
      <c r="C20" s="350"/>
      <c r="D20" s="608">
        <v>420773</v>
      </c>
      <c r="E20" s="350"/>
      <c r="F20" s="368">
        <v>6173</v>
      </c>
      <c r="G20" s="372">
        <v>1.4670618124261776</v>
      </c>
      <c r="H20" s="350"/>
      <c r="I20" s="368">
        <v>5073</v>
      </c>
      <c r="J20" s="372">
        <v>1.2056381944658996</v>
      </c>
      <c r="K20" s="368">
        <v>3986</v>
      </c>
      <c r="L20" s="372">
        <v>78.572836585846645</v>
      </c>
      <c r="M20" s="368">
        <v>75</v>
      </c>
      <c r="N20" s="372">
        <v>1.4784151389710229</v>
      </c>
      <c r="O20" s="368">
        <v>525</v>
      </c>
      <c r="P20" s="372">
        <v>10.34890597279716</v>
      </c>
      <c r="Q20" s="368">
        <v>2</v>
      </c>
      <c r="R20" s="372">
        <v>3.9424403705893951E-2</v>
      </c>
      <c r="S20" s="368">
        <v>246</v>
      </c>
      <c r="T20" s="372">
        <v>4.849201655824956</v>
      </c>
      <c r="U20" s="368">
        <v>239</v>
      </c>
      <c r="V20" s="372">
        <v>4.7112162428543272</v>
      </c>
      <c r="X20" s="606"/>
      <c r="Y20" s="606"/>
      <c r="Z20" s="606"/>
      <c r="AA20" s="1396">
        <v>44561</v>
      </c>
      <c r="AB20" s="1397">
        <v>24104</v>
      </c>
      <c r="AC20" s="1397">
        <v>29010</v>
      </c>
      <c r="AD20" s="606"/>
      <c r="AE20" s="360"/>
      <c r="AF20" s="360"/>
      <c r="AG20" s="361"/>
      <c r="AH20" s="607"/>
    </row>
    <row r="21" spans="1:34" s="331" customFormat="1" x14ac:dyDescent="0.35">
      <c r="A21" s="330"/>
      <c r="B21" s="363" t="s">
        <v>3</v>
      </c>
      <c r="C21" s="350"/>
      <c r="D21" s="608">
        <v>235704</v>
      </c>
      <c r="E21" s="350"/>
      <c r="F21" s="368">
        <v>1777</v>
      </c>
      <c r="G21" s="372">
        <v>0.75391168584326107</v>
      </c>
      <c r="H21" s="350"/>
      <c r="I21" s="368">
        <v>2803</v>
      </c>
      <c r="J21" s="372">
        <v>1.1892034076638496</v>
      </c>
      <c r="K21" s="368">
        <v>2745</v>
      </c>
      <c r="L21" s="372">
        <v>97.930788440956121</v>
      </c>
      <c r="M21" s="368">
        <v>19</v>
      </c>
      <c r="N21" s="372">
        <v>0.67784516589368538</v>
      </c>
      <c r="O21" s="368">
        <v>0</v>
      </c>
      <c r="P21" s="372">
        <v>0</v>
      </c>
      <c r="Q21" s="368">
        <v>18</v>
      </c>
      <c r="R21" s="372">
        <v>0.64216910453085985</v>
      </c>
      <c r="S21" s="368">
        <v>0</v>
      </c>
      <c r="T21" s="372">
        <v>0</v>
      </c>
      <c r="U21" s="368">
        <v>21</v>
      </c>
      <c r="V21" s="372">
        <v>0.74919728861933643</v>
      </c>
      <c r="X21" s="606"/>
      <c r="Y21" s="606"/>
      <c r="Z21" s="606"/>
      <c r="AA21" s="1396">
        <v>44592</v>
      </c>
      <c r="AB21" s="1397">
        <v>22642</v>
      </c>
      <c r="AC21" s="1397">
        <v>24609</v>
      </c>
      <c r="AD21" s="606"/>
      <c r="AE21" s="360"/>
      <c r="AF21" s="360"/>
      <c r="AG21" s="361"/>
      <c r="AH21" s="607"/>
    </row>
    <row r="22" spans="1:34" s="331" customFormat="1" x14ac:dyDescent="0.35">
      <c r="A22" s="330"/>
      <c r="B22" s="363" t="s">
        <v>2</v>
      </c>
      <c r="C22" s="350"/>
      <c r="D22" s="608">
        <v>61911</v>
      </c>
      <c r="E22" s="350"/>
      <c r="F22" s="368">
        <v>587</v>
      </c>
      <c r="G22" s="372">
        <v>0.94813522637334247</v>
      </c>
      <c r="H22" s="350"/>
      <c r="I22" s="368">
        <v>806</v>
      </c>
      <c r="J22" s="372">
        <v>1.3018688116812844</v>
      </c>
      <c r="K22" s="368">
        <v>732</v>
      </c>
      <c r="L22" s="372">
        <v>90.818858560794041</v>
      </c>
      <c r="M22" s="368">
        <v>17</v>
      </c>
      <c r="N22" s="372">
        <v>2.1091811414392061</v>
      </c>
      <c r="O22" s="368">
        <v>0</v>
      </c>
      <c r="P22" s="372">
        <v>0</v>
      </c>
      <c r="Q22" s="368">
        <v>17</v>
      </c>
      <c r="R22" s="372">
        <v>2.1091811414392061</v>
      </c>
      <c r="S22" s="368">
        <v>5</v>
      </c>
      <c r="T22" s="372">
        <v>0.62034739454094301</v>
      </c>
      <c r="U22" s="368">
        <v>35</v>
      </c>
      <c r="V22" s="372">
        <v>4.3424317617866004</v>
      </c>
      <c r="X22" s="606"/>
      <c r="Y22" s="606"/>
      <c r="Z22" s="606"/>
      <c r="AA22" s="1396">
        <v>44620</v>
      </c>
      <c r="AB22" s="1397">
        <v>24889</v>
      </c>
      <c r="AC22" s="1397">
        <v>26478</v>
      </c>
      <c r="AD22" s="606"/>
      <c r="AE22" s="360"/>
      <c r="AF22" s="360"/>
      <c r="AG22" s="361"/>
      <c r="AH22" s="607"/>
    </row>
    <row r="23" spans="1:34" s="331" customFormat="1" x14ac:dyDescent="0.35">
      <c r="A23" s="330"/>
      <c r="B23" s="363" t="s">
        <v>35</v>
      </c>
      <c r="C23" s="350"/>
      <c r="D23" s="608">
        <v>99635</v>
      </c>
      <c r="E23" s="350"/>
      <c r="F23" s="368">
        <v>415</v>
      </c>
      <c r="G23" s="372">
        <v>0.41652029909168464</v>
      </c>
      <c r="H23" s="350"/>
      <c r="I23" s="368">
        <v>1305</v>
      </c>
      <c r="J23" s="372">
        <v>1.3097806995533696</v>
      </c>
      <c r="K23" s="368">
        <v>1282</v>
      </c>
      <c r="L23" s="372">
        <v>98.237547892720315</v>
      </c>
      <c r="M23" s="368">
        <v>13</v>
      </c>
      <c r="N23" s="372">
        <v>0.99616858237547901</v>
      </c>
      <c r="O23" s="368">
        <v>0</v>
      </c>
      <c r="P23" s="372">
        <v>0</v>
      </c>
      <c r="Q23" s="368">
        <v>5</v>
      </c>
      <c r="R23" s="372">
        <v>0.38314176245210724</v>
      </c>
      <c r="S23" s="368">
        <v>3</v>
      </c>
      <c r="T23" s="372">
        <v>0.22988505747126436</v>
      </c>
      <c r="U23" s="368">
        <v>2</v>
      </c>
      <c r="V23" s="372">
        <v>0.15325670498084293</v>
      </c>
      <c r="X23" s="606"/>
      <c r="Y23" s="606"/>
      <c r="Z23" s="606"/>
      <c r="AA23" s="1396">
        <v>44651</v>
      </c>
      <c r="AB23" s="1397">
        <v>30256</v>
      </c>
      <c r="AC23" s="1397">
        <v>24903</v>
      </c>
      <c r="AD23" s="606"/>
      <c r="AE23" s="360"/>
      <c r="AF23" s="360"/>
      <c r="AG23" s="361"/>
      <c r="AH23" s="607"/>
    </row>
    <row r="24" spans="1:34" s="331" customFormat="1" x14ac:dyDescent="0.35">
      <c r="A24" s="330"/>
      <c r="B24" s="363" t="s">
        <v>42</v>
      </c>
      <c r="C24" s="350"/>
      <c r="D24" s="608">
        <v>280628</v>
      </c>
      <c r="E24" s="350"/>
      <c r="F24" s="368">
        <v>5632</v>
      </c>
      <c r="G24" s="372">
        <v>2.0069273201533702</v>
      </c>
      <c r="H24" s="350"/>
      <c r="I24" s="368">
        <v>2811</v>
      </c>
      <c r="J24" s="372">
        <v>1.0016819419302423</v>
      </c>
      <c r="K24" s="368">
        <v>2298</v>
      </c>
      <c r="L24" s="372">
        <v>81.750266808964781</v>
      </c>
      <c r="M24" s="368">
        <v>88</v>
      </c>
      <c r="N24" s="372">
        <v>3.1305585200996084</v>
      </c>
      <c r="O24" s="368">
        <v>0</v>
      </c>
      <c r="P24" s="372">
        <v>0</v>
      </c>
      <c r="Q24" s="368">
        <v>11</v>
      </c>
      <c r="R24" s="372">
        <v>0.39131981501245106</v>
      </c>
      <c r="S24" s="368">
        <v>0</v>
      </c>
      <c r="T24" s="372">
        <v>0</v>
      </c>
      <c r="U24" s="368">
        <v>414</v>
      </c>
      <c r="V24" s="372">
        <v>14.727854855923159</v>
      </c>
      <c r="X24" s="606"/>
      <c r="Y24" s="606"/>
      <c r="Z24" s="606"/>
      <c r="AA24" s="1396">
        <v>44681</v>
      </c>
      <c r="AB24" s="1397">
        <v>32696</v>
      </c>
      <c r="AC24" s="1397">
        <v>22635</v>
      </c>
      <c r="AD24" s="606"/>
      <c r="AE24" s="360"/>
      <c r="AF24" s="360"/>
      <c r="AG24" s="361"/>
      <c r="AH24" s="607"/>
    </row>
    <row r="25" spans="1:34" x14ac:dyDescent="0.35">
      <c r="A25" s="332"/>
      <c r="B25" s="363" t="s">
        <v>43</v>
      </c>
      <c r="C25" s="350"/>
      <c r="D25" s="608">
        <v>74450</v>
      </c>
      <c r="E25" s="350"/>
      <c r="F25" s="368">
        <v>764</v>
      </c>
      <c r="G25" s="372">
        <v>1.0261920752182674</v>
      </c>
      <c r="H25" s="350"/>
      <c r="I25" s="368">
        <v>902</v>
      </c>
      <c r="J25" s="372">
        <v>1.211551376762928</v>
      </c>
      <c r="K25" s="368">
        <v>639</v>
      </c>
      <c r="L25" s="372">
        <v>70.842572062084258</v>
      </c>
      <c r="M25" s="368">
        <v>9</v>
      </c>
      <c r="N25" s="372">
        <v>0.99778270509977818</v>
      </c>
      <c r="O25" s="368">
        <v>2</v>
      </c>
      <c r="P25" s="372">
        <v>0.22172949002217296</v>
      </c>
      <c r="Q25" s="368">
        <v>211</v>
      </c>
      <c r="R25" s="372">
        <v>23.392461197339244</v>
      </c>
      <c r="S25" s="368">
        <v>26</v>
      </c>
      <c r="T25" s="372">
        <v>2.8824833702882482</v>
      </c>
      <c r="U25" s="368">
        <v>15</v>
      </c>
      <c r="V25" s="372">
        <v>1.662971175166297</v>
      </c>
      <c r="X25" s="606"/>
      <c r="Y25" s="606"/>
      <c r="Z25" s="606"/>
      <c r="AA25" s="1396">
        <v>44712</v>
      </c>
      <c r="AB25" s="1397">
        <v>38586</v>
      </c>
      <c r="AC25" s="1397">
        <v>22335</v>
      </c>
      <c r="AD25" s="606"/>
      <c r="AE25" s="360"/>
      <c r="AF25" s="360"/>
      <c r="AG25" s="361"/>
      <c r="AH25" s="607"/>
    </row>
    <row r="26" spans="1:34" s="331" customFormat="1" x14ac:dyDescent="0.35">
      <c r="B26" s="363" t="s">
        <v>44</v>
      </c>
      <c r="C26" s="350"/>
      <c r="D26" s="610">
        <v>23997</v>
      </c>
      <c r="E26" s="350"/>
      <c r="F26" s="377">
        <v>95</v>
      </c>
      <c r="G26" s="372">
        <v>0.39588281868566899</v>
      </c>
      <c r="H26" s="350"/>
      <c r="I26" s="377">
        <v>298</v>
      </c>
      <c r="J26" s="372">
        <v>1.2418218944034671</v>
      </c>
      <c r="K26" s="377">
        <v>293</v>
      </c>
      <c r="L26" s="372">
        <v>98.322147651006702</v>
      </c>
      <c r="M26" s="377">
        <v>5</v>
      </c>
      <c r="N26" s="372">
        <v>1.6778523489932886</v>
      </c>
      <c r="O26" s="377">
        <v>0</v>
      </c>
      <c r="P26" s="372">
        <v>0</v>
      </c>
      <c r="Q26" s="377">
        <v>0</v>
      </c>
      <c r="R26" s="372">
        <v>0</v>
      </c>
      <c r="S26" s="377">
        <v>0</v>
      </c>
      <c r="T26" s="372">
        <v>0</v>
      </c>
      <c r="U26" s="377">
        <v>0</v>
      </c>
      <c r="V26" s="372">
        <v>0</v>
      </c>
      <c r="X26" s="606"/>
      <c r="Y26" s="606"/>
      <c r="Z26" s="606"/>
      <c r="AA26" s="1396">
        <v>44742</v>
      </c>
      <c r="AB26" s="1397">
        <v>41750</v>
      </c>
      <c r="AC26" s="1397">
        <v>23105</v>
      </c>
      <c r="AD26" s="606"/>
      <c r="AE26" s="360"/>
      <c r="AF26" s="360"/>
      <c r="AG26" s="361"/>
      <c r="AH26" s="607"/>
    </row>
    <row r="27" spans="1:34" s="331" customFormat="1" x14ac:dyDescent="0.35">
      <c r="B27" s="363" t="s">
        <v>45</v>
      </c>
      <c r="C27" s="350"/>
      <c r="D27" s="610">
        <v>121274</v>
      </c>
      <c r="E27" s="350"/>
      <c r="F27" s="377">
        <v>1000</v>
      </c>
      <c r="G27" s="372">
        <v>0.82457905239375295</v>
      </c>
      <c r="H27" s="350"/>
      <c r="I27" s="377">
        <v>1442</v>
      </c>
      <c r="J27" s="372">
        <v>1.1890429935517917</v>
      </c>
      <c r="K27" s="377">
        <v>1383</v>
      </c>
      <c r="L27" s="372">
        <v>95.908460471567267</v>
      </c>
      <c r="M27" s="377">
        <v>22</v>
      </c>
      <c r="N27" s="372">
        <v>1.5256588072122053</v>
      </c>
      <c r="O27" s="377">
        <v>0</v>
      </c>
      <c r="P27" s="372">
        <v>0</v>
      </c>
      <c r="Q27" s="377">
        <v>7</v>
      </c>
      <c r="R27" s="372">
        <v>0.48543689320388345</v>
      </c>
      <c r="S27" s="377">
        <v>27</v>
      </c>
      <c r="T27" s="372">
        <v>1.872399445214979</v>
      </c>
      <c r="U27" s="377">
        <v>3</v>
      </c>
      <c r="V27" s="372">
        <v>0.20804438280166435</v>
      </c>
      <c r="X27" s="606"/>
      <c r="Y27" s="606"/>
      <c r="Z27" s="606"/>
      <c r="AA27" s="1396">
        <v>44773</v>
      </c>
      <c r="AB27" s="1397">
        <v>30827</v>
      </c>
      <c r="AC27" s="1397">
        <v>22962</v>
      </c>
      <c r="AD27" s="606"/>
      <c r="AE27" s="360"/>
      <c r="AF27" s="360"/>
      <c r="AG27" s="361"/>
      <c r="AH27" s="607"/>
    </row>
    <row r="28" spans="1:34" s="331" customFormat="1" x14ac:dyDescent="0.35">
      <c r="B28" s="363" t="s">
        <v>46</v>
      </c>
      <c r="C28" s="350"/>
      <c r="D28" s="610">
        <v>15002</v>
      </c>
      <c r="E28" s="350"/>
      <c r="F28" s="377">
        <v>242</v>
      </c>
      <c r="G28" s="383">
        <v>1.6131182508998798</v>
      </c>
      <c r="H28" s="350"/>
      <c r="I28" s="377">
        <v>214</v>
      </c>
      <c r="J28" s="383">
        <v>1.4264764698040262</v>
      </c>
      <c r="K28" s="377">
        <v>83</v>
      </c>
      <c r="L28" s="383">
        <v>38.785046728971963</v>
      </c>
      <c r="M28" s="377">
        <v>3</v>
      </c>
      <c r="N28" s="383">
        <v>1.4018691588785046</v>
      </c>
      <c r="O28" s="377">
        <v>127</v>
      </c>
      <c r="P28" s="383">
        <v>59.345794392523366</v>
      </c>
      <c r="Q28" s="377">
        <v>0</v>
      </c>
      <c r="R28" s="383">
        <v>0</v>
      </c>
      <c r="S28" s="377">
        <v>0</v>
      </c>
      <c r="T28" s="383">
        <v>0</v>
      </c>
      <c r="U28" s="377">
        <v>1</v>
      </c>
      <c r="V28" s="383">
        <v>0.46728971962616817</v>
      </c>
      <c r="X28" s="606"/>
      <c r="Y28" s="606"/>
      <c r="Z28" s="606"/>
      <c r="AA28" s="1396">
        <v>44804</v>
      </c>
      <c r="AB28" s="1397">
        <v>26047</v>
      </c>
      <c r="AC28" s="1397">
        <v>23877</v>
      </c>
      <c r="AD28" s="606"/>
      <c r="AE28" s="360"/>
      <c r="AF28" s="360"/>
      <c r="AG28" s="361"/>
      <c r="AH28" s="607"/>
    </row>
    <row r="29" spans="1:34" s="331" customFormat="1" x14ac:dyDescent="0.35">
      <c r="B29" s="384" t="s">
        <v>1</v>
      </c>
      <c r="C29" s="350"/>
      <c r="D29" s="611">
        <v>5917</v>
      </c>
      <c r="E29" s="350"/>
      <c r="F29" s="389">
        <v>64</v>
      </c>
      <c r="G29" s="393">
        <v>1.0816292039885076</v>
      </c>
      <c r="H29" s="350"/>
      <c r="I29" s="389">
        <v>60</v>
      </c>
      <c r="J29" s="393">
        <v>1.014027378739226</v>
      </c>
      <c r="K29" s="389">
        <v>44</v>
      </c>
      <c r="L29" s="393">
        <v>73.333333333333329</v>
      </c>
      <c r="M29" s="389">
        <v>4</v>
      </c>
      <c r="N29" s="393">
        <v>6.666666666666667</v>
      </c>
      <c r="O29" s="389">
        <v>1</v>
      </c>
      <c r="P29" s="393">
        <v>1.6666666666666667</v>
      </c>
      <c r="Q29" s="389">
        <v>5</v>
      </c>
      <c r="R29" s="393">
        <v>8.3333333333333321</v>
      </c>
      <c r="S29" s="389">
        <v>4</v>
      </c>
      <c r="T29" s="393">
        <v>6.666666666666667</v>
      </c>
      <c r="U29" s="389">
        <v>2</v>
      </c>
      <c r="V29" s="393">
        <v>3.3333333333333335</v>
      </c>
      <c r="X29" s="606"/>
      <c r="Y29" s="606"/>
      <c r="Z29" s="606"/>
      <c r="AA29" s="1396">
        <v>44834</v>
      </c>
      <c r="AB29" s="1397">
        <v>32379</v>
      </c>
      <c r="AC29" s="1397">
        <v>24010</v>
      </c>
      <c r="AD29" s="606"/>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1396">
        <v>44865</v>
      </c>
      <c r="AB30" s="1397">
        <v>29932</v>
      </c>
      <c r="AC30" s="1397">
        <v>19815</v>
      </c>
      <c r="AD30" s="596"/>
      <c r="AE30" s="329"/>
      <c r="AF30" s="360"/>
      <c r="AG30" s="361"/>
      <c r="AH30" s="607"/>
    </row>
    <row r="31" spans="1:34" s="329" customFormat="1" x14ac:dyDescent="0.35">
      <c r="B31" s="1236" t="s">
        <v>0</v>
      </c>
      <c r="C31" s="320"/>
      <c r="D31" s="1244">
        <v>2332372</v>
      </c>
      <c r="E31" s="320"/>
      <c r="F31" s="1242">
        <v>32529</v>
      </c>
      <c r="G31" s="1243">
        <v>1.3946746059376463</v>
      </c>
      <c r="H31" s="320"/>
      <c r="I31" s="1242">
        <v>26472</v>
      </c>
      <c r="J31" s="1243">
        <v>1.1349818982563673</v>
      </c>
      <c r="K31" s="1242">
        <v>23467</v>
      </c>
      <c r="L31" s="1243">
        <v>88.648383197340593</v>
      </c>
      <c r="M31" s="1242">
        <v>419</v>
      </c>
      <c r="N31" s="1243">
        <v>1.5828044726503474</v>
      </c>
      <c r="O31" s="1242">
        <v>657</v>
      </c>
      <c r="P31" s="1243">
        <v>2.4818676337262011</v>
      </c>
      <c r="Q31" s="1242">
        <v>595</v>
      </c>
      <c r="R31" s="1243">
        <v>2.2476579026896344</v>
      </c>
      <c r="S31" s="1242">
        <v>347</v>
      </c>
      <c r="T31" s="1243">
        <v>1.3108189785433666</v>
      </c>
      <c r="U31" s="1242">
        <v>987</v>
      </c>
      <c r="V31" s="1243">
        <v>3.7284678150498642</v>
      </c>
      <c r="X31" s="360"/>
      <c r="Y31" s="360"/>
      <c r="Z31" s="596"/>
      <c r="AA31" s="1396">
        <v>44895</v>
      </c>
      <c r="AB31" s="1397">
        <v>32038</v>
      </c>
      <c r="AC31" s="1397">
        <v>20330</v>
      </c>
      <c r="AD31" s="606"/>
      <c r="AE31" s="360"/>
      <c r="AH31" s="395"/>
    </row>
    <row r="32" spans="1:34" s="328" customFormat="1" ht="5.25" customHeight="1" x14ac:dyDescent="0.25">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96">
        <v>44926</v>
      </c>
      <c r="AB32" s="1397">
        <v>25446</v>
      </c>
      <c r="AC32" s="1397">
        <v>23015</v>
      </c>
      <c r="AD32" s="596"/>
    </row>
    <row r="33" spans="2:30" s="394" customFormat="1" x14ac:dyDescent="0.25">
      <c r="B33" s="1536" t="s">
        <v>381</v>
      </c>
      <c r="C33" s="1536"/>
      <c r="D33" s="1536"/>
      <c r="E33" s="1536"/>
      <c r="F33" s="1536"/>
      <c r="G33" s="1536"/>
      <c r="H33" s="1536"/>
      <c r="I33" s="1536"/>
      <c r="J33" s="1536"/>
      <c r="K33" s="1536"/>
      <c r="L33" s="1536"/>
      <c r="M33" s="1536"/>
      <c r="N33" s="1536"/>
      <c r="O33" s="1536"/>
      <c r="P33" s="1536"/>
      <c r="Q33" s="1536"/>
      <c r="R33" s="1536"/>
      <c r="S33" s="1536"/>
      <c r="T33" s="1536"/>
      <c r="U33" s="1536"/>
      <c r="V33" s="1536"/>
      <c r="X33" s="596"/>
      <c r="Y33" s="596"/>
      <c r="Z33" s="596"/>
      <c r="AA33" s="1396">
        <v>44957</v>
      </c>
      <c r="AB33" s="1397">
        <v>28819</v>
      </c>
      <c r="AC33" s="1397">
        <v>24165</v>
      </c>
      <c r="AD33" s="596"/>
    </row>
    <row r="34" spans="2:30" s="394" customFormat="1" ht="12" customHeight="1" x14ac:dyDescent="0.25">
      <c r="B34" s="1536"/>
      <c r="C34" s="1536"/>
      <c r="D34" s="1536"/>
      <c r="E34" s="1536"/>
      <c r="F34" s="1536"/>
      <c r="G34" s="1536"/>
      <c r="H34" s="1536"/>
      <c r="I34" s="1536"/>
      <c r="J34" s="1536"/>
      <c r="K34" s="1536"/>
      <c r="L34" s="1536"/>
      <c r="M34" s="1536"/>
      <c r="N34" s="1536"/>
      <c r="O34" s="1536"/>
      <c r="P34" s="1536"/>
      <c r="Q34" s="1536"/>
      <c r="R34" s="1536"/>
      <c r="S34" s="1536"/>
      <c r="T34" s="1536"/>
      <c r="U34" s="1536"/>
      <c r="V34" s="1536"/>
      <c r="X34" s="596"/>
      <c r="Y34" s="596"/>
      <c r="Z34" s="596"/>
      <c r="AA34" s="1396">
        <v>44985</v>
      </c>
      <c r="AB34" s="1397">
        <v>34747</v>
      </c>
      <c r="AC34" s="1397">
        <v>23214</v>
      </c>
      <c r="AD34" s="596"/>
    </row>
    <row r="35" spans="2:30" x14ac:dyDescent="0.25">
      <c r="B35" s="1502"/>
      <c r="C35" s="1502"/>
      <c r="D35" s="1502"/>
      <c r="AA35" s="1396">
        <v>45016</v>
      </c>
      <c r="AB35" s="1397">
        <v>39866</v>
      </c>
      <c r="AC35" s="1397">
        <v>28170</v>
      </c>
    </row>
    <row r="36" spans="2:30" x14ac:dyDescent="0.25">
      <c r="B36" s="1482"/>
      <c r="C36" s="1482"/>
      <c r="D36" s="1482"/>
      <c r="AA36" s="1396">
        <v>45046</v>
      </c>
      <c r="AB36" s="1397">
        <v>35704</v>
      </c>
      <c r="AC36" s="1397">
        <v>24597</v>
      </c>
    </row>
    <row r="37" spans="2:30" x14ac:dyDescent="0.25">
      <c r="AA37" s="1396">
        <v>45077</v>
      </c>
      <c r="AB37" s="1397">
        <v>38659</v>
      </c>
      <c r="AC37" s="1397">
        <v>21489</v>
      </c>
    </row>
    <row r="38" spans="2:30" x14ac:dyDescent="0.25">
      <c r="AA38" s="1396">
        <v>45107</v>
      </c>
      <c r="AB38" s="1397">
        <v>38600</v>
      </c>
      <c r="AC38" s="1397">
        <v>21018</v>
      </c>
    </row>
    <row r="39" spans="2:30" x14ac:dyDescent="0.25">
      <c r="AA39" s="1396">
        <v>45138</v>
      </c>
      <c r="AB39" s="1397">
        <v>27853</v>
      </c>
      <c r="AC39" s="1397">
        <v>19454</v>
      </c>
    </row>
    <row r="40" spans="2:30" x14ac:dyDescent="0.25">
      <c r="AA40" s="1396">
        <v>45169</v>
      </c>
      <c r="AB40" s="1397">
        <v>23854</v>
      </c>
      <c r="AC40" s="1397">
        <v>17588</v>
      </c>
    </row>
    <row r="41" spans="2:30" x14ac:dyDescent="0.25">
      <c r="AA41" s="1396">
        <v>45199</v>
      </c>
      <c r="AB41" s="1397">
        <v>30663</v>
      </c>
      <c r="AC41" s="1397">
        <v>23194</v>
      </c>
    </row>
    <row r="42" spans="2:30" x14ac:dyDescent="0.25">
      <c r="AA42" s="1396">
        <v>45230</v>
      </c>
      <c r="AB42" s="1397">
        <v>29848</v>
      </c>
      <c r="AC42" s="1397">
        <v>22671</v>
      </c>
    </row>
    <row r="43" spans="2:30" x14ac:dyDescent="0.25">
      <c r="AA43" s="1396">
        <v>45260</v>
      </c>
      <c r="AB43" s="1397">
        <v>25851</v>
      </c>
      <c r="AC43" s="1397">
        <v>49513</v>
      </c>
    </row>
    <row r="44" spans="2:30" x14ac:dyDescent="0.25">
      <c r="AA44" s="1396">
        <v>45291</v>
      </c>
      <c r="AB44" s="1397">
        <v>20461</v>
      </c>
      <c r="AC44" s="1397">
        <v>20498</v>
      </c>
    </row>
    <row r="45" spans="2:30" x14ac:dyDescent="0.25">
      <c r="AA45" s="1396">
        <v>45322</v>
      </c>
      <c r="AB45" s="1397">
        <v>31387</v>
      </c>
      <c r="AC45" s="1397">
        <v>25158</v>
      </c>
    </row>
    <row r="46" spans="2:30" x14ac:dyDescent="0.25">
      <c r="AA46" s="1396">
        <v>45351</v>
      </c>
      <c r="AB46" s="1397">
        <v>32616</v>
      </c>
      <c r="AC46" s="1397">
        <v>29865</v>
      </c>
    </row>
    <row r="47" spans="2:30" x14ac:dyDescent="0.25">
      <c r="AA47" s="1396">
        <v>45382</v>
      </c>
      <c r="AB47" s="1397">
        <v>37480</v>
      </c>
      <c r="AC47" s="1397">
        <v>24763</v>
      </c>
    </row>
    <row r="48" spans="2:30" x14ac:dyDescent="0.25">
      <c r="AA48" s="1396">
        <v>45412</v>
      </c>
      <c r="AB48" s="1397">
        <v>30764</v>
      </c>
      <c r="AC48" s="1397">
        <v>22655</v>
      </c>
    </row>
    <row r="49" spans="27:29" x14ac:dyDescent="0.25">
      <c r="AA49" s="1396">
        <v>45443</v>
      </c>
      <c r="AB49" s="1397">
        <v>29722</v>
      </c>
      <c r="AC49" s="1397">
        <v>24266</v>
      </c>
    </row>
    <row r="50" spans="27:29" x14ac:dyDescent="0.25">
      <c r="AA50" s="1396">
        <v>45473</v>
      </c>
      <c r="AB50" s="1397">
        <v>31629</v>
      </c>
      <c r="AC50" s="1397">
        <v>22269</v>
      </c>
    </row>
    <row r="51" spans="27:29" x14ac:dyDescent="0.25">
      <c r="AA51" s="1396">
        <v>45504</v>
      </c>
      <c r="AB51" s="1397">
        <v>35840</v>
      </c>
      <c r="AC51" s="1397">
        <v>19983</v>
      </c>
    </row>
    <row r="52" spans="27:29" x14ac:dyDescent="0.25">
      <c r="AA52" s="1396">
        <v>45535</v>
      </c>
      <c r="AB52" s="1397">
        <v>29604</v>
      </c>
      <c r="AC52" s="1397">
        <v>21249</v>
      </c>
    </row>
    <row r="53" spans="27:29" x14ac:dyDescent="0.25">
      <c r="AA53" s="1396">
        <v>45565</v>
      </c>
      <c r="AB53" s="1397">
        <v>23701</v>
      </c>
      <c r="AC53" s="1397">
        <v>20835</v>
      </c>
    </row>
    <row r="54" spans="27:29" x14ac:dyDescent="0.25">
      <c r="AA54" s="1396">
        <v>45596</v>
      </c>
      <c r="AB54" s="1397">
        <v>33448</v>
      </c>
      <c r="AC54" s="1397">
        <v>20199</v>
      </c>
    </row>
    <row r="55" spans="27:29" x14ac:dyDescent="0.25">
      <c r="AA55" s="1396">
        <v>45626</v>
      </c>
      <c r="AB55" s="1397">
        <v>38672</v>
      </c>
      <c r="AC55" s="1397">
        <v>23837</v>
      </c>
    </row>
    <row r="56" spans="27:29" x14ac:dyDescent="0.25">
      <c r="AA56" s="1396">
        <v>45657</v>
      </c>
      <c r="AB56" s="1397">
        <v>24521</v>
      </c>
      <c r="AC56" s="1397">
        <v>20029</v>
      </c>
    </row>
    <row r="57" spans="27:29" x14ac:dyDescent="0.25">
      <c r="AA57" s="1396">
        <v>45688</v>
      </c>
      <c r="AB57" s="1397">
        <v>34073</v>
      </c>
      <c r="AC57" s="1397">
        <v>22714</v>
      </c>
    </row>
    <row r="58" spans="27:29" x14ac:dyDescent="0.25">
      <c r="AA58" s="1396">
        <v>45716</v>
      </c>
      <c r="AB58" s="1397">
        <v>32194</v>
      </c>
      <c r="AC58" s="1397">
        <v>29041</v>
      </c>
    </row>
    <row r="59" spans="27:29" x14ac:dyDescent="0.25">
      <c r="AA59" s="1396">
        <v>45747</v>
      </c>
      <c r="AB59" s="1397">
        <v>38750</v>
      </c>
      <c r="AC59" s="1397">
        <v>23815</v>
      </c>
    </row>
    <row r="60" spans="27:29" x14ac:dyDescent="0.25">
      <c r="AA60" s="1396">
        <v>45777</v>
      </c>
      <c r="AB60" s="1397">
        <v>40829</v>
      </c>
      <c r="AC60" s="1397">
        <v>25297</v>
      </c>
    </row>
    <row r="61" spans="27:29" x14ac:dyDescent="0.25">
      <c r="AA61" s="1396">
        <v>45808</v>
      </c>
      <c r="AB61" s="1397">
        <v>37634</v>
      </c>
      <c r="AC61" s="1397">
        <v>22544</v>
      </c>
    </row>
    <row r="62" spans="27:29" x14ac:dyDescent="0.25">
      <c r="AA62" s="1396">
        <v>45838</v>
      </c>
      <c r="AB62" s="1397">
        <v>35197</v>
      </c>
      <c r="AC62" s="1397">
        <v>21765</v>
      </c>
    </row>
    <row r="63" spans="27:29" x14ac:dyDescent="0.25">
      <c r="AA63" s="1396">
        <v>45869</v>
      </c>
      <c r="AB63" s="1397">
        <v>36966</v>
      </c>
      <c r="AC63" s="1397">
        <v>24142</v>
      </c>
    </row>
    <row r="64" spans="27:29" x14ac:dyDescent="0.25">
      <c r="AA64" s="1396">
        <v>45900</v>
      </c>
      <c r="AB64" s="1397">
        <v>29522</v>
      </c>
      <c r="AC64" s="1397">
        <v>21903</v>
      </c>
    </row>
    <row r="65" spans="27:29" x14ac:dyDescent="0.25">
      <c r="AA65" s="1396">
        <v>45930</v>
      </c>
      <c r="AB65" s="1397">
        <v>34640</v>
      </c>
      <c r="AC65" s="1397">
        <v>21667</v>
      </c>
    </row>
    <row r="66" spans="27:29" x14ac:dyDescent="0.25">
      <c r="AA66" s="1396">
        <v>45961</v>
      </c>
      <c r="AB66" s="1397">
        <v>40684</v>
      </c>
      <c r="AC66" s="1397">
        <v>20752</v>
      </c>
    </row>
    <row r="67" spans="27:29" x14ac:dyDescent="0.25">
      <c r="AA67" s="1396">
        <v>45991</v>
      </c>
      <c r="AB67" s="1397">
        <v>45245</v>
      </c>
      <c r="AC67" s="1397">
        <v>24541</v>
      </c>
    </row>
    <row r="68" spans="27:29" x14ac:dyDescent="0.25">
      <c r="AA68" s="1396">
        <v>46022</v>
      </c>
      <c r="AB68" s="1397">
        <v>35856</v>
      </c>
      <c r="AC68" s="1397">
        <v>22742</v>
      </c>
    </row>
    <row r="69" spans="27:29" x14ac:dyDescent="0.25">
      <c r="AA69" s="1396">
        <v>46053</v>
      </c>
      <c r="AB69" s="1397">
        <v>32529</v>
      </c>
      <c r="AC69" s="1397">
        <v>26472</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70" zoomScaleNormal="70" workbookViewId="0"/>
  </sheetViews>
  <sheetFormatPr baseColWidth="10" defaultColWidth="11.453125" defaultRowHeight="14.5" x14ac:dyDescent="0.25"/>
  <cols>
    <col min="1" max="1" width="1.1796875" style="615" customWidth="1"/>
    <col min="2" max="2" width="10" style="615" customWidth="1"/>
    <col min="3" max="3" width="1" style="615" customWidth="1"/>
    <col min="4" max="4" width="0.726562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8.26953125" style="615" bestFit="1"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453125" style="615" customWidth="1"/>
    <col min="22" max="22" width="0.7265625" style="615" customWidth="1"/>
    <col min="23" max="23" width="8.26953125" style="615" bestFit="1" customWidth="1"/>
    <col min="24" max="24" width="6.1796875" style="615" customWidth="1"/>
    <col min="25" max="25" width="0.54296875" style="615" customWidth="1"/>
    <col min="26" max="26" width="9.81640625" style="615" bestFit="1" customWidth="1"/>
    <col min="27" max="27" width="6.1796875" style="615" customWidth="1"/>
    <col min="28" max="28" width="0.7265625" style="615" customWidth="1"/>
    <col min="29" max="29" width="9.81640625" style="615" bestFit="1" customWidth="1"/>
    <col min="30" max="30" width="7.7265625" style="615" bestFit="1" customWidth="1"/>
    <col min="31" max="16384" width="11.453125" style="615"/>
  </cols>
  <sheetData>
    <row r="1" spans="2:30" hidden="1" x14ac:dyDescent="0.25">
      <c r="E1" s="616" t="s">
        <v>36</v>
      </c>
      <c r="F1" s="616"/>
      <c r="H1" s="616" t="s">
        <v>21</v>
      </c>
      <c r="K1" s="616" t="s">
        <v>20</v>
      </c>
      <c r="N1" s="616" t="s">
        <v>19</v>
      </c>
      <c r="Q1" s="616" t="s">
        <v>18</v>
      </c>
      <c r="T1" s="616" t="s">
        <v>17</v>
      </c>
      <c r="W1" s="616" t="s">
        <v>16</v>
      </c>
      <c r="Z1" s="616" t="s">
        <v>15</v>
      </c>
    </row>
    <row r="2" spans="2:30" s="613" customFormat="1" x14ac:dyDescent="0.25">
      <c r="C2" s="617"/>
      <c r="D2" s="617"/>
      <c r="AB2" s="617"/>
    </row>
    <row r="3" spans="2:30" s="619" customFormat="1" ht="47.25" customHeight="1" x14ac:dyDescent="0.35">
      <c r="B3" s="1545"/>
      <c r="C3" s="1545"/>
      <c r="D3" s="1545"/>
      <c r="E3" s="1545"/>
      <c r="F3" s="1545"/>
      <c r="G3" s="1545"/>
      <c r="H3" s="1545"/>
      <c r="I3" s="1545"/>
      <c r="J3" s="1545"/>
      <c r="K3" s="1545"/>
      <c r="L3" s="618"/>
      <c r="M3" s="618"/>
      <c r="W3" s="620"/>
      <c r="AA3" s="620"/>
      <c r="AD3" s="620"/>
    </row>
    <row r="4" spans="2:30" s="621" customFormat="1" ht="7.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0" s="621" customFormat="1" ht="21" x14ac:dyDescent="0.25">
      <c r="B5" s="1547" t="s">
        <v>397</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0" s="621" customFormat="1" ht="16.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0"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5">
      <c r="B8" s="1479" t="s">
        <v>27</v>
      </c>
      <c r="C8" s="625"/>
      <c r="D8" s="625"/>
      <c r="E8" s="1549" t="s">
        <v>26</v>
      </c>
      <c r="F8" s="1550"/>
      <c r="G8" s="1550"/>
      <c r="H8" s="1550"/>
      <c r="I8" s="1550"/>
      <c r="J8" s="1550"/>
      <c r="K8" s="1550"/>
      <c r="L8" s="1550"/>
      <c r="M8" s="1550"/>
      <c r="N8" s="1550"/>
      <c r="O8" s="1550"/>
      <c r="P8" s="1550"/>
      <c r="Q8" s="1550"/>
      <c r="R8" s="1550"/>
      <c r="S8" s="1550"/>
      <c r="T8" s="1550"/>
      <c r="U8" s="1550"/>
      <c r="V8" s="1550"/>
      <c r="W8" s="1550"/>
      <c r="X8" s="1550"/>
      <c r="Y8" s="1550"/>
      <c r="Z8" s="1550"/>
      <c r="AA8" s="1551"/>
      <c r="AB8" s="625"/>
      <c r="AC8" s="1477" t="s">
        <v>0</v>
      </c>
      <c r="AD8" s="1478"/>
    </row>
    <row r="9" spans="2:30" s="626" customFormat="1" ht="21.75" customHeight="1" x14ac:dyDescent="0.25">
      <c r="B9" s="1548"/>
      <c r="C9" s="625"/>
      <c r="D9" s="627"/>
      <c r="E9" s="1542" t="s">
        <v>22</v>
      </c>
      <c r="F9" s="1543"/>
      <c r="G9" s="627"/>
      <c r="H9" s="1542" t="s">
        <v>21</v>
      </c>
      <c r="I9" s="1543"/>
      <c r="J9" s="627"/>
      <c r="K9" s="1542" t="s">
        <v>20</v>
      </c>
      <c r="L9" s="1543"/>
      <c r="M9" s="627"/>
      <c r="N9" s="1542" t="s">
        <v>19</v>
      </c>
      <c r="O9" s="1543"/>
      <c r="P9" s="627"/>
      <c r="Q9" s="1542" t="s">
        <v>18</v>
      </c>
      <c r="R9" s="1543"/>
      <c r="S9" s="627"/>
      <c r="T9" s="1542" t="s">
        <v>17</v>
      </c>
      <c r="U9" s="1543"/>
      <c r="V9" s="627"/>
      <c r="W9" s="1542" t="s">
        <v>16</v>
      </c>
      <c r="X9" s="1543"/>
      <c r="Y9" s="627"/>
      <c r="Z9" s="1542" t="s">
        <v>15</v>
      </c>
      <c r="AA9" s="1543"/>
      <c r="AB9" s="625"/>
      <c r="AC9" s="1552"/>
      <c r="AD9" s="1553"/>
    </row>
    <row r="10" spans="2:30" s="626" customFormat="1" ht="21.75" customHeight="1" x14ac:dyDescent="0.25">
      <c r="B10" s="1480"/>
      <c r="C10" s="628"/>
      <c r="D10" s="627"/>
      <c r="E10" s="1214"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5">
      <c r="B12" s="632" t="s">
        <v>24</v>
      </c>
      <c r="D12" s="634"/>
      <c r="E12" s="635">
        <v>2815</v>
      </c>
      <c r="F12" s="636">
        <v>0.19500131617229388</v>
      </c>
      <c r="G12" s="634"/>
      <c r="H12" s="635">
        <v>50949</v>
      </c>
      <c r="I12" s="636">
        <v>3.5293506421535348</v>
      </c>
      <c r="J12" s="634"/>
      <c r="K12" s="635">
        <v>29397</v>
      </c>
      <c r="L12" s="636">
        <v>2.0363956275370954</v>
      </c>
      <c r="M12" s="634"/>
      <c r="N12" s="635">
        <v>38525</v>
      </c>
      <c r="O12" s="636">
        <v>2.6687125064076809</v>
      </c>
      <c r="P12" s="634"/>
      <c r="Q12" s="635">
        <v>48982</v>
      </c>
      <c r="R12" s="636">
        <v>3.393092173623907</v>
      </c>
      <c r="S12" s="634"/>
      <c r="T12" s="635">
        <v>85199</v>
      </c>
      <c r="U12" s="636">
        <v>5.9019243824381054</v>
      </c>
      <c r="V12" s="634"/>
      <c r="W12" s="635">
        <v>314986</v>
      </c>
      <c r="X12" s="636">
        <v>21.819781376854763</v>
      </c>
      <c r="Y12" s="634"/>
      <c r="Z12" s="635">
        <v>872727</v>
      </c>
      <c r="AA12" s="636">
        <f>Z12*100/$AC$12</f>
        <v>60.455741974812618</v>
      </c>
      <c r="AB12" s="637"/>
      <c r="AC12" s="638">
        <f>E12+H12+K12+N12+Q12+T12+W12+Z12</f>
        <v>1443580</v>
      </c>
      <c r="AD12" s="446">
        <f>F12+I12+L12+O12+R12+U12+X12+AA12</f>
        <v>100</v>
      </c>
    </row>
    <row r="13" spans="2:30" s="633" customFormat="1" ht="20.25" customHeight="1" x14ac:dyDescent="0.25">
      <c r="B13" s="639" t="s">
        <v>23</v>
      </c>
      <c r="D13" s="634"/>
      <c r="E13" s="640">
        <v>3567</v>
      </c>
      <c r="F13" s="641">
        <v>0.40133124510571655</v>
      </c>
      <c r="G13" s="634"/>
      <c r="H13" s="640">
        <v>107618</v>
      </c>
      <c r="I13" s="641">
        <v>12.108344809584244</v>
      </c>
      <c r="J13" s="634"/>
      <c r="K13" s="640">
        <v>48154</v>
      </c>
      <c r="L13" s="641">
        <v>5.4179155527952547</v>
      </c>
      <c r="M13" s="634"/>
      <c r="N13" s="640">
        <v>49839</v>
      </c>
      <c r="O13" s="641">
        <v>5.6074987173601922</v>
      </c>
      <c r="P13" s="634"/>
      <c r="Q13" s="640">
        <v>53421</v>
      </c>
      <c r="R13" s="641">
        <v>6.0105176464234598</v>
      </c>
      <c r="S13" s="634"/>
      <c r="T13" s="640">
        <v>85120</v>
      </c>
      <c r="U13" s="641">
        <v>9.5770438977848578</v>
      </c>
      <c r="V13" s="634"/>
      <c r="W13" s="640">
        <v>193566</v>
      </c>
      <c r="X13" s="641">
        <v>21.778548861825939</v>
      </c>
      <c r="Y13" s="634"/>
      <c r="Z13" s="640">
        <v>347507</v>
      </c>
      <c r="AA13" s="641">
        <f>Z13*100/$AC$13</f>
        <v>39.098799269120335</v>
      </c>
      <c r="AB13" s="637"/>
      <c r="AC13" s="642">
        <f>E13+H13+K13+N13+Q13+T13+W13+Z13</f>
        <v>888792</v>
      </c>
      <c r="AD13" s="643">
        <f>F13+I13+L13+O13+R13+U13+X13+AA13</f>
        <v>100</v>
      </c>
    </row>
    <row r="14" spans="2:30" s="649" customFormat="1" ht="3" customHeight="1" x14ac:dyDescent="0.25">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18" customFormat="1" ht="18" customHeight="1" x14ac:dyDescent="0.25">
      <c r="B15" s="1224" t="s">
        <v>0</v>
      </c>
      <c r="C15" s="1225"/>
      <c r="D15" s="1245"/>
      <c r="E15" s="1226">
        <f>SUM(E12:E13)</f>
        <v>6382</v>
      </c>
      <c r="F15" s="1246">
        <f>E15*100/$AC$15</f>
        <v>0.27362702004654488</v>
      </c>
      <c r="G15" s="1245"/>
      <c r="H15" s="1226">
        <f>SUM(H12:H13)</f>
        <v>158567</v>
      </c>
      <c r="I15" s="1246">
        <f>H15*100/$AC$15</f>
        <v>6.798529565609603</v>
      </c>
      <c r="J15" s="1245"/>
      <c r="K15" s="1226">
        <f>SUM(K12:K13)</f>
        <v>77551</v>
      </c>
      <c r="L15" s="1246">
        <f>K15*100/$AC$15</f>
        <v>3.3249841791961146</v>
      </c>
      <c r="M15" s="1245"/>
      <c r="N15" s="1226">
        <f>SUM(N12:N13)</f>
        <v>88364</v>
      </c>
      <c r="O15" s="1246">
        <f>N15*100/$AC$15</f>
        <v>3.7885894702903311</v>
      </c>
      <c r="P15" s="1245"/>
      <c r="Q15" s="1226">
        <f>SUM(Q12:Q13)</f>
        <v>102403</v>
      </c>
      <c r="R15" s="1246">
        <f>Q15*100/$AC$15</f>
        <v>4.3905088896625406</v>
      </c>
      <c r="S15" s="1245"/>
      <c r="T15" s="1226">
        <f>SUM(T12:T13)</f>
        <v>170319</v>
      </c>
      <c r="U15" s="1246">
        <f>T15*100/$AC$15</f>
        <v>7.3023943007376184</v>
      </c>
      <c r="V15" s="1245"/>
      <c r="W15" s="1226">
        <f>SUM(W12:W13)</f>
        <v>508552</v>
      </c>
      <c r="X15" s="1246">
        <f>W15*100/$AC$15</f>
        <v>21.804068990709887</v>
      </c>
      <c r="Y15" s="1245"/>
      <c r="Z15" s="1226">
        <f>SUM(Z12:Z13)</f>
        <v>1220234</v>
      </c>
      <c r="AA15" s="1246">
        <f>Z15*100/$AC$15</f>
        <v>52.317297583747362</v>
      </c>
      <c r="AB15" s="1245"/>
      <c r="AC15" s="1226">
        <f>E15+H15+K15+N15+Q15+T15+W15+Z15</f>
        <v>2332372</v>
      </c>
      <c r="AD15" s="1247">
        <f>F15+I15+L15+O15+R15+U15+X15+AA15</f>
        <v>100</v>
      </c>
    </row>
    <row r="16" spans="2:30" s="631" customFormat="1" ht="5.25" customHeight="1" x14ac:dyDescent="0.25">
      <c r="B16" s="651"/>
      <c r="C16" s="651"/>
      <c r="D16" s="651"/>
      <c r="E16" s="651"/>
      <c r="F16" s="651"/>
      <c r="G16" s="651"/>
      <c r="H16" s="651"/>
      <c r="I16" s="651"/>
      <c r="J16" s="651"/>
      <c r="K16" s="651"/>
      <c r="L16" s="651"/>
      <c r="M16" s="651"/>
      <c r="N16" s="651"/>
      <c r="O16" s="652"/>
      <c r="P16" s="652"/>
    </row>
    <row r="17" spans="2:16" s="631" customFormat="1" ht="12.75" customHeight="1" x14ac:dyDescent="0.25">
      <c r="B17" s="652"/>
      <c r="C17" s="652"/>
      <c r="D17" s="652"/>
      <c r="E17" s="652"/>
      <c r="F17" s="652"/>
      <c r="G17" s="652"/>
      <c r="H17" s="652"/>
      <c r="I17" s="652"/>
      <c r="J17" s="652"/>
      <c r="K17" s="652"/>
      <c r="L17" s="652"/>
      <c r="M17" s="652"/>
      <c r="N17" s="652"/>
      <c r="O17" s="652"/>
      <c r="P17" s="652"/>
    </row>
    <row r="18" spans="2:16" s="649" customFormat="1" ht="24.75" customHeight="1" x14ac:dyDescent="0.25">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5">
      <c r="B19" s="654"/>
      <c r="C19" s="654"/>
      <c r="D19" s="654"/>
      <c r="E19" s="654">
        <f>E15</f>
        <v>6382</v>
      </c>
      <c r="F19" s="655">
        <f>H15</f>
        <v>158567</v>
      </c>
      <c r="G19" s="655"/>
      <c r="H19" s="655">
        <f>K15</f>
        <v>77551</v>
      </c>
      <c r="I19" s="655">
        <f>N15</f>
        <v>88364</v>
      </c>
      <c r="J19" s="655"/>
      <c r="K19" s="655">
        <f>Q15</f>
        <v>102403</v>
      </c>
      <c r="L19" s="655">
        <f>T15</f>
        <v>170319</v>
      </c>
      <c r="M19" s="655"/>
      <c r="N19" s="655">
        <f>W15</f>
        <v>508552</v>
      </c>
      <c r="O19" s="655">
        <f>Z15</f>
        <v>1220234</v>
      </c>
      <c r="P19" s="655"/>
    </row>
    <row r="20" spans="2:16" s="631" customFormat="1" x14ac:dyDescent="0.25">
      <c r="B20" s="652"/>
      <c r="C20" s="652"/>
      <c r="D20" s="652"/>
      <c r="E20" s="652"/>
      <c r="F20" s="652"/>
      <c r="G20" s="652"/>
      <c r="H20" s="652"/>
      <c r="I20" s="652"/>
      <c r="J20" s="652"/>
      <c r="K20" s="652"/>
      <c r="L20" s="652"/>
      <c r="M20" s="652"/>
      <c r="N20" s="652"/>
      <c r="O20" s="652"/>
      <c r="P20" s="652"/>
    </row>
    <row r="21" spans="2:16" s="631" customFormat="1" x14ac:dyDescent="0.25">
      <c r="B21" s="652"/>
      <c r="C21" s="652"/>
      <c r="D21" s="652"/>
      <c r="E21" s="652"/>
      <c r="F21" s="652"/>
      <c r="G21" s="652"/>
      <c r="H21" s="652"/>
      <c r="I21" s="652"/>
      <c r="J21" s="652"/>
      <c r="K21" s="652"/>
      <c r="L21" s="652"/>
      <c r="M21" s="652"/>
      <c r="N21" s="652"/>
      <c r="O21" s="652"/>
      <c r="P21" s="652"/>
    </row>
    <row r="22" spans="2:16" s="631" customFormat="1" x14ac:dyDescent="0.25">
      <c r="B22" s="652"/>
      <c r="C22" s="652"/>
      <c r="D22" s="652"/>
      <c r="E22" s="652"/>
      <c r="F22" s="652"/>
      <c r="G22" s="652"/>
      <c r="H22" s="652"/>
      <c r="I22" s="652"/>
      <c r="J22" s="652"/>
      <c r="K22" s="652"/>
      <c r="L22" s="652"/>
      <c r="M22" s="652"/>
      <c r="N22" s="652"/>
      <c r="O22" s="652"/>
      <c r="P22" s="652"/>
    </row>
    <row r="23" spans="2:16" s="631" customFormat="1" x14ac:dyDescent="0.25">
      <c r="B23" s="652"/>
      <c r="C23" s="652"/>
      <c r="D23" s="652"/>
      <c r="E23" s="652"/>
      <c r="F23" s="652"/>
      <c r="G23" s="652"/>
      <c r="H23" s="652"/>
      <c r="I23" s="652"/>
      <c r="J23" s="652"/>
      <c r="K23" s="652"/>
      <c r="L23" s="652"/>
      <c r="M23" s="652"/>
      <c r="N23" s="652"/>
      <c r="O23" s="652"/>
      <c r="P23" s="652"/>
    </row>
    <row r="24" spans="2:16" s="631" customFormat="1" x14ac:dyDescent="0.25">
      <c r="B24" s="652"/>
      <c r="C24" s="652"/>
      <c r="D24" s="652"/>
      <c r="E24" s="652"/>
      <c r="F24" s="652"/>
      <c r="G24" s="652"/>
      <c r="H24" s="652"/>
      <c r="I24" s="652"/>
      <c r="J24" s="652"/>
      <c r="K24" s="652"/>
      <c r="L24" s="652"/>
      <c r="M24" s="652"/>
      <c r="N24" s="652"/>
      <c r="O24" s="652"/>
      <c r="P24" s="652"/>
    </row>
    <row r="25" spans="2:16" s="631" customFormat="1" x14ac:dyDescent="0.25">
      <c r="B25" s="652"/>
      <c r="C25" s="652"/>
      <c r="D25" s="652"/>
      <c r="E25" s="652"/>
      <c r="F25" s="652"/>
      <c r="G25" s="652"/>
      <c r="H25" s="652"/>
      <c r="I25" s="652"/>
      <c r="J25" s="652"/>
      <c r="K25" s="652"/>
      <c r="L25" s="652"/>
      <c r="M25" s="652"/>
      <c r="N25" s="652"/>
      <c r="O25" s="652"/>
      <c r="P25" s="652"/>
    </row>
    <row r="26" spans="2:16" s="631" customFormat="1" x14ac:dyDescent="0.25">
      <c r="B26" s="652"/>
      <c r="C26" s="652"/>
      <c r="D26" s="652"/>
      <c r="E26" s="652"/>
      <c r="F26" s="652"/>
      <c r="G26" s="652"/>
      <c r="H26" s="652"/>
      <c r="I26" s="652"/>
      <c r="J26" s="652"/>
      <c r="K26" s="652"/>
      <c r="L26" s="652"/>
      <c r="M26" s="652"/>
      <c r="N26" s="652"/>
      <c r="O26" s="652"/>
      <c r="P26" s="652"/>
    </row>
    <row r="27" spans="2:16" s="631" customFormat="1" x14ac:dyDescent="0.25">
      <c r="B27" s="652"/>
      <c r="C27" s="652"/>
      <c r="D27" s="652"/>
      <c r="E27" s="652"/>
      <c r="F27" s="652"/>
      <c r="G27" s="652"/>
      <c r="H27" s="652"/>
      <c r="I27" s="652"/>
      <c r="J27" s="652"/>
      <c r="K27" s="652"/>
      <c r="L27" s="652"/>
      <c r="M27" s="652"/>
      <c r="N27" s="652"/>
      <c r="O27" s="652"/>
      <c r="P27" s="652"/>
    </row>
    <row r="28" spans="2:16" s="631" customFormat="1" x14ac:dyDescent="0.25">
      <c r="B28" s="652"/>
      <c r="C28" s="652"/>
      <c r="D28" s="652"/>
      <c r="E28" s="652"/>
      <c r="F28" s="652"/>
      <c r="G28" s="652"/>
      <c r="H28" s="652"/>
      <c r="I28" s="652"/>
      <c r="J28" s="652"/>
      <c r="K28" s="652"/>
      <c r="L28" s="652"/>
      <c r="M28" s="652"/>
      <c r="N28" s="652"/>
      <c r="O28" s="652"/>
      <c r="P28" s="652"/>
    </row>
    <row r="29" spans="2:16" s="631" customFormat="1" x14ac:dyDescent="0.25">
      <c r="B29" s="652"/>
      <c r="C29" s="652"/>
      <c r="D29" s="652"/>
      <c r="E29" s="652"/>
      <c r="F29" s="652"/>
      <c r="G29" s="652"/>
      <c r="H29" s="652"/>
      <c r="I29" s="652"/>
      <c r="J29" s="652"/>
      <c r="K29" s="652"/>
      <c r="L29" s="652"/>
      <c r="M29" s="652"/>
      <c r="N29" s="652"/>
      <c r="O29" s="652"/>
      <c r="P29" s="652"/>
    </row>
    <row r="30" spans="2:16" s="631" customFormat="1" x14ac:dyDescent="0.25">
      <c r="B30" s="652"/>
      <c r="C30" s="652"/>
      <c r="D30" s="652"/>
      <c r="E30" s="652"/>
      <c r="F30" s="652"/>
      <c r="G30" s="652"/>
      <c r="H30" s="652"/>
      <c r="I30" s="652"/>
      <c r="J30" s="652"/>
      <c r="K30" s="652"/>
      <c r="L30" s="652"/>
      <c r="M30" s="652"/>
      <c r="N30" s="652"/>
      <c r="O30" s="652"/>
      <c r="P30" s="652"/>
    </row>
    <row r="31" spans="2:16" s="631" customFormat="1" ht="5.25" customHeight="1" x14ac:dyDescent="0.25">
      <c r="B31" s="652"/>
      <c r="C31" s="652"/>
      <c r="D31" s="652"/>
      <c r="E31" s="652"/>
      <c r="F31" s="652"/>
      <c r="G31" s="652"/>
      <c r="H31" s="652"/>
      <c r="I31" s="652"/>
      <c r="J31" s="652"/>
      <c r="K31" s="652"/>
      <c r="L31" s="652"/>
      <c r="M31" s="652"/>
      <c r="N31" s="652"/>
      <c r="O31" s="652"/>
      <c r="P31" s="652"/>
    </row>
    <row r="32" spans="2:16" s="631" customFormat="1" ht="5.25" customHeight="1" x14ac:dyDescent="0.25">
      <c r="B32" s="652"/>
      <c r="C32" s="652"/>
      <c r="D32" s="652"/>
      <c r="E32" s="652"/>
      <c r="F32" s="652"/>
      <c r="G32" s="652"/>
      <c r="H32" s="652"/>
      <c r="I32" s="652"/>
      <c r="J32" s="652"/>
      <c r="K32" s="652"/>
      <c r="L32" s="652"/>
      <c r="M32" s="652"/>
      <c r="N32" s="652"/>
      <c r="O32" s="652"/>
      <c r="P32" s="652"/>
    </row>
    <row r="33" spans="2:16" s="631" customFormat="1" ht="16.5" customHeigh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row r="36" spans="2:16" s="650" customFormat="1" x14ac:dyDescent="0.25">
      <c r="B36" s="1544" t="s">
        <v>14</v>
      </c>
      <c r="C36" s="1544"/>
      <c r="D36" s="1544"/>
      <c r="E36" s="1544"/>
      <c r="F36" s="1544"/>
      <c r="G36" s="1544"/>
      <c r="H36" s="1544"/>
      <c r="I36" s="1544"/>
      <c r="J36" s="1544"/>
      <c r="K36" s="1544"/>
    </row>
    <row r="37" spans="2:16" s="657" customFormat="1" ht="12.75" customHeight="1" x14ac:dyDescent="0.25">
      <c r="B37" s="1554"/>
      <c r="C37" s="1555"/>
      <c r="D37" s="1555"/>
      <c r="E37" s="1555"/>
      <c r="F37" s="1555"/>
      <c r="G37" s="1555"/>
      <c r="H37" s="1555"/>
      <c r="I37" s="1555"/>
      <c r="J37" s="1555"/>
      <c r="K37" s="1555"/>
      <c r="L37" s="1555"/>
      <c r="M37" s="1555"/>
      <c r="N37" s="1555"/>
      <c r="O37" s="1555"/>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20"/>
      <c r="C2" s="1420"/>
      <c r="D2" s="1420"/>
      <c r="E2" s="1420"/>
      <c r="F2" s="1420"/>
      <c r="G2" s="1420"/>
      <c r="H2" s="1420"/>
      <c r="I2" s="1420"/>
      <c r="J2" s="1420"/>
      <c r="K2" s="1420"/>
      <c r="L2" s="1420"/>
      <c r="M2" s="1420"/>
      <c r="N2" s="1420"/>
      <c r="O2" s="1420"/>
      <c r="P2" s="1420"/>
      <c r="Q2" s="1420"/>
      <c r="R2" s="1420"/>
      <c r="S2" s="210"/>
      <c r="T2" s="210"/>
    </row>
    <row r="3" spans="1:20" x14ac:dyDescent="0.25">
      <c r="C3" s="1421" t="s">
        <v>289</v>
      </c>
      <c r="D3" s="1421"/>
      <c r="E3" s="1421"/>
    </row>
    <row r="5" spans="1:20" ht="23.25" customHeight="1" x14ac:dyDescent="0.25">
      <c r="B5" s="1422" t="s">
        <v>290</v>
      </c>
      <c r="C5" s="1423"/>
      <c r="D5" s="1423"/>
      <c r="E5" s="1423"/>
      <c r="F5" s="1423"/>
      <c r="G5" s="1423"/>
      <c r="H5" s="1423"/>
      <c r="I5" s="1423"/>
      <c r="J5" s="1423"/>
      <c r="K5" s="1423"/>
      <c r="L5" s="1423"/>
      <c r="M5" s="1423"/>
      <c r="N5" s="1423"/>
      <c r="O5" s="1423"/>
      <c r="P5" s="1423"/>
      <c r="Q5" s="1424">
        <v>46053</v>
      </c>
      <c r="R5" s="1425"/>
      <c r="S5" s="142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6" t="s">
        <v>291</v>
      </c>
      <c r="C7" s="1426"/>
      <c r="D7" s="1426"/>
      <c r="E7" s="1426"/>
      <c r="F7" s="1426"/>
      <c r="G7" s="1426"/>
      <c r="H7" s="1426"/>
      <c r="I7" s="1426"/>
      <c r="J7" s="1426"/>
      <c r="K7" s="1426"/>
      <c r="L7" s="1426"/>
      <c r="M7" s="1426"/>
      <c r="N7" s="1426"/>
      <c r="O7" s="1426"/>
      <c r="P7" s="1426"/>
      <c r="Q7" s="1426"/>
      <c r="R7" s="1426"/>
      <c r="S7" s="1426"/>
    </row>
    <row r="8" spans="1:20" ht="18.75" customHeight="1" x14ac:dyDescent="0.25">
      <c r="B8" s="1419" t="s">
        <v>292</v>
      </c>
      <c r="C8" s="1419"/>
      <c r="D8" s="1419"/>
      <c r="E8" s="1419"/>
      <c r="F8" s="1419"/>
      <c r="G8" s="1419"/>
      <c r="H8" s="1419"/>
      <c r="I8" s="1419"/>
      <c r="J8" s="1419"/>
      <c r="K8" s="1419"/>
      <c r="L8" s="1419"/>
      <c r="M8" s="1419"/>
      <c r="N8" s="1419"/>
      <c r="O8" s="1419"/>
      <c r="P8" s="1419"/>
      <c r="Q8" s="1419"/>
      <c r="R8" s="1419"/>
      <c r="S8" s="1419"/>
    </row>
    <row r="9" spans="1:20" ht="18.75" customHeight="1" x14ac:dyDescent="0.25">
      <c r="B9" s="1419" t="s">
        <v>293</v>
      </c>
      <c r="C9" s="1419"/>
      <c r="D9" s="1419"/>
      <c r="E9" s="1419"/>
      <c r="F9" s="1419"/>
      <c r="G9" s="1419"/>
      <c r="H9" s="1419"/>
      <c r="I9" s="1419"/>
      <c r="J9" s="1419"/>
      <c r="K9" s="1419"/>
      <c r="L9" s="1419"/>
      <c r="M9" s="1419"/>
      <c r="N9" s="1419"/>
      <c r="O9" s="1419"/>
      <c r="P9" s="1419"/>
      <c r="Q9" s="1419"/>
      <c r="R9" s="1419"/>
      <c r="S9" s="1419"/>
    </row>
    <row r="10" spans="1:20" ht="18.75" customHeight="1" x14ac:dyDescent="0.25">
      <c r="B10" s="1419" t="s">
        <v>294</v>
      </c>
      <c r="C10" s="1419"/>
      <c r="D10" s="1419"/>
      <c r="E10" s="1419"/>
      <c r="F10" s="1419"/>
      <c r="G10" s="1419"/>
      <c r="H10" s="1419"/>
      <c r="I10" s="1419"/>
      <c r="J10" s="1419"/>
      <c r="K10" s="1419"/>
      <c r="L10" s="1419"/>
      <c r="M10" s="1419"/>
      <c r="N10" s="1419"/>
      <c r="O10" s="1419"/>
      <c r="P10" s="1419"/>
      <c r="Q10" s="1419"/>
      <c r="R10" s="1419"/>
      <c r="S10" s="1419"/>
    </row>
    <row r="11" spans="1:20" ht="18.75" customHeight="1" x14ac:dyDescent="0.25">
      <c r="B11" s="1419" t="s">
        <v>295</v>
      </c>
      <c r="C11" s="1419"/>
      <c r="D11" s="1419"/>
      <c r="E11" s="1419"/>
      <c r="F11" s="1419"/>
      <c r="G11" s="1419"/>
      <c r="H11" s="1419"/>
      <c r="I11" s="1419"/>
      <c r="J11" s="1419"/>
      <c r="K11" s="1419"/>
      <c r="L11" s="1419"/>
      <c r="M11" s="1419"/>
      <c r="N11" s="1419"/>
      <c r="O11" s="1419"/>
      <c r="P11" s="1419"/>
      <c r="Q11" s="1419"/>
      <c r="R11" s="1419"/>
      <c r="S11" s="1419"/>
    </row>
    <row r="12" spans="1:20" ht="18.75" customHeight="1" x14ac:dyDescent="0.25">
      <c r="B12" s="1419" t="s">
        <v>296</v>
      </c>
      <c r="C12" s="1419"/>
      <c r="D12" s="1419"/>
      <c r="E12" s="1419"/>
      <c r="F12" s="1419"/>
      <c r="G12" s="1419"/>
      <c r="H12" s="1419"/>
      <c r="I12" s="1419"/>
      <c r="J12" s="1419"/>
      <c r="K12" s="1419"/>
      <c r="L12" s="1419"/>
      <c r="M12" s="1419"/>
      <c r="N12" s="1419"/>
      <c r="O12" s="1419"/>
      <c r="P12" s="1419"/>
      <c r="Q12" s="1419"/>
      <c r="R12" s="1419"/>
      <c r="S12" s="1419"/>
    </row>
    <row r="13" spans="1:20" ht="18.75" customHeight="1" x14ac:dyDescent="0.25">
      <c r="B13" s="1419" t="s">
        <v>297</v>
      </c>
      <c r="C13" s="1419"/>
      <c r="D13" s="1419"/>
      <c r="E13" s="1419"/>
      <c r="F13" s="1419"/>
      <c r="G13" s="1419"/>
      <c r="H13" s="1419"/>
      <c r="I13" s="1419"/>
      <c r="J13" s="1419"/>
      <c r="K13" s="1419"/>
      <c r="L13" s="1419"/>
      <c r="M13" s="1419"/>
      <c r="N13" s="1419"/>
      <c r="O13" s="1419"/>
      <c r="P13" s="1419"/>
      <c r="Q13" s="1419"/>
      <c r="R13" s="1419"/>
      <c r="S13" s="1419"/>
    </row>
    <row r="14" spans="1:20" ht="18.75" customHeight="1" x14ac:dyDescent="0.25">
      <c r="B14" s="1419" t="s">
        <v>298</v>
      </c>
      <c r="C14" s="1419"/>
      <c r="D14" s="1419"/>
      <c r="E14" s="1419"/>
      <c r="F14" s="1419"/>
      <c r="G14" s="1419"/>
      <c r="H14" s="1419"/>
      <c r="I14" s="1419"/>
      <c r="J14" s="1419"/>
      <c r="K14" s="1419"/>
      <c r="L14" s="1419"/>
      <c r="M14" s="1419"/>
      <c r="N14" s="1419"/>
      <c r="O14" s="1419"/>
      <c r="P14" s="1419"/>
      <c r="Q14" s="1419"/>
      <c r="R14" s="1419"/>
      <c r="S14" s="1419"/>
    </row>
    <row r="15" spans="1:20" ht="18.75" customHeight="1" x14ac:dyDescent="0.25">
      <c r="B15" s="214"/>
      <c r="C15" s="214"/>
      <c r="D15" s="214"/>
      <c r="E15" s="214"/>
      <c r="F15" s="214"/>
      <c r="G15" s="214"/>
      <c r="H15" s="214"/>
      <c r="I15" s="214"/>
      <c r="J15" s="214"/>
      <c r="K15" s="214"/>
      <c r="L15" s="214"/>
      <c r="M15" s="214"/>
      <c r="N15" s="214"/>
      <c r="O15" s="214"/>
      <c r="P15" s="214"/>
      <c r="Q15" s="214"/>
      <c r="R15" s="214"/>
      <c r="S15" s="214"/>
    </row>
    <row r="16" spans="1:20" ht="18.75" customHeight="1" x14ac:dyDescent="0.25">
      <c r="B16" s="1426" t="s">
        <v>299</v>
      </c>
      <c r="C16" s="1426"/>
      <c r="D16" s="1426"/>
      <c r="E16" s="1426"/>
      <c r="F16" s="1426"/>
      <c r="G16" s="1426"/>
      <c r="H16" s="1426"/>
      <c r="I16" s="1426"/>
      <c r="J16" s="1426"/>
      <c r="K16" s="1426"/>
      <c r="L16" s="1426"/>
      <c r="M16" s="1426"/>
      <c r="N16" s="1426"/>
      <c r="O16" s="1426"/>
      <c r="P16" s="1426"/>
      <c r="Q16" s="1426"/>
      <c r="R16" s="1426"/>
      <c r="S16" s="1426"/>
    </row>
    <row r="17" spans="2:21" ht="18.75" customHeight="1" x14ac:dyDescent="0.25">
      <c r="B17" s="1419" t="s">
        <v>300</v>
      </c>
      <c r="C17" s="1419"/>
      <c r="D17" s="1419"/>
      <c r="E17" s="1419"/>
      <c r="F17" s="1419"/>
      <c r="G17" s="1419"/>
      <c r="H17" s="1419"/>
      <c r="I17" s="1419"/>
      <c r="J17" s="1419"/>
      <c r="K17" s="1419"/>
      <c r="L17" s="1419"/>
      <c r="M17" s="1419"/>
      <c r="N17" s="1419"/>
      <c r="O17" s="1419"/>
      <c r="P17" s="1419"/>
      <c r="Q17" s="1419"/>
      <c r="R17" s="1419"/>
      <c r="S17" s="1419"/>
      <c r="T17" s="214"/>
    </row>
    <row r="18" spans="2:21" ht="18.75" customHeight="1" x14ac:dyDescent="0.25">
      <c r="B18" s="1419" t="s">
        <v>301</v>
      </c>
      <c r="C18" s="1419"/>
      <c r="D18" s="1419"/>
      <c r="E18" s="1419"/>
      <c r="F18" s="1419"/>
      <c r="G18" s="1419"/>
      <c r="H18" s="1419"/>
      <c r="I18" s="1419"/>
      <c r="J18" s="1419"/>
      <c r="K18" s="1419"/>
      <c r="L18" s="1419"/>
      <c r="M18" s="1419"/>
      <c r="N18" s="1419"/>
      <c r="O18" s="1419"/>
      <c r="P18" s="1419"/>
      <c r="Q18" s="1419"/>
      <c r="R18" s="1419"/>
      <c r="S18" s="1419"/>
      <c r="T18" s="214"/>
    </row>
    <row r="19" spans="2:21" ht="18.75" customHeight="1" x14ac:dyDescent="0.25">
      <c r="B19" s="1419" t="s">
        <v>302</v>
      </c>
      <c r="C19" s="1419"/>
      <c r="D19" s="1419"/>
      <c r="E19" s="1419"/>
      <c r="F19" s="1419"/>
      <c r="G19" s="1419"/>
      <c r="H19" s="1419"/>
      <c r="I19" s="1419"/>
      <c r="J19" s="1419"/>
      <c r="K19" s="1419"/>
      <c r="L19" s="1419"/>
      <c r="M19" s="1419"/>
      <c r="N19" s="1419"/>
      <c r="O19" s="1419"/>
      <c r="P19" s="1419"/>
      <c r="Q19" s="1419"/>
      <c r="R19" s="1419"/>
      <c r="S19" s="1419"/>
      <c r="T19" s="214"/>
    </row>
    <row r="20" spans="2:21" ht="18.75" customHeight="1" x14ac:dyDescent="0.25">
      <c r="B20" s="1419" t="s">
        <v>303</v>
      </c>
      <c r="C20" s="1419"/>
      <c r="D20" s="1419"/>
      <c r="E20" s="1419"/>
      <c r="F20" s="1419"/>
      <c r="G20" s="1419"/>
      <c r="H20" s="1419"/>
      <c r="I20" s="1419"/>
      <c r="J20" s="1419"/>
      <c r="K20" s="1419"/>
      <c r="L20" s="1419"/>
      <c r="M20" s="1419"/>
      <c r="N20" s="1419"/>
      <c r="O20" s="1419"/>
      <c r="P20" s="1419"/>
      <c r="Q20" s="1419"/>
      <c r="R20" s="1419"/>
      <c r="S20" s="1419"/>
      <c r="T20" s="214"/>
    </row>
    <row r="21" spans="2:21" ht="18.75" customHeight="1" x14ac:dyDescent="0.25">
      <c r="B21" s="1419" t="s">
        <v>304</v>
      </c>
      <c r="C21" s="1419"/>
      <c r="D21" s="1419"/>
      <c r="E21" s="1419"/>
      <c r="F21" s="1419"/>
      <c r="G21" s="1419"/>
      <c r="H21" s="1419"/>
      <c r="I21" s="1419"/>
      <c r="J21" s="1419"/>
      <c r="K21" s="1419"/>
      <c r="L21" s="1419"/>
      <c r="M21" s="1419"/>
      <c r="N21" s="1419"/>
      <c r="O21" s="1419"/>
      <c r="P21" s="1419"/>
      <c r="Q21" s="1419"/>
      <c r="R21" s="1419"/>
      <c r="S21" s="1419"/>
      <c r="T21" s="1419"/>
    </row>
    <row r="22" spans="2:21" ht="18.75" customHeight="1" x14ac:dyDescent="0.25">
      <c r="B22" s="1419" t="s">
        <v>305</v>
      </c>
      <c r="C22" s="1419"/>
      <c r="D22" s="1419"/>
      <c r="E22" s="1419"/>
      <c r="F22" s="1419"/>
      <c r="G22" s="1419"/>
      <c r="H22" s="1419"/>
      <c r="I22" s="1419"/>
      <c r="J22" s="1419"/>
      <c r="K22" s="1419"/>
      <c r="L22" s="1419"/>
      <c r="M22" s="1419"/>
      <c r="N22" s="1419"/>
      <c r="O22" s="1419"/>
      <c r="P22" s="1419"/>
      <c r="Q22" s="1419"/>
      <c r="R22" s="1419"/>
      <c r="S22" s="1419"/>
      <c r="T22" s="214"/>
    </row>
    <row r="23" spans="2:21" ht="18.75" customHeight="1" x14ac:dyDescent="0.25">
      <c r="B23" s="1419" t="s">
        <v>306</v>
      </c>
      <c r="C23" s="1419"/>
      <c r="D23" s="1419"/>
      <c r="E23" s="1419"/>
      <c r="F23" s="1419"/>
      <c r="G23" s="1419"/>
      <c r="H23" s="1419"/>
      <c r="I23" s="1419"/>
      <c r="J23" s="1419"/>
      <c r="K23" s="1419"/>
      <c r="L23" s="1419"/>
      <c r="M23" s="1419"/>
      <c r="N23" s="1419"/>
      <c r="O23" s="1419"/>
      <c r="P23" s="1419"/>
      <c r="Q23" s="1419"/>
      <c r="R23" s="1419"/>
      <c r="S23" s="1419"/>
      <c r="T23" s="214"/>
    </row>
    <row r="24" spans="2:21" ht="18.75" customHeight="1" x14ac:dyDescent="0.25">
      <c r="B24" s="214"/>
      <c r="C24" s="214"/>
      <c r="D24" s="214"/>
      <c r="E24" s="214"/>
      <c r="F24" s="214"/>
      <c r="G24" s="214"/>
      <c r="H24" s="214"/>
      <c r="I24" s="214"/>
      <c r="J24" s="214"/>
      <c r="K24" s="214"/>
      <c r="L24" s="214"/>
      <c r="M24" s="214"/>
      <c r="N24" s="214"/>
      <c r="O24" s="214"/>
      <c r="P24" s="214"/>
      <c r="Q24" s="214"/>
      <c r="R24" s="214"/>
      <c r="S24" s="214"/>
    </row>
    <row r="25" spans="2:21" ht="18.75" customHeight="1" x14ac:dyDescent="0.25">
      <c r="B25" s="1426" t="s">
        <v>307</v>
      </c>
      <c r="C25" s="1426"/>
      <c r="D25" s="1426"/>
      <c r="E25" s="1426"/>
      <c r="F25" s="1426"/>
      <c r="G25" s="1426"/>
      <c r="H25" s="1426"/>
      <c r="I25" s="1426"/>
      <c r="J25" s="1426"/>
      <c r="K25" s="1426"/>
      <c r="L25" s="1426"/>
      <c r="M25" s="1426"/>
      <c r="N25" s="1426"/>
      <c r="O25" s="1426"/>
      <c r="P25" s="1426"/>
      <c r="Q25" s="1426"/>
      <c r="R25" s="1426"/>
      <c r="S25" s="1426"/>
    </row>
    <row r="26" spans="2:21" ht="18.75" customHeight="1" x14ac:dyDescent="0.25">
      <c r="B26" s="1419" t="s">
        <v>308</v>
      </c>
      <c r="C26" s="1419"/>
      <c r="D26" s="1419"/>
      <c r="E26" s="1419"/>
      <c r="F26" s="1419"/>
      <c r="G26" s="1419"/>
      <c r="H26" s="1419"/>
      <c r="I26" s="1419"/>
      <c r="J26" s="1419"/>
      <c r="K26" s="1419"/>
      <c r="L26" s="1419"/>
      <c r="M26" s="1419"/>
      <c r="N26" s="1419"/>
      <c r="O26" s="1419"/>
      <c r="P26" s="1419"/>
      <c r="Q26" s="1419"/>
      <c r="R26" s="1419"/>
      <c r="S26" s="1419"/>
      <c r="T26" s="1419"/>
      <c r="U26" s="1419"/>
    </row>
    <row r="27" spans="2:21" ht="18.75" customHeight="1" x14ac:dyDescent="0.25">
      <c r="B27" s="1419" t="s">
        <v>309</v>
      </c>
      <c r="C27" s="1419"/>
      <c r="D27" s="1419"/>
      <c r="E27" s="1419"/>
      <c r="F27" s="1419"/>
      <c r="G27" s="1419"/>
      <c r="H27" s="1419"/>
      <c r="I27" s="1419"/>
      <c r="J27" s="1419"/>
      <c r="K27" s="1419"/>
      <c r="L27" s="1419"/>
      <c r="M27" s="1419"/>
      <c r="N27" s="1419"/>
      <c r="O27" s="1419"/>
      <c r="P27" s="1419"/>
      <c r="Q27" s="1419"/>
      <c r="R27" s="1419"/>
      <c r="S27" s="1419"/>
      <c r="T27" s="1419"/>
      <c r="U27" s="1419"/>
    </row>
    <row r="28" spans="2:21" ht="18.75" customHeight="1" x14ac:dyDescent="0.25">
      <c r="B28" s="1419" t="s">
        <v>310</v>
      </c>
      <c r="C28" s="1419"/>
      <c r="D28" s="1419"/>
      <c r="E28" s="1419"/>
      <c r="F28" s="1419"/>
      <c r="G28" s="1419"/>
      <c r="H28" s="1419"/>
      <c r="I28" s="1419"/>
      <c r="J28" s="1419"/>
      <c r="K28" s="1419"/>
      <c r="L28" s="1419"/>
      <c r="M28" s="1419"/>
      <c r="N28" s="1419"/>
      <c r="O28" s="1419"/>
      <c r="P28" s="1419"/>
      <c r="Q28" s="1419"/>
      <c r="R28" s="1419"/>
      <c r="S28" s="1419"/>
      <c r="T28" s="1419"/>
      <c r="U28" s="1419"/>
    </row>
    <row r="29" spans="2:21" ht="18.75" customHeight="1" x14ac:dyDescent="0.25">
      <c r="B29" s="1419" t="s">
        <v>311</v>
      </c>
      <c r="C29" s="1419"/>
      <c r="D29" s="1419"/>
      <c r="E29" s="1419"/>
      <c r="F29" s="1419"/>
      <c r="G29" s="1419"/>
      <c r="H29" s="1419"/>
      <c r="I29" s="1419"/>
      <c r="J29" s="1419"/>
      <c r="K29" s="1419"/>
      <c r="L29" s="1419"/>
      <c r="M29" s="1419"/>
      <c r="N29" s="1419"/>
      <c r="O29" s="1419"/>
      <c r="P29" s="1419"/>
      <c r="Q29" s="1419"/>
      <c r="R29" s="1419"/>
      <c r="S29" s="1419"/>
      <c r="T29" s="1419"/>
      <c r="U29" s="1419"/>
    </row>
    <row r="30" spans="2:21" ht="15" customHeight="1" x14ac:dyDescent="0.25">
      <c r="B30" s="1419" t="s">
        <v>312</v>
      </c>
      <c r="C30" s="1419"/>
      <c r="D30" s="1419"/>
      <c r="E30" s="1419"/>
      <c r="F30" s="1419"/>
      <c r="G30" s="1419"/>
      <c r="H30" s="1419"/>
      <c r="I30" s="1419"/>
      <c r="J30" s="1419"/>
      <c r="K30" s="1419"/>
      <c r="L30" s="1419"/>
      <c r="M30" s="1419"/>
      <c r="N30" s="1419"/>
      <c r="O30" s="1419"/>
      <c r="P30" s="1419"/>
      <c r="Q30" s="1419"/>
      <c r="R30" s="1419"/>
      <c r="S30" s="1419"/>
      <c r="T30" s="1419"/>
      <c r="U30" s="1419"/>
    </row>
    <row r="31" spans="2:21" ht="18.75" customHeight="1" x14ac:dyDescent="0.25">
      <c r="B31" s="1419" t="s">
        <v>313</v>
      </c>
      <c r="C31" s="1419"/>
      <c r="D31" s="1419"/>
      <c r="E31" s="1419"/>
      <c r="F31" s="1419"/>
      <c r="G31" s="1419"/>
      <c r="H31" s="1419"/>
      <c r="I31" s="1419"/>
      <c r="J31" s="1419"/>
      <c r="K31" s="1419"/>
      <c r="L31" s="1419"/>
      <c r="M31" s="1419"/>
      <c r="N31" s="1419"/>
      <c r="O31" s="1419"/>
      <c r="P31" s="1419"/>
      <c r="Q31" s="1419"/>
      <c r="R31" s="1419"/>
      <c r="S31" s="1419"/>
      <c r="T31" s="1419"/>
      <c r="U31" s="1419"/>
    </row>
    <row r="32" spans="2:21" ht="18.75" customHeight="1" x14ac:dyDescent="0.25">
      <c r="B32" s="214"/>
      <c r="C32" s="214"/>
      <c r="D32" s="214"/>
      <c r="E32" s="214"/>
      <c r="F32" s="214"/>
      <c r="G32" s="214"/>
      <c r="H32" s="214"/>
      <c r="I32" s="214"/>
      <c r="J32" s="214"/>
      <c r="K32" s="214"/>
      <c r="L32" s="214"/>
      <c r="M32" s="214"/>
      <c r="N32" s="214"/>
      <c r="O32" s="214"/>
      <c r="P32" s="214"/>
      <c r="Q32" s="214"/>
      <c r="R32" s="214"/>
      <c r="S32" s="214"/>
    </row>
    <row r="33" spans="15:17" ht="16" customHeight="1" x14ac:dyDescent="0.25">
      <c r="O33" s="215"/>
      <c r="Q33" s="215"/>
    </row>
    <row r="34" spans="15:17" ht="16" customHeight="1" x14ac:dyDescent="0.25"/>
    <row r="35" spans="15:17" ht="16" customHeight="1" x14ac:dyDescent="0.25"/>
    <row r="36" spans="15:17" ht="16" customHeight="1" x14ac:dyDescent="0.25"/>
    <row r="37" spans="15:17" ht="16" customHeight="1" x14ac:dyDescent="0.25"/>
    <row r="38" spans="15:17" ht="16" customHeight="1" x14ac:dyDescent="0.25"/>
    <row r="39" spans="15:17" ht="16" customHeight="1" x14ac:dyDescent="0.25"/>
    <row r="40" spans="15:17" ht="18" customHeight="1" x14ac:dyDescent="0.25"/>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7"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election activeCell="B5" sqref="B5:X5"/>
    </sheetView>
  </sheetViews>
  <sheetFormatPr baseColWidth="10" defaultColWidth="11.453125" defaultRowHeight="14.5" x14ac:dyDescent="0.35"/>
  <cols>
    <col min="1" max="1" width="1" style="666" customWidth="1"/>
    <col min="2" max="2" width="28.7265625" style="666" customWidth="1"/>
    <col min="3" max="3" width="0.54296875" style="666" customWidth="1"/>
    <col min="4" max="4" width="10.1796875" style="666" customWidth="1"/>
    <col min="5" max="5" width="8.81640625" style="666" customWidth="1"/>
    <col min="6" max="6" width="0.54296875" style="666" customWidth="1"/>
    <col min="7" max="7" width="1.26953125" style="666" hidden="1" customWidth="1"/>
    <col min="8" max="8" width="10.453125" style="666" customWidth="1"/>
    <col min="9" max="9" width="10.7265625" style="666" customWidth="1"/>
    <col min="10" max="10" width="0.54296875" style="666" customWidth="1"/>
    <col min="11" max="11" width="10.1796875" style="666" customWidth="1"/>
    <col min="12" max="12" width="11.54296875" style="666" customWidth="1"/>
    <col min="13" max="13" width="0.54296875" style="666" customWidth="1"/>
    <col min="14" max="14" width="8.81640625" style="666" customWidth="1"/>
    <col min="15" max="15" width="8.453125" style="666" customWidth="1"/>
    <col min="16" max="16" width="0.54296875" style="666" customWidth="1"/>
    <col min="17" max="17" width="9.7265625" style="666" customWidth="1"/>
    <col min="18" max="18" width="8.453125" style="666" customWidth="1"/>
    <col min="19" max="19" width="0.26953125" style="666" customWidth="1"/>
    <col min="20" max="20" width="12.453125" style="666" customWidth="1"/>
    <col min="21" max="21" width="8.453125" style="666" customWidth="1"/>
    <col min="22" max="22" width="0.54296875" style="666" customWidth="1"/>
    <col min="23" max="23" width="9.7265625" style="666" customWidth="1"/>
    <col min="24" max="24" width="8.453125" style="666" customWidth="1"/>
    <col min="25" max="25" width="11.453125" style="666"/>
    <col min="26" max="26" width="11.453125" style="700"/>
    <col min="27" max="16384" width="11.453125" style="666"/>
  </cols>
  <sheetData>
    <row r="1" spans="1:26" ht="9.75" customHeight="1" x14ac:dyDescent="0.35"/>
    <row r="2" spans="1:26" s="619" customFormat="1" ht="49.5" customHeight="1" x14ac:dyDescent="0.35">
      <c r="B2" s="1545"/>
      <c r="C2" s="1545"/>
      <c r="D2" s="1545"/>
      <c r="E2" s="1545"/>
      <c r="F2" s="1545"/>
      <c r="G2" s="667"/>
      <c r="H2" s="1560"/>
      <c r="I2" s="1560"/>
      <c r="J2" s="1560"/>
      <c r="K2" s="1560"/>
      <c r="L2" s="1560"/>
      <c r="M2" s="1560"/>
      <c r="N2" s="1560"/>
      <c r="O2" s="1560"/>
      <c r="P2" s="667"/>
      <c r="Q2" s="667"/>
      <c r="R2" s="667"/>
      <c r="T2" s="618"/>
      <c r="U2" s="667"/>
      <c r="V2" s="667"/>
      <c r="W2" s="667"/>
      <c r="X2" s="667"/>
      <c r="Z2" s="1215"/>
    </row>
    <row r="3" spans="1:26" s="619" customFormat="1" ht="3" customHeight="1" x14ac:dyDescent="0.35">
      <c r="B3" s="618"/>
      <c r="C3" s="618"/>
      <c r="D3" s="618"/>
      <c r="E3" s="618"/>
      <c r="F3" s="618"/>
      <c r="G3" s="667"/>
      <c r="H3" s="667"/>
      <c r="I3" s="667"/>
      <c r="J3" s="667"/>
      <c r="K3" s="618"/>
      <c r="L3" s="667"/>
      <c r="M3" s="667"/>
      <c r="N3" s="618"/>
      <c r="O3" s="667"/>
      <c r="P3" s="667"/>
      <c r="Q3" s="667"/>
      <c r="R3" s="667"/>
      <c r="T3" s="618"/>
      <c r="U3" s="667"/>
      <c r="V3" s="667"/>
      <c r="W3" s="667"/>
      <c r="X3" s="667"/>
      <c r="Z3" s="1215"/>
    </row>
    <row r="4" spans="1:26" s="623" customFormat="1" ht="15" customHeight="1" x14ac:dyDescent="0.25">
      <c r="B4" s="1547" t="s">
        <v>398</v>
      </c>
      <c r="C4" s="1547"/>
      <c r="D4" s="1547"/>
      <c r="E4" s="1547"/>
      <c r="F4" s="1547"/>
      <c r="G4" s="1547"/>
      <c r="H4" s="1547"/>
      <c r="I4" s="1547"/>
      <c r="J4" s="1547"/>
      <c r="K4" s="1547"/>
      <c r="L4" s="1547"/>
      <c r="M4" s="1547"/>
      <c r="N4" s="1547"/>
      <c r="O4" s="1547"/>
      <c r="P4" s="1547"/>
      <c r="Q4" s="1547"/>
      <c r="R4" s="1547"/>
      <c r="S4" s="1547"/>
      <c r="T4" s="1547"/>
      <c r="U4" s="1547"/>
      <c r="V4" s="1547"/>
      <c r="W4" s="1547"/>
      <c r="X4" s="1547"/>
      <c r="Z4" s="1215"/>
    </row>
    <row r="5" spans="1:26" s="623"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Z5" s="1215"/>
    </row>
    <row r="6" spans="1:26" s="623" customFormat="1" ht="4.5" customHeight="1" x14ac:dyDescent="0.25">
      <c r="G6" s="668"/>
      <c r="H6" s="668"/>
      <c r="I6" s="668"/>
      <c r="J6" s="668"/>
      <c r="K6" s="668"/>
      <c r="L6" s="668"/>
      <c r="M6" s="668"/>
      <c r="N6" s="668"/>
      <c r="O6" s="668"/>
      <c r="P6" s="668"/>
      <c r="Q6" s="668"/>
      <c r="R6" s="668"/>
      <c r="T6" s="668"/>
      <c r="U6" s="668"/>
      <c r="V6" s="668"/>
      <c r="W6" s="668"/>
      <c r="X6" s="668"/>
      <c r="Z6" s="1215"/>
    </row>
    <row r="7" spans="1:26" s="628" customFormat="1" ht="52.5" customHeight="1" x14ac:dyDescent="0.35">
      <c r="A7" s="661"/>
      <c r="B7" s="1561" t="s">
        <v>12</v>
      </c>
      <c r="C7" s="625"/>
      <c r="D7" s="1556" t="s">
        <v>29</v>
      </c>
      <c r="E7" s="1557"/>
      <c r="F7" s="669"/>
      <c r="G7" s="670"/>
      <c r="H7" s="1556" t="s">
        <v>243</v>
      </c>
      <c r="I7" s="1557"/>
      <c r="J7" s="627"/>
      <c r="K7" s="1556" t="s">
        <v>31</v>
      </c>
      <c r="L7" s="1557"/>
      <c r="M7" s="627"/>
      <c r="N7" s="1556" t="s">
        <v>49</v>
      </c>
      <c r="O7" s="1557"/>
      <c r="P7" s="627"/>
      <c r="Q7" s="1556" t="s">
        <v>50</v>
      </c>
      <c r="R7" s="1557"/>
      <c r="T7" s="1558" t="s">
        <v>51</v>
      </c>
      <c r="U7" s="1559"/>
      <c r="V7" s="627"/>
      <c r="W7" s="1556" t="s">
        <v>113</v>
      </c>
      <c r="X7" s="1557"/>
      <c r="Z7" s="1216"/>
    </row>
    <row r="8" spans="1:26" s="628" customFormat="1" ht="36" customHeight="1" x14ac:dyDescent="0.35">
      <c r="A8" s="661"/>
      <c r="B8" s="1562"/>
      <c r="D8" s="708" t="s">
        <v>9</v>
      </c>
      <c r="E8" s="710" t="s">
        <v>10</v>
      </c>
      <c r="F8" s="669"/>
      <c r="G8" s="670"/>
      <c r="H8" s="709" t="s">
        <v>9</v>
      </c>
      <c r="I8" s="711" t="s">
        <v>186</v>
      </c>
      <c r="J8" s="671"/>
      <c r="K8" s="708" t="s">
        <v>9</v>
      </c>
      <c r="L8" s="710" t="s">
        <v>476</v>
      </c>
      <c r="M8" s="671"/>
      <c r="N8" s="708" t="s">
        <v>9</v>
      </c>
      <c r="O8" s="710" t="s">
        <v>476</v>
      </c>
      <c r="P8" s="671"/>
      <c r="Q8" s="708" t="s">
        <v>9</v>
      </c>
      <c r="R8" s="710" t="s">
        <v>476</v>
      </c>
      <c r="T8" s="708" t="s">
        <v>9</v>
      </c>
      <c r="U8" s="710" t="s">
        <v>476</v>
      </c>
      <c r="V8" s="671"/>
      <c r="W8" s="708" t="s">
        <v>9</v>
      </c>
      <c r="X8" s="710" t="s">
        <v>476</v>
      </c>
      <c r="Z8" s="1216" t="s">
        <v>477</v>
      </c>
    </row>
    <row r="9" spans="1:26" s="631" customFormat="1" ht="4.5" customHeight="1" x14ac:dyDescent="0.3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5">
      <c r="A10" s="673"/>
      <c r="B10" s="674" t="s">
        <v>8</v>
      </c>
      <c r="D10" s="675">
        <v>459849</v>
      </c>
      <c r="E10" s="676">
        <v>19.715937251862051</v>
      </c>
      <c r="F10" s="677"/>
      <c r="G10" s="678"/>
      <c r="H10" s="675">
        <v>442279</v>
      </c>
      <c r="I10" s="676">
        <v>96.179180557095918</v>
      </c>
      <c r="J10" s="679"/>
      <c r="K10" s="675">
        <v>80491</v>
      </c>
      <c r="L10" s="676">
        <v>18.199145788065906</v>
      </c>
      <c r="M10" s="680">
        <v>53364</v>
      </c>
      <c r="N10" s="675">
        <v>149683</v>
      </c>
      <c r="O10" s="676">
        <v>33.843569330671365</v>
      </c>
      <c r="P10" s="678">
        <v>53364</v>
      </c>
      <c r="Q10" s="675">
        <v>123201</v>
      </c>
      <c r="R10" s="676">
        <f t="shared" ref="R10:R27" si="0">Q10*100/H10</f>
        <v>27.855946133549185</v>
      </c>
      <c r="S10" s="681"/>
      <c r="T10" s="675">
        <f t="shared" ref="T10:T27" si="1">K10+N10+Q10</f>
        <v>353375</v>
      </c>
      <c r="U10" s="676">
        <f>T10*100/H10</f>
        <v>79.898661252286459</v>
      </c>
      <c r="V10" s="678">
        <v>53364</v>
      </c>
      <c r="W10" s="675">
        <v>88904</v>
      </c>
      <c r="X10" s="676">
        <f>W10*100/H10</f>
        <v>20.101338747713548</v>
      </c>
      <c r="Z10" s="852"/>
    </row>
    <row r="11" spans="1:26" s="633" customFormat="1" ht="18" customHeight="1" x14ac:dyDescent="0.25">
      <c r="A11" s="673"/>
      <c r="B11" s="682" t="s">
        <v>7</v>
      </c>
      <c r="D11" s="683">
        <v>61572</v>
      </c>
      <c r="E11" s="684">
        <v>2.6398876337050865</v>
      </c>
      <c r="F11" s="677"/>
      <c r="G11" s="678"/>
      <c r="H11" s="683">
        <v>57255</v>
      </c>
      <c r="I11" s="684">
        <v>92.988696160592482</v>
      </c>
      <c r="J11" s="679"/>
      <c r="K11" s="683">
        <v>14247</v>
      </c>
      <c r="L11" s="684">
        <v>24.883416295520043</v>
      </c>
      <c r="M11" s="680">
        <v>5161</v>
      </c>
      <c r="N11" s="683">
        <v>17547</v>
      </c>
      <c r="O11" s="684">
        <v>30.647105056326957</v>
      </c>
      <c r="P11" s="678">
        <v>5161</v>
      </c>
      <c r="Q11" s="683">
        <v>17463</v>
      </c>
      <c r="R11" s="684">
        <f t="shared" si="0"/>
        <v>30.500392978779146</v>
      </c>
      <c r="S11" s="681"/>
      <c r="T11" s="683">
        <f t="shared" si="1"/>
        <v>49257</v>
      </c>
      <c r="U11" s="684">
        <f t="shared" ref="U11:U27" si="2">T11*100/H11</f>
        <v>86.030914330626146</v>
      </c>
      <c r="V11" s="678">
        <v>5161</v>
      </c>
      <c r="W11" s="683">
        <v>7998</v>
      </c>
      <c r="X11" s="684">
        <f t="shared" ref="X11:X27" si="3">W11*100/H11</f>
        <v>13.969085669373854</v>
      </c>
      <c r="Z11" s="852"/>
    </row>
    <row r="12" spans="1:26" s="633" customFormat="1" ht="18" customHeight="1" x14ac:dyDescent="0.25">
      <c r="A12" s="673"/>
      <c r="B12" s="682" t="s">
        <v>37</v>
      </c>
      <c r="D12" s="683">
        <v>49590</v>
      </c>
      <c r="E12" s="684">
        <v>2.1261616929031906</v>
      </c>
      <c r="F12" s="677"/>
      <c r="G12" s="678"/>
      <c r="H12" s="683">
        <v>43635</v>
      </c>
      <c r="I12" s="684">
        <v>87.991530550514213</v>
      </c>
      <c r="J12" s="679"/>
      <c r="K12" s="683">
        <v>7512</v>
      </c>
      <c r="L12" s="684">
        <v>17.215537985562047</v>
      </c>
      <c r="M12" s="680">
        <v>3593</v>
      </c>
      <c r="N12" s="683">
        <v>11114</v>
      </c>
      <c r="O12" s="684">
        <v>25.470379282685919</v>
      </c>
      <c r="P12" s="678">
        <v>3593</v>
      </c>
      <c r="Q12" s="683">
        <v>15400</v>
      </c>
      <c r="R12" s="684">
        <f t="shared" si="0"/>
        <v>35.292769565715595</v>
      </c>
      <c r="S12" s="681"/>
      <c r="T12" s="683">
        <f t="shared" si="1"/>
        <v>34026</v>
      </c>
      <c r="U12" s="684">
        <f t="shared" si="2"/>
        <v>77.978686833963565</v>
      </c>
      <c r="V12" s="678">
        <v>3593</v>
      </c>
      <c r="W12" s="683">
        <v>9609</v>
      </c>
      <c r="X12" s="684">
        <f t="shared" si="3"/>
        <v>22.021313166036439</v>
      </c>
      <c r="Z12" s="852"/>
    </row>
    <row r="13" spans="1:26" s="633" customFormat="1" ht="18" customHeight="1" x14ac:dyDescent="0.25">
      <c r="A13" s="673"/>
      <c r="B13" s="682" t="s">
        <v>38</v>
      </c>
      <c r="D13" s="683">
        <v>50711</v>
      </c>
      <c r="E13" s="684">
        <v>2.1742243518615383</v>
      </c>
      <c r="F13" s="677"/>
      <c r="G13" s="678"/>
      <c r="H13" s="683">
        <v>47479</v>
      </c>
      <c r="I13" s="684">
        <v>93.626629330914398</v>
      </c>
      <c r="J13" s="679"/>
      <c r="K13" s="683">
        <v>8810</v>
      </c>
      <c r="L13" s="684">
        <v>18.555571937066915</v>
      </c>
      <c r="M13" s="680">
        <v>2742</v>
      </c>
      <c r="N13" s="683">
        <v>11965</v>
      </c>
      <c r="O13" s="684">
        <v>25.200615008740705</v>
      </c>
      <c r="P13" s="678">
        <v>2742</v>
      </c>
      <c r="Q13" s="683">
        <v>17143</v>
      </c>
      <c r="R13" s="684">
        <f t="shared" si="0"/>
        <v>36.10648918469218</v>
      </c>
      <c r="S13" s="681"/>
      <c r="T13" s="683">
        <f t="shared" si="1"/>
        <v>37918</v>
      </c>
      <c r="U13" s="684">
        <f t="shared" si="2"/>
        <v>79.862676130499807</v>
      </c>
      <c r="V13" s="678">
        <v>2742</v>
      </c>
      <c r="W13" s="683">
        <v>9561</v>
      </c>
      <c r="X13" s="684">
        <f t="shared" si="3"/>
        <v>20.1373238695002</v>
      </c>
      <c r="Z13" s="852"/>
    </row>
    <row r="14" spans="1:26" s="633" customFormat="1" ht="18" customHeight="1" x14ac:dyDescent="0.25">
      <c r="A14" s="673"/>
      <c r="B14" s="682" t="s">
        <v>6</v>
      </c>
      <c r="D14" s="683">
        <v>82033</v>
      </c>
      <c r="E14" s="684">
        <v>3.5171490654149511</v>
      </c>
      <c r="F14" s="677"/>
      <c r="G14" s="678"/>
      <c r="H14" s="683">
        <v>78389</v>
      </c>
      <c r="I14" s="684">
        <v>95.557885241305328</v>
      </c>
      <c r="J14" s="679"/>
      <c r="K14" s="683">
        <v>24206</v>
      </c>
      <c r="L14" s="684">
        <v>30.879332559415225</v>
      </c>
      <c r="M14" s="680">
        <v>7296</v>
      </c>
      <c r="N14" s="683">
        <v>24896</v>
      </c>
      <c r="O14" s="684">
        <v>31.759558101264208</v>
      </c>
      <c r="P14" s="678">
        <v>7296</v>
      </c>
      <c r="Q14" s="683">
        <v>20601</v>
      </c>
      <c r="R14" s="684">
        <f t="shared" si="0"/>
        <v>26.280473025552055</v>
      </c>
      <c r="S14" s="681"/>
      <c r="T14" s="683">
        <f t="shared" si="1"/>
        <v>69703</v>
      </c>
      <c r="U14" s="684">
        <f t="shared" si="2"/>
        <v>88.919363686231492</v>
      </c>
      <c r="V14" s="678">
        <v>7296</v>
      </c>
      <c r="W14" s="683">
        <v>8686</v>
      </c>
      <c r="X14" s="684">
        <f t="shared" si="3"/>
        <v>11.080636313768514</v>
      </c>
      <c r="Z14" s="852"/>
    </row>
    <row r="15" spans="1:26" s="633" customFormat="1" ht="18" customHeight="1" x14ac:dyDescent="0.25">
      <c r="A15" s="673"/>
      <c r="B15" s="682" t="s">
        <v>5</v>
      </c>
      <c r="D15" s="683">
        <v>23419</v>
      </c>
      <c r="E15" s="684">
        <v>1.0040851116374232</v>
      </c>
      <c r="F15" s="677"/>
      <c r="G15" s="678"/>
      <c r="H15" s="683">
        <v>23075</v>
      </c>
      <c r="I15" s="684">
        <v>98.531107220632819</v>
      </c>
      <c r="J15" s="679"/>
      <c r="K15" s="683">
        <v>5069</v>
      </c>
      <c r="L15" s="684">
        <v>21.967497291440953</v>
      </c>
      <c r="M15" s="680">
        <v>3462</v>
      </c>
      <c r="N15" s="683">
        <v>7967</v>
      </c>
      <c r="O15" s="684">
        <v>34.526543878656554</v>
      </c>
      <c r="P15" s="678">
        <v>3462</v>
      </c>
      <c r="Q15" s="683">
        <v>5281</v>
      </c>
      <c r="R15" s="684">
        <f t="shared" si="0"/>
        <v>22.886240520043337</v>
      </c>
      <c r="S15" s="681"/>
      <c r="T15" s="683">
        <f t="shared" si="1"/>
        <v>18317</v>
      </c>
      <c r="U15" s="684">
        <f t="shared" si="2"/>
        <v>79.380281690140848</v>
      </c>
      <c r="V15" s="678">
        <v>3462</v>
      </c>
      <c r="W15" s="683">
        <v>4758</v>
      </c>
      <c r="X15" s="684">
        <f t="shared" si="3"/>
        <v>20.619718309859156</v>
      </c>
      <c r="Z15" s="852"/>
    </row>
    <row r="16" spans="1:26" s="633" customFormat="1" ht="18" customHeight="1" x14ac:dyDescent="0.25">
      <c r="A16" s="673"/>
      <c r="B16" s="682" t="s">
        <v>4</v>
      </c>
      <c r="D16" s="683">
        <v>161835</v>
      </c>
      <c r="E16" s="684">
        <v>6.9386444357932611</v>
      </c>
      <c r="F16" s="677"/>
      <c r="G16" s="678"/>
      <c r="H16" s="683">
        <v>159462</v>
      </c>
      <c r="I16" s="684">
        <v>98.533691723051263</v>
      </c>
      <c r="J16" s="679"/>
      <c r="K16" s="683">
        <v>34471</v>
      </c>
      <c r="L16" s="684">
        <v>21.617062372226613</v>
      </c>
      <c r="M16" s="680">
        <v>14325</v>
      </c>
      <c r="N16" s="683">
        <v>42496</v>
      </c>
      <c r="O16" s="684">
        <v>26.649609311309277</v>
      </c>
      <c r="P16" s="678">
        <v>14325</v>
      </c>
      <c r="Q16" s="683">
        <v>51888</v>
      </c>
      <c r="R16" s="684">
        <f t="shared" si="0"/>
        <v>32.539413778831317</v>
      </c>
      <c r="S16" s="681"/>
      <c r="T16" s="683">
        <f t="shared" si="1"/>
        <v>128855</v>
      </c>
      <c r="U16" s="684">
        <f t="shared" si="2"/>
        <v>80.806085462367207</v>
      </c>
      <c r="V16" s="678">
        <v>14325</v>
      </c>
      <c r="W16" s="683">
        <v>30607</v>
      </c>
      <c r="X16" s="684">
        <f t="shared" si="3"/>
        <v>19.193914537632789</v>
      </c>
      <c r="Z16" s="852"/>
    </row>
    <row r="17" spans="1:26" s="633" customFormat="1" ht="18" customHeight="1" x14ac:dyDescent="0.25">
      <c r="A17" s="673"/>
      <c r="B17" s="682" t="s">
        <v>40</v>
      </c>
      <c r="D17" s="683">
        <v>104072</v>
      </c>
      <c r="E17" s="684">
        <v>4.4620669430090913</v>
      </c>
      <c r="F17" s="677"/>
      <c r="G17" s="678"/>
      <c r="H17" s="683">
        <v>101204</v>
      </c>
      <c r="I17" s="684">
        <v>97.244215543085559</v>
      </c>
      <c r="J17" s="679"/>
      <c r="K17" s="683">
        <v>25221</v>
      </c>
      <c r="L17" s="684">
        <v>24.920951741037904</v>
      </c>
      <c r="M17" s="680">
        <v>9188</v>
      </c>
      <c r="N17" s="683">
        <v>27155</v>
      </c>
      <c r="O17" s="684">
        <v>26.831943401446583</v>
      </c>
      <c r="P17" s="678">
        <v>9188</v>
      </c>
      <c r="Q17" s="683">
        <v>31907</v>
      </c>
      <c r="R17" s="684">
        <f t="shared" si="0"/>
        <v>31.527409983795106</v>
      </c>
      <c r="S17" s="681"/>
      <c r="T17" s="683">
        <f t="shared" si="1"/>
        <v>84283</v>
      </c>
      <c r="U17" s="684">
        <f t="shared" si="2"/>
        <v>83.2803051262796</v>
      </c>
      <c r="V17" s="678">
        <v>9188</v>
      </c>
      <c r="W17" s="683">
        <v>16921</v>
      </c>
      <c r="X17" s="684">
        <f t="shared" si="3"/>
        <v>16.719694873720407</v>
      </c>
      <c r="Z17" s="852"/>
    </row>
    <row r="18" spans="1:26" s="633" customFormat="1" ht="18" customHeight="1" x14ac:dyDescent="0.25">
      <c r="A18" s="673"/>
      <c r="B18" s="682" t="s">
        <v>41</v>
      </c>
      <c r="D18" s="683">
        <v>420773</v>
      </c>
      <c r="E18" s="684">
        <v>18.040561282677036</v>
      </c>
      <c r="F18" s="677"/>
      <c r="G18" s="678"/>
      <c r="H18" s="683">
        <v>378808</v>
      </c>
      <c r="I18" s="684">
        <v>90.0266889748154</v>
      </c>
      <c r="J18" s="679"/>
      <c r="K18" s="683">
        <v>49528</v>
      </c>
      <c r="L18" s="684">
        <v>13.074697472070284</v>
      </c>
      <c r="M18" s="680">
        <v>34612</v>
      </c>
      <c r="N18" s="683">
        <v>106483</v>
      </c>
      <c r="O18" s="684">
        <v>28.110018795801565</v>
      </c>
      <c r="P18" s="678">
        <v>34612</v>
      </c>
      <c r="Q18" s="683">
        <v>132683</v>
      </c>
      <c r="R18" s="684">
        <f t="shared" si="0"/>
        <v>35.026451394901905</v>
      </c>
      <c r="S18" s="681"/>
      <c r="T18" s="683">
        <f t="shared" si="1"/>
        <v>288694</v>
      </c>
      <c r="U18" s="684">
        <f t="shared" si="2"/>
        <v>76.211167662773747</v>
      </c>
      <c r="V18" s="678">
        <v>34612</v>
      </c>
      <c r="W18" s="683">
        <v>90114</v>
      </c>
      <c r="X18" s="684">
        <f t="shared" si="3"/>
        <v>23.788832337226246</v>
      </c>
      <c r="Z18" s="852"/>
    </row>
    <row r="19" spans="1:26" s="633" customFormat="1" ht="18" customHeight="1" x14ac:dyDescent="0.25">
      <c r="A19" s="673"/>
      <c r="B19" s="682" t="s">
        <v>3</v>
      </c>
      <c r="D19" s="683">
        <v>235704</v>
      </c>
      <c r="E19" s="684">
        <v>10.105763574592732</v>
      </c>
      <c r="F19" s="677"/>
      <c r="G19" s="678"/>
      <c r="H19" s="683">
        <v>218916</v>
      </c>
      <c r="I19" s="684">
        <v>92.877507382140308</v>
      </c>
      <c r="J19" s="679"/>
      <c r="K19" s="683">
        <v>49785</v>
      </c>
      <c r="L19" s="684">
        <v>22.741599517623197</v>
      </c>
      <c r="M19" s="680">
        <v>13397</v>
      </c>
      <c r="N19" s="683">
        <v>70511</v>
      </c>
      <c r="O19" s="684">
        <v>32.209157850499736</v>
      </c>
      <c r="P19" s="678">
        <v>13397</v>
      </c>
      <c r="Q19" s="683">
        <v>67597</v>
      </c>
      <c r="R19" s="684">
        <f t="shared" si="0"/>
        <v>30.878053682691078</v>
      </c>
      <c r="S19" s="681"/>
      <c r="T19" s="683">
        <f t="shared" si="1"/>
        <v>187893</v>
      </c>
      <c r="U19" s="684">
        <f t="shared" si="2"/>
        <v>85.828811050814011</v>
      </c>
      <c r="V19" s="678">
        <v>13397</v>
      </c>
      <c r="W19" s="683">
        <v>31023</v>
      </c>
      <c r="X19" s="684">
        <f t="shared" si="3"/>
        <v>14.171188949185989</v>
      </c>
      <c r="Z19" s="852"/>
    </row>
    <row r="20" spans="1:26" s="633" customFormat="1" ht="18" customHeight="1" x14ac:dyDescent="0.25">
      <c r="A20" s="673"/>
      <c r="B20" s="682" t="s">
        <v>2</v>
      </c>
      <c r="D20" s="683">
        <v>61911</v>
      </c>
      <c r="E20" s="684">
        <v>2.6544221933722407</v>
      </c>
      <c r="F20" s="677"/>
      <c r="G20" s="678"/>
      <c r="H20" s="683">
        <v>58621</v>
      </c>
      <c r="I20" s="684">
        <v>94.68592011112726</v>
      </c>
      <c r="J20" s="679"/>
      <c r="K20" s="683">
        <v>13086</v>
      </c>
      <c r="L20" s="684">
        <v>22.323058289691406</v>
      </c>
      <c r="M20" s="680">
        <v>6540</v>
      </c>
      <c r="N20" s="683">
        <v>14045</v>
      </c>
      <c r="O20" s="684">
        <v>23.958990805342797</v>
      </c>
      <c r="P20" s="678">
        <v>6540</v>
      </c>
      <c r="Q20" s="683">
        <v>15242</v>
      </c>
      <c r="R20" s="684">
        <f t="shared" si="0"/>
        <v>26.000921171593799</v>
      </c>
      <c r="S20" s="681"/>
      <c r="T20" s="683">
        <f t="shared" si="1"/>
        <v>42373</v>
      </c>
      <c r="U20" s="684">
        <f t="shared" si="2"/>
        <v>72.282970266627999</v>
      </c>
      <c r="V20" s="678">
        <v>6540</v>
      </c>
      <c r="W20" s="683">
        <v>16248</v>
      </c>
      <c r="X20" s="684">
        <f t="shared" si="3"/>
        <v>27.717029733372001</v>
      </c>
      <c r="Z20" s="852"/>
    </row>
    <row r="21" spans="1:26" s="633" customFormat="1" ht="18" customHeight="1" x14ac:dyDescent="0.25">
      <c r="A21" s="673"/>
      <c r="B21" s="682" t="s">
        <v>35</v>
      </c>
      <c r="D21" s="683">
        <v>99635</v>
      </c>
      <c r="E21" s="684">
        <v>4.271831423117753</v>
      </c>
      <c r="F21" s="677"/>
      <c r="G21" s="678"/>
      <c r="H21" s="683">
        <v>99508</v>
      </c>
      <c r="I21" s="684">
        <v>99.872534751844228</v>
      </c>
      <c r="J21" s="679"/>
      <c r="K21" s="683">
        <v>28246</v>
      </c>
      <c r="L21" s="684">
        <v>28.385657434578125</v>
      </c>
      <c r="M21" s="680">
        <v>13798</v>
      </c>
      <c r="N21" s="683">
        <v>31282</v>
      </c>
      <c r="O21" s="684">
        <v>31.436668408570164</v>
      </c>
      <c r="P21" s="678">
        <v>13798</v>
      </c>
      <c r="Q21" s="683">
        <v>33921</v>
      </c>
      <c r="R21" s="684">
        <f t="shared" si="0"/>
        <v>34.088716485106723</v>
      </c>
      <c r="S21" s="681"/>
      <c r="T21" s="683">
        <f t="shared" si="1"/>
        <v>93449</v>
      </c>
      <c r="U21" s="684">
        <f t="shared" si="2"/>
        <v>93.911042328255022</v>
      </c>
      <c r="V21" s="678">
        <v>13798</v>
      </c>
      <c r="W21" s="683">
        <v>6059</v>
      </c>
      <c r="X21" s="684">
        <f t="shared" si="3"/>
        <v>6.0889576717449856</v>
      </c>
      <c r="Z21" s="852"/>
    </row>
    <row r="22" spans="1:26" s="633" customFormat="1" ht="18" customHeight="1" x14ac:dyDescent="0.25">
      <c r="A22" s="673"/>
      <c r="B22" s="682" t="s">
        <v>42</v>
      </c>
      <c r="D22" s="683">
        <v>280628</v>
      </c>
      <c r="E22" s="684">
        <v>12.031871416737982</v>
      </c>
      <c r="F22" s="677"/>
      <c r="G22" s="678"/>
      <c r="H22" s="683">
        <v>280480</v>
      </c>
      <c r="I22" s="684">
        <v>99.947261142865287</v>
      </c>
      <c r="J22" s="679"/>
      <c r="K22" s="683">
        <v>69970</v>
      </c>
      <c r="L22" s="684">
        <v>24.94652025099829</v>
      </c>
      <c r="M22" s="680">
        <v>24812</v>
      </c>
      <c r="N22" s="683">
        <v>83749</v>
      </c>
      <c r="O22" s="684">
        <v>29.859169994295492</v>
      </c>
      <c r="P22" s="678">
        <v>24812</v>
      </c>
      <c r="Q22" s="683">
        <v>69472</v>
      </c>
      <c r="R22" s="684">
        <f t="shared" si="0"/>
        <v>24.768967484312608</v>
      </c>
      <c r="S22" s="681"/>
      <c r="T22" s="683">
        <f t="shared" si="1"/>
        <v>223191</v>
      </c>
      <c r="U22" s="684">
        <f t="shared" si="2"/>
        <v>79.574657729606386</v>
      </c>
      <c r="V22" s="678">
        <v>24812</v>
      </c>
      <c r="W22" s="683">
        <v>57289</v>
      </c>
      <c r="X22" s="684">
        <f t="shared" si="3"/>
        <v>20.42534227039361</v>
      </c>
      <c r="Z22" s="852"/>
    </row>
    <row r="23" spans="1:26" s="633" customFormat="1" ht="18" customHeight="1" x14ac:dyDescent="0.25">
      <c r="A23" s="673">
        <v>47094</v>
      </c>
      <c r="B23" s="682" t="s">
        <v>43</v>
      </c>
      <c r="D23" s="683">
        <v>74450</v>
      </c>
      <c r="E23" s="684">
        <v>3.1920294018278388</v>
      </c>
      <c r="F23" s="677"/>
      <c r="G23" s="678"/>
      <c r="H23" s="683">
        <v>66935</v>
      </c>
      <c r="I23" s="684">
        <v>89.905977165883144</v>
      </c>
      <c r="J23" s="679"/>
      <c r="K23" s="683">
        <v>16176</v>
      </c>
      <c r="L23" s="684">
        <v>24.166728916112646</v>
      </c>
      <c r="M23" s="680">
        <v>10064</v>
      </c>
      <c r="N23" s="683">
        <v>20747</v>
      </c>
      <c r="O23" s="684">
        <v>30.995742137894972</v>
      </c>
      <c r="P23" s="678">
        <v>10064</v>
      </c>
      <c r="Q23" s="683">
        <v>20320</v>
      </c>
      <c r="R23" s="684">
        <f t="shared" si="0"/>
        <v>30.357809815492644</v>
      </c>
      <c r="S23" s="681"/>
      <c r="T23" s="683">
        <f t="shared" si="1"/>
        <v>57243</v>
      </c>
      <c r="U23" s="684">
        <f t="shared" si="2"/>
        <v>85.520280869500255</v>
      </c>
      <c r="V23" s="678">
        <v>10064</v>
      </c>
      <c r="W23" s="683">
        <v>9692</v>
      </c>
      <c r="X23" s="684">
        <f t="shared" si="3"/>
        <v>14.479719130499738</v>
      </c>
      <c r="Z23" s="852"/>
    </row>
    <row r="24" spans="1:26" s="633" customFormat="1" ht="18" customHeight="1" x14ac:dyDescent="0.25">
      <c r="B24" s="682" t="s">
        <v>44</v>
      </c>
      <c r="D24" s="685">
        <v>23997</v>
      </c>
      <c r="E24" s="684">
        <v>1.0288667502439577</v>
      </c>
      <c r="F24" s="677"/>
      <c r="G24" s="678"/>
      <c r="H24" s="683">
        <v>23913</v>
      </c>
      <c r="I24" s="684">
        <v>99.649956244530571</v>
      </c>
      <c r="J24" s="679"/>
      <c r="K24" s="685">
        <v>3358</v>
      </c>
      <c r="L24" s="684">
        <v>14.042570986492702</v>
      </c>
      <c r="M24" s="680">
        <v>1275</v>
      </c>
      <c r="N24" s="683">
        <v>6807</v>
      </c>
      <c r="O24" s="684">
        <v>28.465688119432944</v>
      </c>
      <c r="P24" s="678">
        <v>1275</v>
      </c>
      <c r="Q24" s="683">
        <v>7750</v>
      </c>
      <c r="R24" s="684">
        <f t="shared" si="0"/>
        <v>32.409149834817882</v>
      </c>
      <c r="S24" s="681"/>
      <c r="T24" s="685">
        <f t="shared" si="1"/>
        <v>17915</v>
      </c>
      <c r="U24" s="684">
        <f t="shared" si="2"/>
        <v>74.917408940743528</v>
      </c>
      <c r="V24" s="678">
        <v>1275</v>
      </c>
      <c r="W24" s="683">
        <v>5998</v>
      </c>
      <c r="X24" s="684">
        <f t="shared" si="3"/>
        <v>25.082591059256472</v>
      </c>
      <c r="Z24" s="852"/>
    </row>
    <row r="25" spans="1:26" s="633" customFormat="1" ht="18" customHeight="1" x14ac:dyDescent="0.25">
      <c r="B25" s="682" t="s">
        <v>45</v>
      </c>
      <c r="D25" s="685">
        <v>121274</v>
      </c>
      <c r="E25" s="684">
        <v>5.199599377800797</v>
      </c>
      <c r="F25" s="677"/>
      <c r="G25" s="678"/>
      <c r="H25" s="683">
        <v>121092</v>
      </c>
      <c r="I25" s="684">
        <v>99.84992661246433</v>
      </c>
      <c r="J25" s="679"/>
      <c r="K25" s="685">
        <v>19529</v>
      </c>
      <c r="L25" s="684">
        <v>16.127407260595248</v>
      </c>
      <c r="M25" s="680">
        <v>8030</v>
      </c>
      <c r="N25" s="685">
        <v>27411</v>
      </c>
      <c r="O25" s="684">
        <v>22.636507779209197</v>
      </c>
      <c r="P25" s="678">
        <v>8030</v>
      </c>
      <c r="Q25" s="683">
        <v>40523</v>
      </c>
      <c r="R25" s="684">
        <f t="shared" si="0"/>
        <v>33.464638456710603</v>
      </c>
      <c r="S25" s="681"/>
      <c r="T25" s="685">
        <f t="shared" si="1"/>
        <v>87463</v>
      </c>
      <c r="U25" s="684">
        <f t="shared" si="2"/>
        <v>72.228553496515048</v>
      </c>
      <c r="V25" s="678">
        <v>8030</v>
      </c>
      <c r="W25" s="683">
        <v>33629</v>
      </c>
      <c r="X25" s="684">
        <f t="shared" si="3"/>
        <v>27.771446503484952</v>
      </c>
      <c r="Z25" s="852"/>
    </row>
    <row r="26" spans="1:26" s="633" customFormat="1" ht="18" customHeight="1" x14ac:dyDescent="0.25">
      <c r="B26" s="682" t="s">
        <v>46</v>
      </c>
      <c r="D26" s="685">
        <v>15002</v>
      </c>
      <c r="E26" s="686">
        <v>0.64320785878067477</v>
      </c>
      <c r="F26" s="677"/>
      <c r="G26" s="678"/>
      <c r="H26" s="683">
        <v>14997</v>
      </c>
      <c r="I26" s="686">
        <v>99.966671110518604</v>
      </c>
      <c r="J26" s="679"/>
      <c r="K26" s="685">
        <v>2286</v>
      </c>
      <c r="L26" s="684">
        <v>15.243048609721944</v>
      </c>
      <c r="M26" s="680">
        <v>1753</v>
      </c>
      <c r="N26" s="685">
        <v>4459</v>
      </c>
      <c r="O26" s="686">
        <v>29.732613189304526</v>
      </c>
      <c r="P26" s="687">
        <v>1753</v>
      </c>
      <c r="Q26" s="683">
        <v>3751</v>
      </c>
      <c r="R26" s="686">
        <f t="shared" si="0"/>
        <v>25.01166900046676</v>
      </c>
      <c r="S26" s="681"/>
      <c r="T26" s="685">
        <f t="shared" si="1"/>
        <v>10496</v>
      </c>
      <c r="U26" s="686">
        <f t="shared" si="2"/>
        <v>69.987330799493236</v>
      </c>
      <c r="V26" s="687">
        <v>1753</v>
      </c>
      <c r="W26" s="683">
        <v>4501</v>
      </c>
      <c r="X26" s="686">
        <f t="shared" si="3"/>
        <v>30.012669200506767</v>
      </c>
      <c r="Z26" s="852"/>
    </row>
    <row r="27" spans="1:26" s="633" customFormat="1" ht="18" customHeight="1" x14ac:dyDescent="0.25">
      <c r="B27" s="688" t="s">
        <v>1</v>
      </c>
      <c r="D27" s="689">
        <v>5917</v>
      </c>
      <c r="E27" s="690">
        <v>0.25369023466239521</v>
      </c>
      <c r="F27" s="677"/>
      <c r="G27" s="678"/>
      <c r="H27" s="691">
        <v>5796</v>
      </c>
      <c r="I27" s="690">
        <v>97.955044786209228</v>
      </c>
      <c r="J27" s="679"/>
      <c r="K27" s="689">
        <v>1313</v>
      </c>
      <c r="L27" s="692">
        <v>22.653554175293305</v>
      </c>
      <c r="M27" s="680">
        <v>384</v>
      </c>
      <c r="N27" s="689">
        <v>1594</v>
      </c>
      <c r="O27" s="690">
        <v>27.501725327812284</v>
      </c>
      <c r="P27" s="687">
        <v>384</v>
      </c>
      <c r="Q27" s="691">
        <v>1424</v>
      </c>
      <c r="R27" s="690">
        <f t="shared" si="0"/>
        <v>24.568668046928916</v>
      </c>
      <c r="S27" s="681"/>
      <c r="T27" s="689">
        <f t="shared" si="1"/>
        <v>4331</v>
      </c>
      <c r="U27" s="690">
        <f t="shared" si="2"/>
        <v>74.723947550034509</v>
      </c>
      <c r="V27" s="687">
        <v>384</v>
      </c>
      <c r="W27" s="691">
        <v>1465</v>
      </c>
      <c r="X27" s="690">
        <f t="shared" si="3"/>
        <v>25.276052449965494</v>
      </c>
      <c r="Z27" s="852"/>
    </row>
    <row r="28" spans="1:26" s="631" customFormat="1" ht="4.5" customHeight="1" x14ac:dyDescent="0.3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48" customFormat="1" ht="18" customHeight="1" x14ac:dyDescent="0.25">
      <c r="B29" s="1249" t="s">
        <v>0</v>
      </c>
      <c r="D29" s="1250">
        <f>SUM(D10:D28)</f>
        <v>2332372</v>
      </c>
      <c r="E29" s="1251">
        <f>SUM(E10:E27)</f>
        <v>100.00000000000001</v>
      </c>
      <c r="F29" s="1252"/>
      <c r="G29" s="841"/>
      <c r="H29" s="1250">
        <f>SUM(H10:H28)</f>
        <v>2221844</v>
      </c>
      <c r="I29" s="1251">
        <f>H29*100/D29</f>
        <v>95.261133301205817</v>
      </c>
      <c r="J29" s="1253"/>
      <c r="K29" s="1250">
        <f>SUM(K10:K28)</f>
        <v>453304</v>
      </c>
      <c r="L29" s="1251">
        <f>K29*100/H29</f>
        <v>20.402152446346367</v>
      </c>
      <c r="M29" s="1254"/>
      <c r="N29" s="1250">
        <f>SUM(N10:N28)</f>
        <v>659911</v>
      </c>
      <c r="O29" s="1251">
        <f>N29*100/H29</f>
        <v>29.701050118730208</v>
      </c>
      <c r="P29" s="1254"/>
      <c r="Q29" s="1255">
        <f>SUM(Q10:Q28)</f>
        <v>675567</v>
      </c>
      <c r="R29" s="1251">
        <f>Q29*100/H29</f>
        <v>30.405690048446246</v>
      </c>
      <c r="S29" s="1254"/>
      <c r="T29" s="1250">
        <f>SUM(T10:T27)</f>
        <v>1788782</v>
      </c>
      <c r="U29" s="1251">
        <f>T29*100/H29</f>
        <v>80.508892613522818</v>
      </c>
      <c r="V29" s="1254"/>
      <c r="W29" s="1255">
        <f>SUM(W10:W28)</f>
        <v>433062</v>
      </c>
      <c r="X29" s="1251">
        <f>W29*100/H29</f>
        <v>19.491107386477179</v>
      </c>
    </row>
    <row r="30" spans="1:26" s="697" customFormat="1" ht="6.75" customHeight="1" x14ac:dyDescent="0.35">
      <c r="B30" s="698" t="s">
        <v>39</v>
      </c>
      <c r="C30" s="699"/>
      <c r="D30" s="699"/>
      <c r="E30" s="699"/>
      <c r="F30" s="699"/>
    </row>
    <row r="31" spans="1:26" s="700" customFormat="1" x14ac:dyDescent="0.35">
      <c r="B31" s="698" t="s">
        <v>47</v>
      </c>
      <c r="H31" s="701"/>
    </row>
    <row r="32" spans="1:26" s="700" customFormat="1" x14ac:dyDescent="0.35"/>
    <row r="33" spans="2:26" s="700" customFormat="1" x14ac:dyDescent="0.35"/>
    <row r="34" spans="2:26" s="700" customFormat="1" x14ac:dyDescent="0.35">
      <c r="K34" s="707"/>
      <c r="L34" s="707"/>
      <c r="M34" s="707"/>
      <c r="N34" s="707"/>
      <c r="O34" s="707"/>
      <c r="P34" s="707"/>
      <c r="Q34" s="707"/>
      <c r="R34" s="707"/>
      <c r="S34" s="707"/>
      <c r="T34" s="707"/>
      <c r="U34" s="707"/>
      <c r="V34" s="707"/>
      <c r="W34" s="707"/>
      <c r="X34" s="707"/>
    </row>
    <row r="35" spans="2:26" s="700" customFormat="1" x14ac:dyDescent="0.35"/>
    <row r="36" spans="2:26" s="700" customFormat="1" x14ac:dyDescent="0.35"/>
    <row r="37" spans="2:26" s="700" customFormat="1" x14ac:dyDescent="0.35">
      <c r="B37" s="702" t="s">
        <v>39</v>
      </c>
      <c r="C37" s="702"/>
      <c r="D37" s="702"/>
      <c r="E37" s="702"/>
      <c r="F37" s="702"/>
      <c r="G37" s="702"/>
      <c r="H37" s="702"/>
      <c r="I37" s="702"/>
      <c r="J37" s="702"/>
      <c r="K37" s="703" t="e">
        <f>GETPIVOTDATA("Cuenta número de expedientes",#REF!,"CCAA",$B37,"Grado",K$7)</f>
        <v>#REF!</v>
      </c>
      <c r="L37" s="560" t="e">
        <f>K37*100/H37</f>
        <v>#REF!</v>
      </c>
      <c r="M37" s="1339">
        <v>1753</v>
      </c>
      <c r="N37" s="703" t="e">
        <f>GETPIVOTDATA("Cuenta número de expedientes",#REF!,"CCAA",$B37,"Grado",N$7)</f>
        <v>#REF!</v>
      </c>
      <c r="O37" s="704" t="e">
        <f>N37*100/H37</f>
        <v>#REF!</v>
      </c>
      <c r="P37" s="705">
        <v>1753</v>
      </c>
      <c r="Q37" s="706" t="e">
        <f>GETPIVOTDATA("Cuenta número de expedientes",#REF!,"CCAA",$B37,"Grado",Q$7)</f>
        <v>#REF!</v>
      </c>
      <c r="R37" s="704" t="e">
        <f>Q37*100/H37</f>
        <v>#REF!</v>
      </c>
      <c r="S37" s="1340"/>
      <c r="T37" s="703" t="e">
        <f>K37+N37+Q37</f>
        <v>#REF!</v>
      </c>
      <c r="U37" s="704" t="e">
        <f>T37*100/H37</f>
        <v>#REF!</v>
      </c>
      <c r="V37" s="705">
        <v>1753</v>
      </c>
      <c r="W37" s="706" t="e">
        <f>GETPIVOTDATA("Cuenta número de expedientes",#REF!,"CCAA",$B37,"Grado",W$7)</f>
        <v>#REF!</v>
      </c>
      <c r="X37" s="704" t="e">
        <f>W37*100/H37</f>
        <v>#REF!</v>
      </c>
      <c r="Y37" s="702"/>
    </row>
    <row r="38" spans="2:26" s="700" customFormat="1" x14ac:dyDescent="0.35">
      <c r="B38" s="702" t="s">
        <v>47</v>
      </c>
      <c r="C38" s="702"/>
      <c r="D38" s="702"/>
      <c r="E38" s="702"/>
      <c r="F38" s="702"/>
      <c r="G38" s="702"/>
      <c r="H38" s="702"/>
      <c r="I38" s="702"/>
      <c r="J38" s="702"/>
      <c r="K38" s="703" t="e">
        <f>GETPIVOTDATA("Cuenta número de expedientes",#REF!,"CCAA",$B38,"Grado",K$7)</f>
        <v>#REF!</v>
      </c>
      <c r="L38" s="560" t="e">
        <f>K38*100/H38</f>
        <v>#REF!</v>
      </c>
      <c r="M38" s="1339">
        <v>1753</v>
      </c>
      <c r="N38" s="703" t="e">
        <f>GETPIVOTDATA("Cuenta número de expedientes",#REF!,"CCAA",$B38,"Grado",N$7)</f>
        <v>#REF!</v>
      </c>
      <c r="O38" s="704" t="e">
        <f>N38*100/H38</f>
        <v>#REF!</v>
      </c>
      <c r="P38" s="705">
        <v>1753</v>
      </c>
      <c r="Q38" s="706" t="e">
        <f>GETPIVOTDATA("Cuenta número de expedientes",#REF!,"CCAA",$B38,"Grado",Q$7)</f>
        <v>#REF!</v>
      </c>
      <c r="R38" s="704" t="e">
        <f>Q38*100/H38</f>
        <v>#REF!</v>
      </c>
      <c r="S38" s="1340"/>
      <c r="T38" s="703" t="e">
        <f>K38+N38+Q38</f>
        <v>#REF!</v>
      </c>
      <c r="U38" s="704" t="e">
        <f>T38*100/H38</f>
        <v>#REF!</v>
      </c>
      <c r="V38" s="705">
        <v>1753</v>
      </c>
      <c r="W38" s="706" t="e">
        <f>GETPIVOTDATA("Cuenta número de expedientes",#REF!,"CCAA",$B38,"Grado",W$7)</f>
        <v>#REF!</v>
      </c>
      <c r="X38" s="704" t="e">
        <f>W38*100/H38</f>
        <v>#REF!</v>
      </c>
      <c r="Y38" s="702"/>
    </row>
    <row r="39" spans="2:26" s="700" customFormat="1" x14ac:dyDescent="0.35"/>
    <row r="40" spans="2:26" x14ac:dyDescent="0.35">
      <c r="I40" s="700"/>
      <c r="J40" s="700"/>
      <c r="K40" s="700"/>
      <c r="L40" s="700"/>
      <c r="M40" s="700"/>
      <c r="N40" s="700"/>
      <c r="O40" s="700"/>
      <c r="P40" s="700"/>
      <c r="Q40" s="700"/>
      <c r="R40" s="700"/>
      <c r="S40" s="700"/>
      <c r="T40" s="700"/>
      <c r="U40" s="700"/>
      <c r="V40" s="700"/>
      <c r="W40" s="700"/>
      <c r="X40" s="700"/>
      <c r="Y40" s="700"/>
      <c r="Z40" s="666"/>
    </row>
    <row r="41" spans="2:26" x14ac:dyDescent="0.35">
      <c r="Z41" s="666"/>
    </row>
    <row r="42" spans="2:26" x14ac:dyDescent="0.35">
      <c r="Z42" s="666"/>
    </row>
    <row r="43" spans="2:26" x14ac:dyDescent="0.35">
      <c r="Z43" s="666"/>
    </row>
    <row r="44" spans="2:26" s="707" customFormat="1" x14ac:dyDescent="0.3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9"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8" style="615" customWidth="1"/>
    <col min="7" max="7" width="5.54296875" style="615" customWidth="1"/>
    <col min="8" max="8" width="7.54296875" style="615" customWidth="1"/>
    <col min="9" max="9" width="5.453125" style="615" customWidth="1"/>
    <col min="10" max="10" width="7.54296875" style="615" customWidth="1"/>
    <col min="11" max="11" width="5.453125" style="615" customWidth="1"/>
    <col min="12" max="12" width="7.81640625" style="615" customWidth="1"/>
    <col min="13" max="13" width="5.7265625" style="615" customWidth="1"/>
    <col min="14" max="14" width="8.81640625" style="615" customWidth="1"/>
    <col min="15" max="15" width="7.26953125" style="615" customWidth="1"/>
    <col min="16" max="16" width="7.1796875" style="615" customWidth="1"/>
    <col min="17" max="17" width="6" style="615" customWidth="1"/>
    <col min="18" max="18" width="7.26953125" style="615" customWidth="1"/>
    <col min="19" max="19" width="5.453125" style="615" customWidth="1"/>
    <col min="20" max="20" width="5.5429687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25"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25" s="619" customFormat="1" ht="49.5" customHeight="1" x14ac:dyDescent="0.35">
      <c r="B2" s="718"/>
      <c r="C2" s="718"/>
      <c r="D2" s="718"/>
      <c r="E2" s="718"/>
      <c r="F2" s="718"/>
      <c r="G2" s="718"/>
      <c r="H2" s="718"/>
      <c r="I2" s="718"/>
      <c r="J2" s="718"/>
      <c r="K2" s="718"/>
      <c r="X2" s="667"/>
      <c r="Y2" s="667"/>
    </row>
    <row r="3" spans="2:25" s="623" customFormat="1" ht="39.75" customHeight="1" x14ac:dyDescent="0.25">
      <c r="B3" s="1563" t="s">
        <v>399</v>
      </c>
      <c r="C3" s="1563"/>
      <c r="D3" s="1563"/>
      <c r="E3" s="1563"/>
      <c r="F3" s="1563"/>
      <c r="G3" s="1563"/>
      <c r="H3" s="1563"/>
      <c r="I3" s="1563"/>
      <c r="J3" s="1563"/>
      <c r="K3" s="1563"/>
      <c r="L3" s="1563"/>
      <c r="M3" s="1563"/>
      <c r="N3" s="1563"/>
      <c r="O3" s="1563"/>
      <c r="P3" s="1563"/>
      <c r="Q3" s="1563"/>
      <c r="R3" s="1563"/>
      <c r="S3" s="1563"/>
      <c r="T3" s="1563"/>
      <c r="U3" s="1563"/>
      <c r="V3" s="1563"/>
      <c r="W3" s="1563"/>
      <c r="X3" s="1563"/>
      <c r="Y3" s="719"/>
    </row>
    <row r="4" spans="2:25" s="623"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622"/>
    </row>
    <row r="5" spans="2:25" s="621" customFormat="1" ht="5.25" customHeight="1" x14ac:dyDescent="0.25">
      <c r="B5" s="720"/>
      <c r="C5" s="720"/>
      <c r="D5" s="720"/>
      <c r="E5" s="720"/>
      <c r="F5" s="720"/>
      <c r="G5" s="720"/>
      <c r="H5" s="720"/>
      <c r="I5" s="720"/>
      <c r="J5" s="720"/>
      <c r="K5" s="720"/>
      <c r="L5" s="720"/>
      <c r="M5" s="720"/>
      <c r="N5" s="720"/>
      <c r="O5" s="720"/>
      <c r="P5" s="720"/>
      <c r="Q5" s="720"/>
      <c r="R5" s="720"/>
      <c r="S5" s="720"/>
      <c r="T5" s="720"/>
      <c r="U5" s="720"/>
      <c r="V5" s="720"/>
      <c r="W5" s="720"/>
      <c r="X5" s="721"/>
      <c r="Y5" s="721"/>
    </row>
    <row r="6" spans="2:25" s="722" customFormat="1" ht="19.5" customHeight="1" x14ac:dyDescent="0.25">
      <c r="F6" s="1564" t="s">
        <v>52</v>
      </c>
      <c r="G6" s="1564"/>
      <c r="H6" s="1564"/>
      <c r="I6" s="1564"/>
      <c r="J6" s="1564"/>
      <c r="K6" s="1564"/>
      <c r="L6" s="1564"/>
      <c r="M6" s="1564"/>
      <c r="N6" s="1564"/>
      <c r="O6" s="1564"/>
      <c r="P6" s="1564"/>
      <c r="Q6" s="1564"/>
      <c r="R6" s="1564"/>
      <c r="S6" s="1564"/>
      <c r="T6" s="1564"/>
      <c r="U6" s="1564"/>
      <c r="V6" s="1564"/>
      <c r="W6" s="1564"/>
      <c r="X6" s="723"/>
      <c r="Y6" s="723"/>
    </row>
    <row r="7" spans="2:25" s="722" customFormat="1" ht="64.5" customHeight="1" x14ac:dyDescent="0.25">
      <c r="B7" s="1565" t="s">
        <v>12</v>
      </c>
      <c r="C7" s="715"/>
      <c r="D7" s="713"/>
      <c r="E7" s="715"/>
      <c r="F7" s="1565" t="s">
        <v>32</v>
      </c>
      <c r="G7" s="1565"/>
      <c r="H7" s="1565" t="s">
        <v>33</v>
      </c>
      <c r="I7" s="1565"/>
      <c r="J7" s="1565" t="s">
        <v>48</v>
      </c>
      <c r="K7" s="1565"/>
      <c r="L7" s="1565" t="s">
        <v>34</v>
      </c>
      <c r="M7" s="1565"/>
      <c r="N7" s="1565" t="s">
        <v>189</v>
      </c>
      <c r="O7" s="1565"/>
      <c r="P7" s="713"/>
      <c r="Q7" s="713"/>
    </row>
    <row r="8" spans="2:25" s="715" customFormat="1" ht="20.25" customHeight="1" x14ac:dyDescent="0.25">
      <c r="B8" s="1565"/>
      <c r="D8" s="713"/>
      <c r="F8" s="713" t="s">
        <v>9</v>
      </c>
      <c r="G8" s="713" t="s">
        <v>28</v>
      </c>
      <c r="H8" s="713" t="s">
        <v>9</v>
      </c>
      <c r="I8" s="713" t="s">
        <v>28</v>
      </c>
      <c r="J8" s="713" t="s">
        <v>9</v>
      </c>
      <c r="K8" s="713" t="s">
        <v>28</v>
      </c>
      <c r="L8" s="713" t="s">
        <v>9</v>
      </c>
      <c r="M8" s="713" t="s">
        <v>28</v>
      </c>
      <c r="N8" s="713" t="s">
        <v>9</v>
      </c>
      <c r="O8" s="713" t="s">
        <v>28</v>
      </c>
      <c r="P8" s="713"/>
      <c r="Q8" s="713"/>
    </row>
    <row r="9" spans="2:25" s="715" customFormat="1" ht="8.25" customHeight="1" x14ac:dyDescent="0.25">
      <c r="B9" s="713"/>
      <c r="C9" s="697"/>
      <c r="E9" s="697"/>
      <c r="F9" s="713"/>
      <c r="G9" s="713"/>
      <c r="H9" s="713"/>
      <c r="I9" s="713"/>
      <c r="J9" s="713"/>
      <c r="K9" s="713"/>
      <c r="L9" s="713"/>
      <c r="M9" s="713"/>
      <c r="N9" s="713"/>
      <c r="O9" s="713"/>
      <c r="P9" s="713"/>
      <c r="Q9" s="713"/>
    </row>
    <row r="10" spans="2:25" s="697" customFormat="1" ht="18" customHeight="1" x14ac:dyDescent="0.25">
      <c r="B10" s="714" t="s">
        <v>8</v>
      </c>
      <c r="D10" s="703"/>
      <c r="F10" s="706">
        <f>'31dictsaad'!K10</f>
        <v>80491</v>
      </c>
      <c r="G10" s="560">
        <f t="shared" ref="G10:G27" si="0">F10*100/$N10</f>
        <v>18.199145788065906</v>
      </c>
      <c r="H10" s="706">
        <f>'31dictsaad'!N10</f>
        <v>149683</v>
      </c>
      <c r="I10" s="560">
        <f t="shared" ref="I10:I27" si="1">H10*100/$N10</f>
        <v>33.843569330671365</v>
      </c>
      <c r="J10" s="706">
        <f>'31dictsaad'!Q10</f>
        <v>123201</v>
      </c>
      <c r="K10" s="560">
        <f t="shared" ref="K10:K27" si="2">J10*100/$N10</f>
        <v>27.855946133549185</v>
      </c>
      <c r="L10" s="706">
        <f>'31dictsaad'!W10</f>
        <v>88904</v>
      </c>
      <c r="M10" s="560">
        <f t="shared" ref="M10:M27" si="3">L10*100/$N10</f>
        <v>20.101338747713548</v>
      </c>
      <c r="N10" s="706">
        <f>F10+H10+J10+L10</f>
        <v>442279</v>
      </c>
      <c r="O10" s="560">
        <f>G10+I10+K10+M10</f>
        <v>100</v>
      </c>
      <c r="P10" s="724"/>
      <c r="Q10" s="724"/>
    </row>
    <row r="11" spans="2:25" s="697" customFormat="1" ht="18" customHeight="1" x14ac:dyDescent="0.25">
      <c r="B11" s="714" t="s">
        <v>7</v>
      </c>
      <c r="D11" s="703"/>
      <c r="F11" s="706">
        <f>'31dictsaad'!K11</f>
        <v>14247</v>
      </c>
      <c r="G11" s="560">
        <f t="shared" si="0"/>
        <v>24.883416295520043</v>
      </c>
      <c r="H11" s="706">
        <f>'31dictsaad'!N11</f>
        <v>17547</v>
      </c>
      <c r="I11" s="560">
        <f t="shared" si="1"/>
        <v>30.647105056326957</v>
      </c>
      <c r="J11" s="706">
        <f>'31dictsaad'!Q11</f>
        <v>17463</v>
      </c>
      <c r="K11" s="560">
        <f t="shared" si="2"/>
        <v>30.500392978779146</v>
      </c>
      <c r="L11" s="706">
        <f>'31dictsaad'!W11</f>
        <v>7998</v>
      </c>
      <c r="M11" s="560">
        <f t="shared" si="3"/>
        <v>13.969085669373854</v>
      </c>
      <c r="N11" s="706">
        <f t="shared" ref="N11:O27" si="4">F11+H11+J11+L11</f>
        <v>57255</v>
      </c>
      <c r="O11" s="560">
        <f t="shared" si="4"/>
        <v>100</v>
      </c>
      <c r="P11" s="724"/>
      <c r="Q11" s="724"/>
    </row>
    <row r="12" spans="2:25" s="697" customFormat="1" ht="22.5" customHeight="1" x14ac:dyDescent="0.25">
      <c r="B12" s="714" t="s">
        <v>37</v>
      </c>
      <c r="D12" s="703"/>
      <c r="F12" s="703">
        <f>'31dictsaad'!K12</f>
        <v>7512</v>
      </c>
      <c r="G12" s="560">
        <f t="shared" si="0"/>
        <v>17.215537985562047</v>
      </c>
      <c r="H12" s="703">
        <f>'31dictsaad'!N12</f>
        <v>11114</v>
      </c>
      <c r="I12" s="560">
        <f t="shared" si="1"/>
        <v>25.470379282685919</v>
      </c>
      <c r="J12" s="703">
        <f>'31dictsaad'!Q12</f>
        <v>15400</v>
      </c>
      <c r="K12" s="560">
        <f t="shared" si="2"/>
        <v>35.292769565715595</v>
      </c>
      <c r="L12" s="703">
        <f>'31dictsaad'!W12</f>
        <v>9609</v>
      </c>
      <c r="M12" s="560">
        <f t="shared" si="3"/>
        <v>22.021313166036439</v>
      </c>
      <c r="N12" s="706">
        <f t="shared" si="4"/>
        <v>43635</v>
      </c>
      <c r="O12" s="560">
        <f t="shared" si="4"/>
        <v>100</v>
      </c>
      <c r="P12" s="724"/>
      <c r="Q12" s="724"/>
    </row>
    <row r="13" spans="2:25" s="697" customFormat="1" ht="18" customHeight="1" x14ac:dyDescent="0.25">
      <c r="B13" s="714" t="s">
        <v>38</v>
      </c>
      <c r="D13" s="703"/>
      <c r="F13" s="706">
        <f>'31dictsaad'!K13</f>
        <v>8810</v>
      </c>
      <c r="G13" s="560">
        <f t="shared" si="0"/>
        <v>18.555571937066915</v>
      </c>
      <c r="H13" s="706">
        <f>'31dictsaad'!N13</f>
        <v>11965</v>
      </c>
      <c r="I13" s="560">
        <f t="shared" si="1"/>
        <v>25.200615008740705</v>
      </c>
      <c r="J13" s="706">
        <f>'31dictsaad'!Q13</f>
        <v>17143</v>
      </c>
      <c r="K13" s="560">
        <f t="shared" si="2"/>
        <v>36.10648918469218</v>
      </c>
      <c r="L13" s="706">
        <f>'31dictsaad'!W13</f>
        <v>9561</v>
      </c>
      <c r="M13" s="560">
        <f t="shared" si="3"/>
        <v>20.1373238695002</v>
      </c>
      <c r="N13" s="706">
        <f t="shared" si="4"/>
        <v>47479</v>
      </c>
      <c r="O13" s="560">
        <f t="shared" si="4"/>
        <v>100</v>
      </c>
      <c r="P13" s="724"/>
      <c r="Q13" s="724"/>
    </row>
    <row r="14" spans="2:25" s="697" customFormat="1" ht="18" customHeight="1" x14ac:dyDescent="0.25">
      <c r="B14" s="714" t="s">
        <v>6</v>
      </c>
      <c r="D14" s="703"/>
      <c r="F14" s="706">
        <f>'31dictsaad'!K14</f>
        <v>24206</v>
      </c>
      <c r="G14" s="560">
        <f t="shared" si="0"/>
        <v>30.879332559415225</v>
      </c>
      <c r="H14" s="706">
        <f>'31dictsaad'!N14</f>
        <v>24896</v>
      </c>
      <c r="I14" s="560">
        <f t="shared" si="1"/>
        <v>31.759558101264208</v>
      </c>
      <c r="J14" s="706">
        <f>'31dictsaad'!Q14</f>
        <v>20601</v>
      </c>
      <c r="K14" s="560">
        <f t="shared" si="2"/>
        <v>26.280473025552055</v>
      </c>
      <c r="L14" s="706">
        <f>'31dictsaad'!W14</f>
        <v>8686</v>
      </c>
      <c r="M14" s="560">
        <f t="shared" si="3"/>
        <v>11.080636313768514</v>
      </c>
      <c r="N14" s="706">
        <f t="shared" si="4"/>
        <v>78389</v>
      </c>
      <c r="O14" s="560">
        <f t="shared" si="4"/>
        <v>100</v>
      </c>
      <c r="P14" s="724"/>
      <c r="Q14" s="724"/>
    </row>
    <row r="15" spans="2:25" s="697" customFormat="1" ht="18" customHeight="1" x14ac:dyDescent="0.25">
      <c r="B15" s="714" t="s">
        <v>5</v>
      </c>
      <c r="D15" s="703"/>
      <c r="F15" s="703">
        <f>'31dictsaad'!K15</f>
        <v>5069</v>
      </c>
      <c r="G15" s="560">
        <f t="shared" si="0"/>
        <v>21.967497291440953</v>
      </c>
      <c r="H15" s="703">
        <f>'31dictsaad'!N15</f>
        <v>7967</v>
      </c>
      <c r="I15" s="560">
        <f t="shared" si="1"/>
        <v>34.526543878656554</v>
      </c>
      <c r="J15" s="703">
        <f>'31dictsaad'!Q15</f>
        <v>5281</v>
      </c>
      <c r="K15" s="560">
        <f t="shared" si="2"/>
        <v>22.886240520043337</v>
      </c>
      <c r="L15" s="703">
        <f>'31dictsaad'!W15</f>
        <v>4758</v>
      </c>
      <c r="M15" s="560">
        <f t="shared" si="3"/>
        <v>20.619718309859156</v>
      </c>
      <c r="N15" s="706">
        <f t="shared" si="4"/>
        <v>23075</v>
      </c>
      <c r="O15" s="560">
        <f t="shared" si="4"/>
        <v>99.999999999999986</v>
      </c>
      <c r="P15" s="724"/>
      <c r="Q15" s="724"/>
    </row>
    <row r="16" spans="2:25" s="697" customFormat="1" ht="18" customHeight="1" x14ac:dyDescent="0.25">
      <c r="B16" s="714" t="s">
        <v>4</v>
      </c>
      <c r="D16" s="703"/>
      <c r="F16" s="706">
        <f>'31dictsaad'!K16</f>
        <v>34471</v>
      </c>
      <c r="G16" s="560">
        <f t="shared" si="0"/>
        <v>21.617062372226613</v>
      </c>
      <c r="H16" s="706">
        <f>'31dictsaad'!N16</f>
        <v>42496</v>
      </c>
      <c r="I16" s="560">
        <f t="shared" si="1"/>
        <v>26.649609311309277</v>
      </c>
      <c r="J16" s="706">
        <f>'31dictsaad'!Q16</f>
        <v>51888</v>
      </c>
      <c r="K16" s="560">
        <f t="shared" si="2"/>
        <v>32.539413778831317</v>
      </c>
      <c r="L16" s="706">
        <f>'31dictsaad'!W16</f>
        <v>30607</v>
      </c>
      <c r="M16" s="560">
        <f t="shared" si="3"/>
        <v>19.193914537632789</v>
      </c>
      <c r="N16" s="706">
        <f t="shared" si="4"/>
        <v>159462</v>
      </c>
      <c r="O16" s="560">
        <f t="shared" si="4"/>
        <v>100</v>
      </c>
      <c r="P16" s="724"/>
      <c r="Q16" s="724"/>
    </row>
    <row r="17" spans="2:25" s="697" customFormat="1" ht="18" customHeight="1" x14ac:dyDescent="0.25">
      <c r="B17" s="714" t="s">
        <v>40</v>
      </c>
      <c r="D17" s="703"/>
      <c r="F17" s="706">
        <f>'31dictsaad'!K17</f>
        <v>25221</v>
      </c>
      <c r="G17" s="560">
        <f t="shared" si="0"/>
        <v>24.920951741037904</v>
      </c>
      <c r="H17" s="706">
        <f>'31dictsaad'!N17</f>
        <v>27155</v>
      </c>
      <c r="I17" s="560">
        <f t="shared" si="1"/>
        <v>26.831943401446583</v>
      </c>
      <c r="J17" s="706">
        <f>'31dictsaad'!Q17</f>
        <v>31907</v>
      </c>
      <c r="K17" s="560">
        <f t="shared" si="2"/>
        <v>31.527409983795106</v>
      </c>
      <c r="L17" s="706">
        <f>'31dictsaad'!W17</f>
        <v>16921</v>
      </c>
      <c r="M17" s="560">
        <f t="shared" si="3"/>
        <v>16.719694873720407</v>
      </c>
      <c r="N17" s="706">
        <f t="shared" si="4"/>
        <v>101204</v>
      </c>
      <c r="O17" s="560">
        <f t="shared" si="4"/>
        <v>100</v>
      </c>
      <c r="P17" s="724"/>
      <c r="Q17" s="724"/>
    </row>
    <row r="18" spans="2:25" s="697" customFormat="1" ht="18" customHeight="1" x14ac:dyDescent="0.25">
      <c r="B18" s="714" t="s">
        <v>41</v>
      </c>
      <c r="D18" s="703"/>
      <c r="F18" s="706">
        <f>'31dictsaad'!K18</f>
        <v>49528</v>
      </c>
      <c r="G18" s="560">
        <f t="shared" si="0"/>
        <v>13.074697472070284</v>
      </c>
      <c r="H18" s="706">
        <f>'31dictsaad'!N18</f>
        <v>106483</v>
      </c>
      <c r="I18" s="560">
        <f t="shared" si="1"/>
        <v>28.110018795801565</v>
      </c>
      <c r="J18" s="706">
        <f>'31dictsaad'!Q18</f>
        <v>132683</v>
      </c>
      <c r="K18" s="560">
        <f t="shared" si="2"/>
        <v>35.026451394901905</v>
      </c>
      <c r="L18" s="706">
        <f>'31dictsaad'!W18</f>
        <v>90114</v>
      </c>
      <c r="M18" s="560">
        <f t="shared" si="3"/>
        <v>23.788832337226246</v>
      </c>
      <c r="N18" s="706">
        <f t="shared" si="4"/>
        <v>378808</v>
      </c>
      <c r="O18" s="560">
        <f t="shared" si="4"/>
        <v>100</v>
      </c>
      <c r="P18" s="724"/>
      <c r="Q18" s="724"/>
    </row>
    <row r="19" spans="2:25" s="697" customFormat="1" ht="18" customHeight="1" x14ac:dyDescent="0.25">
      <c r="B19" s="714" t="s">
        <v>3</v>
      </c>
      <c r="D19" s="703"/>
      <c r="F19" s="706">
        <f>'31dictsaad'!K19</f>
        <v>49785</v>
      </c>
      <c r="G19" s="560">
        <f t="shared" si="0"/>
        <v>22.741599517623197</v>
      </c>
      <c r="H19" s="706">
        <f>'31dictsaad'!N19</f>
        <v>70511</v>
      </c>
      <c r="I19" s="560">
        <f>H19*100/$N19</f>
        <v>32.209157850499736</v>
      </c>
      <c r="J19" s="706">
        <f>'31dictsaad'!Q19</f>
        <v>67597</v>
      </c>
      <c r="K19" s="560">
        <f>J19*100/$N19</f>
        <v>30.878053682691078</v>
      </c>
      <c r="L19" s="706">
        <f>'31dictsaad'!W19</f>
        <v>31023</v>
      </c>
      <c r="M19" s="560">
        <f t="shared" si="3"/>
        <v>14.171188949185989</v>
      </c>
      <c r="N19" s="706">
        <f t="shared" si="4"/>
        <v>218916</v>
      </c>
      <c r="O19" s="560">
        <f t="shared" si="4"/>
        <v>100</v>
      </c>
      <c r="P19" s="724"/>
      <c r="Q19" s="724"/>
    </row>
    <row r="20" spans="2:25" s="697" customFormat="1" ht="18" customHeight="1" x14ac:dyDescent="0.25">
      <c r="B20" s="714" t="s">
        <v>2</v>
      </c>
      <c r="D20" s="703"/>
      <c r="F20" s="706">
        <f>'31dictsaad'!K20</f>
        <v>13086</v>
      </c>
      <c r="G20" s="560">
        <f t="shared" si="0"/>
        <v>22.323058289691406</v>
      </c>
      <c r="H20" s="706">
        <f>'31dictsaad'!N20</f>
        <v>14045</v>
      </c>
      <c r="I20" s="560">
        <f>H20*100/$N20</f>
        <v>23.958990805342797</v>
      </c>
      <c r="J20" s="706">
        <f>'31dictsaad'!Q20</f>
        <v>15242</v>
      </c>
      <c r="K20" s="560">
        <f>J20*100/$N20</f>
        <v>26.000921171593799</v>
      </c>
      <c r="L20" s="706">
        <f>'31dictsaad'!W20</f>
        <v>16248</v>
      </c>
      <c r="M20" s="560">
        <f t="shared" si="3"/>
        <v>27.717029733372001</v>
      </c>
      <c r="N20" s="706">
        <f t="shared" si="4"/>
        <v>58621</v>
      </c>
      <c r="O20" s="560">
        <f t="shared" si="4"/>
        <v>100</v>
      </c>
      <c r="P20" s="724"/>
      <c r="Q20" s="724"/>
    </row>
    <row r="21" spans="2:25" s="697" customFormat="1" ht="18" customHeight="1" x14ac:dyDescent="0.25">
      <c r="B21" s="714" t="s">
        <v>35</v>
      </c>
      <c r="D21" s="703"/>
      <c r="F21" s="706">
        <f>'31dictsaad'!K21</f>
        <v>28246</v>
      </c>
      <c r="G21" s="560">
        <f t="shared" si="0"/>
        <v>28.385657434578125</v>
      </c>
      <c r="H21" s="706">
        <f>'31dictsaad'!N21</f>
        <v>31282</v>
      </c>
      <c r="I21" s="560">
        <f>H21*100/$N21</f>
        <v>31.436668408570164</v>
      </c>
      <c r="J21" s="706">
        <f>'31dictsaad'!Q21</f>
        <v>33921</v>
      </c>
      <c r="K21" s="560">
        <f>J21*100/$N21</f>
        <v>34.088716485106723</v>
      </c>
      <c r="L21" s="706">
        <f>'31dictsaad'!W21</f>
        <v>6059</v>
      </c>
      <c r="M21" s="560">
        <f t="shared" si="3"/>
        <v>6.0889576717449856</v>
      </c>
      <c r="N21" s="706">
        <f t="shared" si="4"/>
        <v>99508</v>
      </c>
      <c r="O21" s="560">
        <f t="shared" si="4"/>
        <v>100</v>
      </c>
      <c r="P21" s="724"/>
      <c r="Q21" s="724"/>
    </row>
    <row r="22" spans="2:25" s="697" customFormat="1" ht="21" customHeight="1" x14ac:dyDescent="0.25">
      <c r="B22" s="714" t="s">
        <v>42</v>
      </c>
      <c r="D22" s="703"/>
      <c r="F22" s="706">
        <f>'31dictsaad'!K22</f>
        <v>69970</v>
      </c>
      <c r="G22" s="560">
        <f t="shared" si="0"/>
        <v>24.94652025099829</v>
      </c>
      <c r="H22" s="706">
        <f>'31dictsaad'!N22</f>
        <v>83749</v>
      </c>
      <c r="I22" s="560">
        <f>H22*100/$N22</f>
        <v>29.859169994295492</v>
      </c>
      <c r="J22" s="706">
        <f>'31dictsaad'!Q22</f>
        <v>69472</v>
      </c>
      <c r="K22" s="560">
        <f>J22*100/$N22</f>
        <v>24.768967484312608</v>
      </c>
      <c r="L22" s="706">
        <f>'31dictsaad'!W22</f>
        <v>57289</v>
      </c>
      <c r="M22" s="560">
        <f t="shared" si="3"/>
        <v>20.42534227039361</v>
      </c>
      <c r="N22" s="706">
        <f t="shared" si="4"/>
        <v>280480</v>
      </c>
      <c r="O22" s="560">
        <f t="shared" si="4"/>
        <v>100</v>
      </c>
      <c r="P22" s="724"/>
      <c r="Q22" s="724"/>
    </row>
    <row r="23" spans="2:25" s="697" customFormat="1" ht="18" customHeight="1" x14ac:dyDescent="0.25">
      <c r="B23" s="714" t="s">
        <v>43</v>
      </c>
      <c r="D23" s="703"/>
      <c r="F23" s="706">
        <f>'31dictsaad'!K23</f>
        <v>16176</v>
      </c>
      <c r="G23" s="560">
        <f t="shared" si="0"/>
        <v>24.166728916112646</v>
      </c>
      <c r="H23" s="706">
        <f>'31dictsaad'!N23</f>
        <v>20747</v>
      </c>
      <c r="I23" s="560">
        <f>H23*100/$N23</f>
        <v>30.995742137894972</v>
      </c>
      <c r="J23" s="706">
        <f>'31dictsaad'!Q23</f>
        <v>20320</v>
      </c>
      <c r="K23" s="560">
        <f>J23*100/$N23</f>
        <v>30.357809815492644</v>
      </c>
      <c r="L23" s="706">
        <f>'31dictsaad'!W23</f>
        <v>9692</v>
      </c>
      <c r="M23" s="560">
        <f t="shared" si="3"/>
        <v>14.479719130499738</v>
      </c>
      <c r="N23" s="706">
        <f t="shared" si="4"/>
        <v>66935</v>
      </c>
      <c r="O23" s="560">
        <f t="shared" si="4"/>
        <v>100</v>
      </c>
      <c r="P23" s="724"/>
      <c r="Q23" s="724"/>
    </row>
    <row r="24" spans="2:25" s="697" customFormat="1" ht="22.5" customHeight="1" x14ac:dyDescent="0.25">
      <c r="B24" s="714" t="s">
        <v>44</v>
      </c>
      <c r="D24" s="703"/>
      <c r="F24" s="703">
        <f>'31dictsaad'!K24</f>
        <v>3358</v>
      </c>
      <c r="G24" s="704">
        <f t="shared" si="0"/>
        <v>14.042570986492702</v>
      </c>
      <c r="H24" s="703">
        <f>'31dictsaad'!N24</f>
        <v>6807</v>
      </c>
      <c r="I24" s="560">
        <f t="shared" si="1"/>
        <v>28.465688119432944</v>
      </c>
      <c r="J24" s="703">
        <f>'31dictsaad'!Q24</f>
        <v>7750</v>
      </c>
      <c r="K24" s="560">
        <f t="shared" si="2"/>
        <v>32.409149834817882</v>
      </c>
      <c r="L24" s="703">
        <f>'31dictsaad'!W24</f>
        <v>5998</v>
      </c>
      <c r="M24" s="560">
        <f t="shared" si="3"/>
        <v>25.082591059256472</v>
      </c>
      <c r="N24" s="703">
        <f t="shared" si="4"/>
        <v>23913</v>
      </c>
      <c r="O24" s="560">
        <f t="shared" si="4"/>
        <v>100</v>
      </c>
      <c r="P24" s="724"/>
      <c r="Q24" s="724"/>
    </row>
    <row r="25" spans="2:25" s="697" customFormat="1" ht="18" customHeight="1" x14ac:dyDescent="0.25">
      <c r="B25" s="714" t="s">
        <v>45</v>
      </c>
      <c r="D25" s="703"/>
      <c r="F25" s="703">
        <f>'31dictsaad'!K25</f>
        <v>19529</v>
      </c>
      <c r="G25" s="704">
        <f t="shared" si="0"/>
        <v>16.127407260595248</v>
      </c>
      <c r="H25" s="703">
        <f>'31dictsaad'!N25</f>
        <v>27411</v>
      </c>
      <c r="I25" s="560">
        <f t="shared" si="1"/>
        <v>22.636507779209197</v>
      </c>
      <c r="J25" s="703">
        <f>'31dictsaad'!Q25</f>
        <v>40523</v>
      </c>
      <c r="K25" s="560">
        <f t="shared" si="2"/>
        <v>33.464638456710603</v>
      </c>
      <c r="L25" s="703">
        <f>'31dictsaad'!W25</f>
        <v>33629</v>
      </c>
      <c r="M25" s="560">
        <f t="shared" si="3"/>
        <v>27.771446503484952</v>
      </c>
      <c r="N25" s="703">
        <f t="shared" si="4"/>
        <v>121092</v>
      </c>
      <c r="O25" s="560">
        <f t="shared" si="4"/>
        <v>100</v>
      </c>
      <c r="P25" s="724"/>
      <c r="Q25" s="724"/>
    </row>
    <row r="26" spans="2:25" s="697" customFormat="1" ht="18" customHeight="1" x14ac:dyDescent="0.25">
      <c r="B26" s="714" t="s">
        <v>46</v>
      </c>
      <c r="D26" s="703"/>
      <c r="F26" s="703">
        <f>'31dictsaad'!K26</f>
        <v>2286</v>
      </c>
      <c r="G26" s="704">
        <f t="shared" si="0"/>
        <v>15.243048609721944</v>
      </c>
      <c r="H26" s="703">
        <f>'31dictsaad'!N26</f>
        <v>4459</v>
      </c>
      <c r="I26" s="560">
        <f t="shared" si="1"/>
        <v>29.732613189304526</v>
      </c>
      <c r="J26" s="703">
        <f>'31dictsaad'!Q26</f>
        <v>3751</v>
      </c>
      <c r="K26" s="560">
        <f t="shared" si="2"/>
        <v>25.01166900046676</v>
      </c>
      <c r="L26" s="703">
        <f>'31dictsaad'!W26</f>
        <v>4501</v>
      </c>
      <c r="M26" s="560">
        <f t="shared" si="3"/>
        <v>30.012669200506767</v>
      </c>
      <c r="N26" s="703">
        <f t="shared" si="4"/>
        <v>14997</v>
      </c>
      <c r="O26" s="560">
        <f t="shared" si="4"/>
        <v>100</v>
      </c>
      <c r="P26" s="724"/>
      <c r="Q26" s="724"/>
    </row>
    <row r="27" spans="2:25" s="697" customFormat="1" ht="18" customHeight="1" x14ac:dyDescent="0.25">
      <c r="B27" s="714" t="s">
        <v>1</v>
      </c>
      <c r="D27" s="703"/>
      <c r="F27" s="703">
        <f>'31dictsaad'!K27</f>
        <v>1313</v>
      </c>
      <c r="G27" s="704">
        <f t="shared" si="0"/>
        <v>22.653554175293305</v>
      </c>
      <c r="H27" s="703">
        <f>'31dictsaad'!N27</f>
        <v>1594</v>
      </c>
      <c r="I27" s="560">
        <f t="shared" si="1"/>
        <v>27.501725327812284</v>
      </c>
      <c r="J27" s="703">
        <f>'31dictsaad'!Q27</f>
        <v>1424</v>
      </c>
      <c r="K27" s="560">
        <f t="shared" si="2"/>
        <v>24.568668046928916</v>
      </c>
      <c r="L27" s="703">
        <f>'31dictsaad'!W27</f>
        <v>1465</v>
      </c>
      <c r="M27" s="560">
        <f t="shared" si="3"/>
        <v>25.276052449965494</v>
      </c>
      <c r="N27" s="706">
        <f t="shared" si="4"/>
        <v>5796</v>
      </c>
      <c r="O27" s="560">
        <f t="shared" si="4"/>
        <v>100</v>
      </c>
      <c r="P27" s="724"/>
      <c r="Q27" s="724"/>
    </row>
    <row r="28" spans="2:25" s="697" customFormat="1" ht="8.25" customHeight="1" x14ac:dyDescent="0.25">
      <c r="B28" s="714"/>
      <c r="D28" s="725"/>
      <c r="F28" s="703"/>
      <c r="G28" s="705"/>
      <c r="H28" s="703"/>
      <c r="I28" s="705"/>
      <c r="J28" s="703"/>
      <c r="K28" s="705"/>
      <c r="L28" s="703"/>
      <c r="M28" s="705"/>
      <c r="N28" s="706"/>
      <c r="O28" s="724"/>
      <c r="P28" s="724"/>
      <c r="Q28" s="705"/>
    </row>
    <row r="29" spans="2:25" s="697" customFormat="1" x14ac:dyDescent="0.25">
      <c r="B29" s="714" t="s">
        <v>0</v>
      </c>
      <c r="D29" s="726"/>
      <c r="F29" s="727">
        <f>SUM(F10:F27)</f>
        <v>453304</v>
      </c>
      <c r="G29" s="713">
        <f>F29*100/$N29</f>
        <v>20.402152446346367</v>
      </c>
      <c r="H29" s="727">
        <f>SUM(H10:H27)</f>
        <v>659911</v>
      </c>
      <c r="I29" s="713">
        <f>H29*100/$N29</f>
        <v>29.701050118730208</v>
      </c>
      <c r="J29" s="727">
        <f>SUM(J10:J27)</f>
        <v>675567</v>
      </c>
      <c r="K29" s="713">
        <f>J29*100/$N29</f>
        <v>30.405690048446246</v>
      </c>
      <c r="L29" s="727">
        <f>SUM(L10:L27)</f>
        <v>433062</v>
      </c>
      <c r="M29" s="713">
        <f>L29*100/$N29</f>
        <v>19.491107386477179</v>
      </c>
      <c r="N29" s="727">
        <f>SUM(N10:N27)</f>
        <v>2221844</v>
      </c>
      <c r="O29" s="713">
        <f>N29*100/$N29</f>
        <v>100</v>
      </c>
      <c r="P29" s="713"/>
      <c r="Q29" s="713"/>
    </row>
    <row r="30" spans="2:25" s="697" customFormat="1" ht="20.25" customHeight="1" x14ac:dyDescent="0.25">
      <c r="B30" s="714" t="s">
        <v>0</v>
      </c>
      <c r="C30" s="715"/>
      <c r="D30" s="727">
        <f>SUM(D10:D29)</f>
        <v>0</v>
      </c>
      <c r="E30" s="715"/>
      <c r="F30" s="727">
        <f>SUM(F10:F27)</f>
        <v>453304</v>
      </c>
      <c r="G30" s="728">
        <f>F30*100/$N30</f>
        <v>20.402152446346367</v>
      </c>
      <c r="H30" s="727">
        <f>SUM(H10:H27)</f>
        <v>659911</v>
      </c>
      <c r="I30" s="728">
        <f>H30*100/$N30</f>
        <v>29.701050118730208</v>
      </c>
      <c r="J30" s="727">
        <f>SUM(J10:J27)</f>
        <v>675567</v>
      </c>
      <c r="K30" s="728">
        <f>J30*100/$N30</f>
        <v>30.405690048446246</v>
      </c>
      <c r="L30" s="727">
        <f>SUM(L10:L28)</f>
        <v>433062</v>
      </c>
      <c r="M30" s="728">
        <f>L30*100/$N30</f>
        <v>19.491107386477179</v>
      </c>
      <c r="N30" s="727">
        <f>F30+H30+J30+L30</f>
        <v>2221844</v>
      </c>
      <c r="O30" s="728">
        <f>G30+I30+K30+M30</f>
        <v>100</v>
      </c>
      <c r="P30" s="729"/>
      <c r="Q30" s="729" t="e">
        <f>(N30/D30)</f>
        <v>#DIV/0!</v>
      </c>
    </row>
    <row r="31" spans="2:25" s="697" customFormat="1" ht="5.25" customHeight="1" x14ac:dyDescent="0.25">
      <c r="B31" s="714"/>
      <c r="C31" s="715"/>
      <c r="D31" s="727"/>
      <c r="E31" s="715"/>
      <c r="F31" s="727"/>
      <c r="G31" s="729"/>
      <c r="H31" s="727"/>
      <c r="I31" s="729"/>
      <c r="J31" s="727"/>
      <c r="K31" s="729"/>
      <c r="L31" s="727"/>
      <c r="M31" s="729"/>
      <c r="N31" s="727"/>
      <c r="O31" s="729"/>
      <c r="P31" s="727"/>
      <c r="Q31" s="729"/>
      <c r="R31" s="727"/>
      <c r="S31" s="729"/>
      <c r="T31" s="727"/>
      <c r="U31" s="729"/>
      <c r="V31" s="727"/>
      <c r="W31" s="729"/>
      <c r="X31" s="729"/>
      <c r="Y31" s="729"/>
    </row>
    <row r="32" spans="2:25" s="697" customFormat="1" ht="18.75" customHeight="1" x14ac:dyDescent="0.25">
      <c r="B32" s="730" t="s">
        <v>39</v>
      </c>
      <c r="C32" s="731"/>
      <c r="D32" s="731"/>
      <c r="E32" s="731"/>
      <c r="F32" s="731"/>
      <c r="G32" s="731"/>
      <c r="H32" s="731"/>
      <c r="I32" s="731"/>
      <c r="J32" s="731"/>
      <c r="K32" s="731"/>
      <c r="L32" s="731"/>
      <c r="N32" s="731"/>
      <c r="O32" s="731"/>
      <c r="P32" s="731"/>
      <c r="Q32" s="731"/>
      <c r="R32" s="731"/>
      <c r="S32" s="731"/>
      <c r="T32" s="731"/>
      <c r="U32" s="731"/>
      <c r="V32" s="731"/>
      <c r="W32" s="731"/>
    </row>
    <row r="33" spans="1:25" x14ac:dyDescent="0.35">
      <c r="A33" s="732"/>
      <c r="B33" s="733" t="s">
        <v>47</v>
      </c>
    </row>
    <row r="36" spans="1:25" x14ac:dyDescent="0.25">
      <c r="D36" s="734"/>
      <c r="T36" s="732"/>
      <c r="U36" s="732"/>
      <c r="X36" s="615"/>
      <c r="Y36" s="615"/>
    </row>
    <row r="37" spans="1:25" x14ac:dyDescent="0.25">
      <c r="T37" s="732"/>
      <c r="U37" s="732"/>
      <c r="X37" s="615"/>
      <c r="Y37" s="615"/>
    </row>
    <row r="38" spans="1:25" x14ac:dyDescent="0.25">
      <c r="T38" s="732"/>
      <c r="U38" s="732"/>
      <c r="X38" s="615"/>
      <c r="Y38" s="615"/>
    </row>
    <row r="39" spans="1:25" x14ac:dyDescent="0.25">
      <c r="T39" s="732"/>
      <c r="U39" s="732"/>
      <c r="X39" s="615"/>
      <c r="Y39" s="615"/>
    </row>
    <row r="40" spans="1:25" x14ac:dyDescent="0.25">
      <c r="T40" s="732"/>
      <c r="U40" s="732"/>
      <c r="X40" s="615"/>
      <c r="Y40" s="615"/>
    </row>
    <row r="41" spans="1:25" x14ac:dyDescent="0.25">
      <c r="T41" s="732"/>
      <c r="U41" s="732"/>
      <c r="X41" s="615"/>
      <c r="Y41" s="615"/>
    </row>
    <row r="42" spans="1:25" x14ac:dyDescent="0.25">
      <c r="T42" s="732"/>
      <c r="U42" s="732"/>
      <c r="X42" s="615"/>
      <c r="Y42" s="615"/>
    </row>
    <row r="43" spans="1:25" x14ac:dyDescent="0.25">
      <c r="T43" s="732"/>
      <c r="U43" s="732"/>
      <c r="X43" s="615"/>
      <c r="Y43" s="615"/>
    </row>
    <row r="44" spans="1:25" x14ac:dyDescent="0.25">
      <c r="T44" s="732"/>
      <c r="U44" s="732"/>
      <c r="X44" s="615"/>
      <c r="Y44" s="615"/>
    </row>
    <row r="45" spans="1:25" x14ac:dyDescent="0.25">
      <c r="T45" s="732"/>
      <c r="U45" s="732"/>
      <c r="X45" s="615"/>
      <c r="Y45" s="615"/>
    </row>
    <row r="46" spans="1:25" x14ac:dyDescent="0.25">
      <c r="T46" s="732"/>
      <c r="U46" s="732"/>
      <c r="X46" s="615"/>
      <c r="Y46" s="615"/>
    </row>
    <row r="47" spans="1:25" x14ac:dyDescent="0.25">
      <c r="T47" s="732"/>
      <c r="U47" s="732"/>
      <c r="X47" s="615"/>
      <c r="Y47" s="615"/>
    </row>
    <row r="48" spans="1: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7.816406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1: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3">
      <c r="B2" s="18"/>
      <c r="C2" s="18"/>
      <c r="D2" s="18"/>
      <c r="E2" s="18"/>
      <c r="F2" s="18"/>
      <c r="G2" s="18"/>
      <c r="H2" s="18"/>
      <c r="I2" s="18"/>
      <c r="J2" s="18"/>
      <c r="K2" s="18"/>
      <c r="X2" s="17"/>
      <c r="Y2" s="17"/>
    </row>
    <row r="3" spans="1:25" s="738" customFormat="1" ht="21" x14ac:dyDescent="0.25">
      <c r="B3" s="1563" t="s">
        <v>400</v>
      </c>
      <c r="C3" s="1563"/>
      <c r="D3" s="1563"/>
      <c r="E3" s="1563"/>
      <c r="F3" s="1563"/>
      <c r="G3" s="1563"/>
      <c r="H3" s="1563"/>
      <c r="I3" s="1563"/>
      <c r="J3" s="1563"/>
      <c r="K3" s="1563"/>
      <c r="L3" s="1563"/>
      <c r="M3" s="1563"/>
      <c r="N3" s="1563"/>
      <c r="O3" s="1563"/>
      <c r="P3" s="1563"/>
      <c r="Q3" s="1563"/>
      <c r="R3" s="1563"/>
      <c r="S3" s="1563"/>
      <c r="T3" s="1563"/>
      <c r="U3" s="1563"/>
      <c r="V3" s="1563"/>
      <c r="W3" s="1563"/>
      <c r="X3" s="1563"/>
      <c r="Y3" s="712"/>
    </row>
    <row r="4" spans="1:25" s="738"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739"/>
      <c r="Y4" s="739"/>
    </row>
    <row r="5" spans="1: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5">
      <c r="A6" s="132"/>
      <c r="F6" s="1566" t="s">
        <v>52</v>
      </c>
      <c r="G6" s="1566"/>
      <c r="H6" s="1566"/>
      <c r="I6" s="1566"/>
      <c r="J6" s="1566"/>
      <c r="K6" s="1566"/>
      <c r="L6" s="1566"/>
      <c r="M6" s="1566"/>
      <c r="N6" s="1566"/>
      <c r="O6" s="1566"/>
      <c r="P6" s="1566"/>
      <c r="Q6" s="1566"/>
      <c r="R6" s="1566"/>
      <c r="S6" s="1566"/>
      <c r="T6" s="1566"/>
      <c r="U6" s="1566"/>
      <c r="V6" s="1566"/>
      <c r="W6" s="1566"/>
      <c r="X6" s="154"/>
      <c r="Y6" s="154"/>
    </row>
    <row r="7" spans="1:25" s="133" customFormat="1" ht="64.5" customHeight="1" x14ac:dyDescent="0.25">
      <c r="A7" s="132"/>
      <c r="B7" s="1567" t="s">
        <v>12</v>
      </c>
      <c r="C7" s="155"/>
      <c r="D7" s="156"/>
      <c r="E7" s="155"/>
      <c r="F7" s="1568" t="s">
        <v>32</v>
      </c>
      <c r="G7" s="1568"/>
      <c r="H7" s="1568" t="s">
        <v>33</v>
      </c>
      <c r="I7" s="1568"/>
      <c r="J7" s="1568" t="s">
        <v>48</v>
      </c>
      <c r="K7" s="1568"/>
      <c r="L7" s="1568"/>
      <c r="M7" s="1568"/>
      <c r="N7" s="1568" t="s">
        <v>223</v>
      </c>
      <c r="O7" s="1568"/>
      <c r="P7" s="156"/>
      <c r="Q7" s="156"/>
    </row>
    <row r="8" spans="1:25" s="155" customFormat="1" ht="20.25" customHeight="1" x14ac:dyDescent="0.25">
      <c r="A8" s="189"/>
      <c r="B8" s="1567"/>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5">
      <c r="A9" s="190"/>
      <c r="B9" s="158"/>
      <c r="C9" s="159"/>
      <c r="D9" s="160"/>
      <c r="E9" s="159"/>
      <c r="F9" s="161"/>
      <c r="G9" s="161"/>
      <c r="H9" s="161"/>
      <c r="I9" s="161"/>
      <c r="J9" s="161"/>
      <c r="K9" s="161"/>
      <c r="L9" s="161"/>
      <c r="M9" s="161"/>
      <c r="N9" s="161"/>
      <c r="O9" s="161"/>
      <c r="P9" s="161"/>
      <c r="Q9" s="161"/>
    </row>
    <row r="10" spans="1:25" s="162" customFormat="1" ht="18" customHeight="1" x14ac:dyDescent="0.25">
      <c r="A10" s="191"/>
      <c r="B10" s="146" t="s">
        <v>8</v>
      </c>
      <c r="C10" s="159"/>
      <c r="D10" s="163"/>
      <c r="F10" s="164">
        <f>'31dictsaad'!K10</f>
        <v>80491</v>
      </c>
      <c r="G10" s="165">
        <f t="shared" ref="G10:G27" si="0">F10*100/$N10</f>
        <v>22.777785638486026</v>
      </c>
      <c r="H10" s="164">
        <f>'31dictsaad'!N10</f>
        <v>149683</v>
      </c>
      <c r="I10" s="165">
        <f t="shared" ref="I10:I27" si="1">H10*100/$N10</f>
        <v>42.358118146444994</v>
      </c>
      <c r="J10" s="164">
        <f>'31dictsaad'!Q10</f>
        <v>123201</v>
      </c>
      <c r="K10" s="165">
        <f t="shared" ref="K10:K27" si="2">J10*100/$N10</f>
        <v>34.864096215068976</v>
      </c>
      <c r="L10" s="164"/>
      <c r="M10" s="165"/>
      <c r="N10" s="164">
        <f>F10+H10+J10+L10</f>
        <v>353375</v>
      </c>
      <c r="O10" s="165">
        <f>G10+I10+K10+M10</f>
        <v>100</v>
      </c>
      <c r="P10" s="166"/>
      <c r="Q10" s="166"/>
    </row>
    <row r="11" spans="1:25" s="162" customFormat="1" ht="18" customHeight="1" x14ac:dyDescent="0.25">
      <c r="A11" s="191"/>
      <c r="B11" s="146" t="s">
        <v>7</v>
      </c>
      <c r="C11" s="159"/>
      <c r="D11" s="163"/>
      <c r="F11" s="164">
        <f>'31dictsaad'!K11</f>
        <v>14247</v>
      </c>
      <c r="G11" s="165">
        <f t="shared" si="0"/>
        <v>28.923807783665264</v>
      </c>
      <c r="H11" s="164">
        <f>'31dictsaad'!N11</f>
        <v>17547</v>
      </c>
      <c r="I11" s="165">
        <f t="shared" si="1"/>
        <v>35.623363176807359</v>
      </c>
      <c r="J11" s="164">
        <f>'31dictsaad'!Q11</f>
        <v>17463</v>
      </c>
      <c r="K11" s="165">
        <f t="shared" si="2"/>
        <v>35.45282903952738</v>
      </c>
      <c r="L11" s="164"/>
      <c r="M11" s="165"/>
      <c r="N11" s="164">
        <f t="shared" ref="N11:O27" si="3">F11+H11+J11+L11</f>
        <v>49257</v>
      </c>
      <c r="O11" s="165">
        <f t="shared" si="3"/>
        <v>100</v>
      </c>
      <c r="P11" s="166"/>
      <c r="Q11" s="166"/>
    </row>
    <row r="12" spans="1:25" s="162" customFormat="1" ht="22.5" customHeight="1" x14ac:dyDescent="0.25">
      <c r="A12" s="191"/>
      <c r="B12" s="146" t="s">
        <v>37</v>
      </c>
      <c r="C12" s="159"/>
      <c r="D12" s="163"/>
      <c r="F12" s="163">
        <f>'31dictsaad'!K12</f>
        <v>7512</v>
      </c>
      <c r="G12" s="165">
        <f t="shared" si="0"/>
        <v>22.07723505554576</v>
      </c>
      <c r="H12" s="163">
        <f>'31dictsaad'!N12</f>
        <v>11114</v>
      </c>
      <c r="I12" s="165">
        <f t="shared" si="1"/>
        <v>32.663257508963731</v>
      </c>
      <c r="J12" s="163">
        <f>'31dictsaad'!Q12</f>
        <v>15400</v>
      </c>
      <c r="K12" s="165">
        <f t="shared" si="2"/>
        <v>45.259507435490505</v>
      </c>
      <c r="L12" s="163"/>
      <c r="M12" s="165"/>
      <c r="N12" s="164">
        <f t="shared" si="3"/>
        <v>34026</v>
      </c>
      <c r="O12" s="165">
        <f t="shared" si="3"/>
        <v>100</v>
      </c>
      <c r="P12" s="166"/>
      <c r="Q12" s="166"/>
    </row>
    <row r="13" spans="1:25" s="162" customFormat="1" ht="18" customHeight="1" x14ac:dyDescent="0.25">
      <c r="A13" s="191"/>
      <c r="B13" s="146" t="s">
        <v>38</v>
      </c>
      <c r="C13" s="159"/>
      <c r="D13" s="163"/>
      <c r="F13" s="164">
        <f>'31dictsaad'!K13</f>
        <v>8810</v>
      </c>
      <c r="G13" s="165">
        <f t="shared" si="0"/>
        <v>23.234347803154176</v>
      </c>
      <c r="H13" s="164">
        <f>'31dictsaad'!N13</f>
        <v>11965</v>
      </c>
      <c r="I13" s="165">
        <f t="shared" si="1"/>
        <v>31.554934331979535</v>
      </c>
      <c r="J13" s="164">
        <f>'31dictsaad'!Q13</f>
        <v>17143</v>
      </c>
      <c r="K13" s="165">
        <f t="shared" si="2"/>
        <v>45.21071786486629</v>
      </c>
      <c r="L13" s="164"/>
      <c r="M13" s="165"/>
      <c r="N13" s="164">
        <f t="shared" si="3"/>
        <v>37918</v>
      </c>
      <c r="O13" s="165">
        <f t="shared" si="3"/>
        <v>100</v>
      </c>
      <c r="P13" s="166"/>
      <c r="Q13" s="166"/>
    </row>
    <row r="14" spans="1:25" s="162" customFormat="1" ht="18" customHeight="1" x14ac:dyDescent="0.25">
      <c r="A14" s="191"/>
      <c r="B14" s="146" t="s">
        <v>6</v>
      </c>
      <c r="C14" s="159"/>
      <c r="D14" s="163"/>
      <c r="F14" s="164">
        <f>'31dictsaad'!K14</f>
        <v>24206</v>
      </c>
      <c r="G14" s="165">
        <f t="shared" si="0"/>
        <v>34.727343155961726</v>
      </c>
      <c r="H14" s="164">
        <f>'31dictsaad'!N14</f>
        <v>24896</v>
      </c>
      <c r="I14" s="165">
        <f t="shared" si="1"/>
        <v>35.717257506850494</v>
      </c>
      <c r="J14" s="164">
        <f>'31dictsaad'!Q14</f>
        <v>20601</v>
      </c>
      <c r="K14" s="165">
        <f t="shared" si="2"/>
        <v>29.555399337187783</v>
      </c>
      <c r="L14" s="164"/>
      <c r="M14" s="165"/>
      <c r="N14" s="164">
        <f t="shared" si="3"/>
        <v>69703</v>
      </c>
      <c r="O14" s="165">
        <f t="shared" si="3"/>
        <v>100</v>
      </c>
      <c r="P14" s="166"/>
      <c r="Q14" s="166"/>
    </row>
    <row r="15" spans="1:25" s="162" customFormat="1" ht="18" customHeight="1" x14ac:dyDescent="0.25">
      <c r="A15" s="191"/>
      <c r="B15" s="146" t="s">
        <v>5</v>
      </c>
      <c r="C15" s="159"/>
      <c r="D15" s="163"/>
      <c r="F15" s="163">
        <f>'31dictsaad'!K15</f>
        <v>5069</v>
      </c>
      <c r="G15" s="165">
        <f t="shared" si="0"/>
        <v>27.673745700715184</v>
      </c>
      <c r="H15" s="163">
        <f>'31dictsaad'!N15</f>
        <v>7967</v>
      </c>
      <c r="I15" s="165">
        <f t="shared" si="1"/>
        <v>43.495113828683735</v>
      </c>
      <c r="J15" s="163">
        <f>'31dictsaad'!Q15</f>
        <v>5281</v>
      </c>
      <c r="K15" s="165">
        <f t="shared" si="2"/>
        <v>28.831140470601081</v>
      </c>
      <c r="L15" s="163"/>
      <c r="M15" s="165"/>
      <c r="N15" s="164">
        <f t="shared" si="3"/>
        <v>18317</v>
      </c>
      <c r="O15" s="165">
        <f t="shared" si="3"/>
        <v>100</v>
      </c>
      <c r="P15" s="166"/>
      <c r="Q15" s="166"/>
    </row>
    <row r="16" spans="1:25" s="162" customFormat="1" ht="18" customHeight="1" x14ac:dyDescent="0.25">
      <c r="A16" s="191"/>
      <c r="B16" s="146" t="s">
        <v>4</v>
      </c>
      <c r="C16" s="159"/>
      <c r="D16" s="163"/>
      <c r="F16" s="164">
        <f>'31dictsaad'!K16</f>
        <v>34471</v>
      </c>
      <c r="G16" s="165">
        <f t="shared" si="0"/>
        <v>26.751775251251406</v>
      </c>
      <c r="H16" s="164">
        <f>'31dictsaad'!N16</f>
        <v>42496</v>
      </c>
      <c r="I16" s="165">
        <f t="shared" si="1"/>
        <v>32.979705870940201</v>
      </c>
      <c r="J16" s="164">
        <f>'31dictsaad'!Q16</f>
        <v>51888</v>
      </c>
      <c r="K16" s="165">
        <f t="shared" si="2"/>
        <v>40.26851887780839</v>
      </c>
      <c r="L16" s="164"/>
      <c r="M16" s="165"/>
      <c r="N16" s="164">
        <f t="shared" si="3"/>
        <v>128855</v>
      </c>
      <c r="O16" s="165">
        <f t="shared" si="3"/>
        <v>100</v>
      </c>
      <c r="P16" s="166"/>
      <c r="Q16" s="166"/>
    </row>
    <row r="17" spans="1:25" s="162" customFormat="1" ht="18" customHeight="1" x14ac:dyDescent="0.25">
      <c r="A17" s="191"/>
      <c r="B17" s="146" t="s">
        <v>40</v>
      </c>
      <c r="C17" s="159"/>
      <c r="D17" s="163"/>
      <c r="F17" s="164">
        <f>'31dictsaad'!K17</f>
        <v>25221</v>
      </c>
      <c r="G17" s="165">
        <f t="shared" si="0"/>
        <v>29.924183999145736</v>
      </c>
      <c r="H17" s="164">
        <f>'31dictsaad'!N17</f>
        <v>27155</v>
      </c>
      <c r="I17" s="165">
        <f t="shared" si="1"/>
        <v>32.218834165846019</v>
      </c>
      <c r="J17" s="164">
        <f>'31dictsaad'!Q17</f>
        <v>31907</v>
      </c>
      <c r="K17" s="165">
        <f t="shared" si="2"/>
        <v>37.856981835008249</v>
      </c>
      <c r="L17" s="164"/>
      <c r="M17" s="165"/>
      <c r="N17" s="164">
        <f t="shared" si="3"/>
        <v>84283</v>
      </c>
      <c r="O17" s="165">
        <f t="shared" si="3"/>
        <v>100</v>
      </c>
      <c r="P17" s="166"/>
      <c r="Q17" s="166"/>
    </row>
    <row r="18" spans="1:25" s="162" customFormat="1" ht="18" customHeight="1" x14ac:dyDescent="0.25">
      <c r="A18" s="191"/>
      <c r="B18" s="146" t="s">
        <v>41</v>
      </c>
      <c r="C18" s="159"/>
      <c r="D18" s="163"/>
      <c r="F18" s="164">
        <f>'31dictsaad'!K18</f>
        <v>49528</v>
      </c>
      <c r="G18" s="165">
        <f t="shared" si="0"/>
        <v>17.155881313778604</v>
      </c>
      <c r="H18" s="164">
        <f>'31dictsaad'!N18</f>
        <v>106483</v>
      </c>
      <c r="I18" s="165">
        <f t="shared" si="1"/>
        <v>36.884382772070083</v>
      </c>
      <c r="J18" s="164">
        <f>'31dictsaad'!Q18</f>
        <v>132683</v>
      </c>
      <c r="K18" s="165">
        <f t="shared" si="2"/>
        <v>45.959735914151317</v>
      </c>
      <c r="L18" s="164"/>
      <c r="M18" s="165"/>
      <c r="N18" s="164">
        <f t="shared" si="3"/>
        <v>288694</v>
      </c>
      <c r="O18" s="165">
        <f t="shared" si="3"/>
        <v>100</v>
      </c>
      <c r="P18" s="166"/>
      <c r="Q18" s="166"/>
    </row>
    <row r="19" spans="1:25" s="162" customFormat="1" ht="18" customHeight="1" x14ac:dyDescent="0.25">
      <c r="A19" s="191"/>
      <c r="B19" s="146" t="s">
        <v>3</v>
      </c>
      <c r="C19" s="159"/>
      <c r="D19" s="163"/>
      <c r="F19" s="164">
        <f>'31dictsaad'!K19</f>
        <v>49785</v>
      </c>
      <c r="G19" s="165">
        <f t="shared" si="0"/>
        <v>26.496463412687007</v>
      </c>
      <c r="H19" s="164">
        <f>'31dictsaad'!N19</f>
        <v>70511</v>
      </c>
      <c r="I19" s="165">
        <f>H19*100/$N19</f>
        <v>37.527209635271142</v>
      </c>
      <c r="J19" s="164">
        <f>'31dictsaad'!Q19</f>
        <v>67597</v>
      </c>
      <c r="K19" s="165">
        <f>J19*100/$N19</f>
        <v>35.976326952041852</v>
      </c>
      <c r="L19" s="164"/>
      <c r="M19" s="165"/>
      <c r="N19" s="164">
        <f t="shared" si="3"/>
        <v>187893</v>
      </c>
      <c r="O19" s="165">
        <f t="shared" si="3"/>
        <v>100</v>
      </c>
      <c r="P19" s="166"/>
      <c r="Q19" s="166"/>
    </row>
    <row r="20" spans="1:25" s="162" customFormat="1" ht="18" customHeight="1" x14ac:dyDescent="0.25">
      <c r="A20" s="191"/>
      <c r="B20" s="146" t="s">
        <v>2</v>
      </c>
      <c r="C20" s="159"/>
      <c r="D20" s="163"/>
      <c r="F20" s="164">
        <f>'31dictsaad'!K20</f>
        <v>13086</v>
      </c>
      <c r="G20" s="165">
        <f t="shared" si="0"/>
        <v>30.882873527954121</v>
      </c>
      <c r="H20" s="164">
        <f>'31dictsaad'!N20</f>
        <v>14045</v>
      </c>
      <c r="I20" s="165">
        <f>H20*100/$N20</f>
        <v>33.146107190899869</v>
      </c>
      <c r="J20" s="164">
        <f>'31dictsaad'!Q20</f>
        <v>15242</v>
      </c>
      <c r="K20" s="165">
        <f>J20*100/$N20</f>
        <v>35.971019281146013</v>
      </c>
      <c r="L20" s="164"/>
      <c r="M20" s="165"/>
      <c r="N20" s="164">
        <f t="shared" si="3"/>
        <v>42373</v>
      </c>
      <c r="O20" s="165">
        <f t="shared" si="3"/>
        <v>100</v>
      </c>
      <c r="P20" s="166"/>
      <c r="Q20" s="166"/>
    </row>
    <row r="21" spans="1:25" s="162" customFormat="1" ht="18" customHeight="1" x14ac:dyDescent="0.25">
      <c r="A21" s="191"/>
      <c r="B21" s="146" t="s">
        <v>35</v>
      </c>
      <c r="C21" s="159"/>
      <c r="D21" s="163"/>
      <c r="F21" s="164">
        <f>'31dictsaad'!K21</f>
        <v>28246</v>
      </c>
      <c r="G21" s="165">
        <f t="shared" si="0"/>
        <v>30.226112638979551</v>
      </c>
      <c r="H21" s="164">
        <f>'31dictsaad'!N21</f>
        <v>31282</v>
      </c>
      <c r="I21" s="165">
        <f>H21*100/$N21</f>
        <v>33.474943552097933</v>
      </c>
      <c r="J21" s="164">
        <f>'31dictsaad'!Q21</f>
        <v>33921</v>
      </c>
      <c r="K21" s="165">
        <f>J21*100/$N21</f>
        <v>36.298943808922516</v>
      </c>
      <c r="L21" s="164"/>
      <c r="M21" s="165"/>
      <c r="N21" s="164">
        <f t="shared" si="3"/>
        <v>93449</v>
      </c>
      <c r="O21" s="165">
        <f t="shared" si="3"/>
        <v>100</v>
      </c>
      <c r="P21" s="166"/>
      <c r="Q21" s="166"/>
    </row>
    <row r="22" spans="1:25" s="162" customFormat="1" ht="21" customHeight="1" x14ac:dyDescent="0.25">
      <c r="A22" s="191"/>
      <c r="B22" s="146" t="s">
        <v>42</v>
      </c>
      <c r="C22" s="159"/>
      <c r="D22" s="163"/>
      <c r="F22" s="164">
        <f>'31dictsaad'!K22</f>
        <v>69970</v>
      </c>
      <c r="G22" s="165">
        <f t="shared" si="0"/>
        <v>31.349830414308819</v>
      </c>
      <c r="H22" s="164">
        <f>'31dictsaad'!N22</f>
        <v>83749</v>
      </c>
      <c r="I22" s="165">
        <f>H22*100/$N22</f>
        <v>37.52346644801986</v>
      </c>
      <c r="J22" s="164">
        <f>'31dictsaad'!Q22</f>
        <v>69472</v>
      </c>
      <c r="K22" s="165">
        <f>J22*100/$N22</f>
        <v>31.126703137671321</v>
      </c>
      <c r="L22" s="164"/>
      <c r="M22" s="165"/>
      <c r="N22" s="164">
        <f t="shared" si="3"/>
        <v>223191</v>
      </c>
      <c r="O22" s="165">
        <f t="shared" si="3"/>
        <v>100</v>
      </c>
      <c r="P22" s="166"/>
      <c r="Q22" s="166"/>
    </row>
    <row r="23" spans="1:25" s="162" customFormat="1" ht="18" customHeight="1" x14ac:dyDescent="0.25">
      <c r="A23" s="191"/>
      <c r="B23" s="146" t="s">
        <v>43</v>
      </c>
      <c r="C23" s="159"/>
      <c r="D23" s="163"/>
      <c r="F23" s="164">
        <f>'31dictsaad'!K23</f>
        <v>16176</v>
      </c>
      <c r="G23" s="165">
        <f t="shared" si="0"/>
        <v>28.258477019024159</v>
      </c>
      <c r="H23" s="164">
        <f>'31dictsaad'!N23</f>
        <v>20747</v>
      </c>
      <c r="I23" s="165">
        <f>H23*100/$N23</f>
        <v>36.243732858166062</v>
      </c>
      <c r="J23" s="164">
        <f>'31dictsaad'!Q23</f>
        <v>20320</v>
      </c>
      <c r="K23" s="165">
        <f>J23*100/$N23</f>
        <v>35.497790122809775</v>
      </c>
      <c r="L23" s="164"/>
      <c r="M23" s="165"/>
      <c r="N23" s="164">
        <f t="shared" si="3"/>
        <v>57243</v>
      </c>
      <c r="O23" s="165">
        <f t="shared" si="3"/>
        <v>100</v>
      </c>
      <c r="P23" s="166"/>
      <c r="Q23" s="166"/>
    </row>
    <row r="24" spans="1:25" s="162" customFormat="1" ht="22.5" customHeight="1" x14ac:dyDescent="0.25">
      <c r="A24" s="191"/>
      <c r="B24" s="146" t="s">
        <v>44</v>
      </c>
      <c r="C24" s="159"/>
      <c r="D24" s="163"/>
      <c r="F24" s="163">
        <f>'31dictsaad'!K24</f>
        <v>3358</v>
      </c>
      <c r="G24" s="167">
        <f t="shared" si="0"/>
        <v>18.744069215741</v>
      </c>
      <c r="H24" s="163">
        <f>'31dictsaad'!N24</f>
        <v>6807</v>
      </c>
      <c r="I24" s="165">
        <f t="shared" si="1"/>
        <v>37.996092659782306</v>
      </c>
      <c r="J24" s="163">
        <f>'31dictsaad'!Q24</f>
        <v>7750</v>
      </c>
      <c r="K24" s="165">
        <f t="shared" si="2"/>
        <v>43.259838124476694</v>
      </c>
      <c r="L24" s="163"/>
      <c r="M24" s="165"/>
      <c r="N24" s="163">
        <f t="shared" si="3"/>
        <v>17915</v>
      </c>
      <c r="O24" s="165">
        <f t="shared" si="3"/>
        <v>100</v>
      </c>
      <c r="P24" s="166"/>
      <c r="Q24" s="166"/>
    </row>
    <row r="25" spans="1:25" s="162" customFormat="1" ht="18" customHeight="1" x14ac:dyDescent="0.25">
      <c r="A25" s="191"/>
      <c r="B25" s="146" t="s">
        <v>45</v>
      </c>
      <c r="C25" s="159"/>
      <c r="D25" s="163"/>
      <c r="F25" s="163">
        <f>'31dictsaad'!K25</f>
        <v>19529</v>
      </c>
      <c r="G25" s="167">
        <f t="shared" si="0"/>
        <v>22.328298823502511</v>
      </c>
      <c r="H25" s="163">
        <f>'31dictsaad'!N25</f>
        <v>27411</v>
      </c>
      <c r="I25" s="165">
        <f t="shared" si="1"/>
        <v>31.340109532030688</v>
      </c>
      <c r="J25" s="163">
        <f>'31dictsaad'!Q25</f>
        <v>40523</v>
      </c>
      <c r="K25" s="165">
        <f t="shared" si="2"/>
        <v>46.331591644466805</v>
      </c>
      <c r="L25" s="163"/>
      <c r="M25" s="165"/>
      <c r="N25" s="163">
        <f t="shared" si="3"/>
        <v>87463</v>
      </c>
      <c r="O25" s="165">
        <f t="shared" si="3"/>
        <v>100</v>
      </c>
      <c r="P25" s="166"/>
      <c r="Q25" s="166"/>
    </row>
    <row r="26" spans="1:25" s="162" customFormat="1" ht="18" customHeight="1" x14ac:dyDescent="0.25">
      <c r="A26" s="191"/>
      <c r="B26" s="146" t="s">
        <v>46</v>
      </c>
      <c r="C26" s="159"/>
      <c r="D26" s="163"/>
      <c r="F26" s="163">
        <f>'31dictsaad'!K26</f>
        <v>2286</v>
      </c>
      <c r="G26" s="167">
        <f t="shared" si="0"/>
        <v>21.779725609756099</v>
      </c>
      <c r="H26" s="163">
        <f>'31dictsaad'!N26</f>
        <v>4459</v>
      </c>
      <c r="I26" s="165">
        <f t="shared" si="1"/>
        <v>42.482850609756099</v>
      </c>
      <c r="J26" s="163">
        <f>'31dictsaad'!Q26</f>
        <v>3751</v>
      </c>
      <c r="K26" s="165">
        <f t="shared" si="2"/>
        <v>35.737423780487802</v>
      </c>
      <c r="L26" s="163"/>
      <c r="M26" s="165"/>
      <c r="N26" s="163">
        <f t="shared" si="3"/>
        <v>10496</v>
      </c>
      <c r="O26" s="165">
        <f t="shared" si="3"/>
        <v>100</v>
      </c>
      <c r="P26" s="166"/>
      <c r="Q26" s="166"/>
    </row>
    <row r="27" spans="1:25" s="162" customFormat="1" ht="18" customHeight="1" x14ac:dyDescent="0.25">
      <c r="A27" s="191"/>
      <c r="B27" s="146" t="s">
        <v>1</v>
      </c>
      <c r="C27" s="159"/>
      <c r="D27" s="163"/>
      <c r="F27" s="163">
        <f>'31dictsaad'!K27</f>
        <v>1313</v>
      </c>
      <c r="G27" s="167">
        <f t="shared" si="0"/>
        <v>30.316324174555529</v>
      </c>
      <c r="H27" s="163">
        <f>'31dictsaad'!N27</f>
        <v>1594</v>
      </c>
      <c r="I27" s="165">
        <f t="shared" si="1"/>
        <v>36.804433156314936</v>
      </c>
      <c r="J27" s="163">
        <f>'31dictsaad'!Q27</f>
        <v>1424</v>
      </c>
      <c r="K27" s="165">
        <f t="shared" si="2"/>
        <v>32.879242669129532</v>
      </c>
      <c r="L27" s="163"/>
      <c r="M27" s="165"/>
      <c r="N27" s="164">
        <f t="shared" si="3"/>
        <v>4331</v>
      </c>
      <c r="O27" s="165">
        <f t="shared" si="3"/>
        <v>100</v>
      </c>
      <c r="P27" s="166"/>
      <c r="Q27" s="166"/>
    </row>
    <row r="28" spans="1:25" s="162" customFormat="1" ht="8.25" customHeight="1" x14ac:dyDescent="0.25">
      <c r="A28" s="191"/>
      <c r="B28" s="168"/>
      <c r="C28" s="159"/>
      <c r="D28" s="169"/>
      <c r="F28" s="163"/>
      <c r="G28" s="170"/>
      <c r="H28" s="163"/>
      <c r="I28" s="170"/>
      <c r="J28" s="163"/>
      <c r="K28" s="170"/>
      <c r="L28" s="163"/>
      <c r="M28" s="170"/>
      <c r="N28" s="164"/>
      <c r="O28" s="166"/>
      <c r="P28" s="166"/>
      <c r="Q28" s="170"/>
    </row>
    <row r="29" spans="1:25" s="162" customFormat="1" ht="14" x14ac:dyDescent="0.25">
      <c r="B29" s="208" t="s">
        <v>0</v>
      </c>
      <c r="C29" s="159"/>
      <c r="D29" s="171"/>
      <c r="F29" s="147">
        <f>SUM(F10:F27)</f>
        <v>453304</v>
      </c>
      <c r="G29" s="172">
        <f>F29*100/$N29</f>
        <v>25.341489348618222</v>
      </c>
      <c r="H29" s="147">
        <f>SUM(H10:H27)</f>
        <v>659911</v>
      </c>
      <c r="I29" s="172">
        <f>H29*100/$N29</f>
        <v>36.891639115330989</v>
      </c>
      <c r="J29" s="147">
        <f>SUM(J10:J27)</f>
        <v>675567</v>
      </c>
      <c r="K29" s="172">
        <f>J29*100/$N29</f>
        <v>37.766871536050786</v>
      </c>
      <c r="L29" s="147"/>
      <c r="M29" s="172"/>
      <c r="N29" s="147">
        <f>SUM(N10:N27)</f>
        <v>1788782</v>
      </c>
      <c r="O29" s="172">
        <f>N29*100/$N29</f>
        <v>100</v>
      </c>
      <c r="P29" s="172"/>
      <c r="Q29" s="172"/>
    </row>
    <row r="30" spans="1:25" s="162" customFormat="1" ht="20.25" customHeight="1" x14ac:dyDescent="0.25">
      <c r="B30" s="146" t="s">
        <v>0</v>
      </c>
      <c r="C30" s="173"/>
      <c r="D30" s="147">
        <f>SUM(D10:D29)</f>
        <v>0</v>
      </c>
      <c r="E30" s="174"/>
      <c r="F30" s="147">
        <f>SUM(F10:F27)</f>
        <v>453304</v>
      </c>
      <c r="G30" s="175">
        <f>F30*100/$N30</f>
        <v>25.341489348618222</v>
      </c>
      <c r="H30" s="147">
        <f>SUM(H10:H27)</f>
        <v>659911</v>
      </c>
      <c r="I30" s="175">
        <f>H30*100/$N30</f>
        <v>36.891639115330989</v>
      </c>
      <c r="J30" s="147">
        <f>SUM(J10:J27)</f>
        <v>675567</v>
      </c>
      <c r="K30" s="175">
        <f>J30*100/$N30</f>
        <v>37.766871536050786</v>
      </c>
      <c r="L30" s="147">
        <f>SUM(L10:L28)</f>
        <v>0</v>
      </c>
      <c r="M30" s="175">
        <f>L30*100/$N30</f>
        <v>0</v>
      </c>
      <c r="N30" s="147">
        <f>F30+H30+J30+L30</f>
        <v>1788782</v>
      </c>
      <c r="O30" s="175">
        <f>G30+I30+K30+M30</f>
        <v>100</v>
      </c>
      <c r="P30" s="176"/>
      <c r="Q30" s="176" t="e">
        <f>(N30/D30)</f>
        <v>#DIV/0!</v>
      </c>
    </row>
    <row r="31" spans="1: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53125" defaultRowHeight="14.5" x14ac:dyDescent="0.25"/>
  <cols>
    <col min="1" max="1" width="0.81640625" style="333" customWidth="1"/>
    <col min="2" max="2" width="28.7265625" style="333" customWidth="1"/>
    <col min="3" max="3" width="0.7265625" style="333" customWidth="1"/>
    <col min="4" max="4" width="11.81640625" style="333" customWidth="1"/>
    <col min="5" max="5" width="7.7265625" style="333" customWidth="1"/>
    <col min="6" max="6" width="0.453125" style="333" customWidth="1"/>
    <col min="7" max="7" width="16.54296875" style="333" customWidth="1"/>
    <col min="8" max="8" width="7.26953125" style="333" customWidth="1"/>
    <col min="9" max="9" width="0.7265625" style="333" customWidth="1"/>
    <col min="10" max="10" width="10.453125" style="333" customWidth="1"/>
    <col min="11" max="11" width="9.54296875" style="333" customWidth="1"/>
    <col min="12" max="12" width="11" style="333" customWidth="1"/>
    <col min="13" max="19" width="11.453125" style="333"/>
    <col min="20" max="20" width="2.26953125" style="333" customWidth="1"/>
    <col min="21" max="16384" width="11.453125" style="333"/>
  </cols>
  <sheetData>
    <row r="1" spans="1:260" s="613" customFormat="1" ht="9" customHeight="1" x14ac:dyDescent="0.35">
      <c r="A1" s="340"/>
      <c r="B1" s="311"/>
      <c r="C1" s="341"/>
      <c r="D1" s="340"/>
      <c r="E1" s="340"/>
      <c r="F1" s="341"/>
      <c r="G1" s="340"/>
      <c r="H1" s="340"/>
      <c r="I1" s="341"/>
      <c r="J1" s="340"/>
      <c r="K1" s="340"/>
      <c r="L1" s="748"/>
      <c r="M1" s="748"/>
      <c r="N1" s="748"/>
      <c r="O1" s="748"/>
      <c r="P1" s="340"/>
      <c r="Q1" s="340"/>
      <c r="R1" s="340"/>
      <c r="S1" s="748"/>
      <c r="T1" s="748"/>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35">
      <c r="A2" s="343"/>
      <c r="B2" s="749"/>
      <c r="C2" s="749"/>
      <c r="D2" s="749"/>
      <c r="E2" s="749"/>
      <c r="F2" s="749"/>
      <c r="G2" s="749"/>
      <c r="H2" s="749"/>
      <c r="I2" s="749"/>
      <c r="J2" s="343"/>
      <c r="K2" s="343"/>
      <c r="L2" s="748"/>
      <c r="M2" s="748"/>
      <c r="N2" s="748"/>
      <c r="O2" s="748"/>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7" customHeight="1" x14ac:dyDescent="0.35">
      <c r="A3" s="345"/>
      <c r="B3" s="1457"/>
      <c r="C3" s="1457"/>
      <c r="D3" s="1457"/>
      <c r="E3" s="1457"/>
      <c r="F3" s="1457"/>
      <c r="G3" s="1457"/>
      <c r="H3" s="1457"/>
      <c r="I3" s="1457"/>
      <c r="J3" s="345"/>
      <c r="K3" s="345"/>
      <c r="L3" s="748"/>
      <c r="M3" s="748"/>
      <c r="N3" s="748"/>
      <c r="O3" s="748"/>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5">
      <c r="A4" s="1528" t="s">
        <v>401</v>
      </c>
      <c r="B4" s="1528"/>
      <c r="C4" s="1528"/>
      <c r="D4" s="1528"/>
      <c r="E4" s="1528"/>
      <c r="F4" s="1528"/>
      <c r="G4" s="1528"/>
      <c r="H4" s="1528"/>
      <c r="I4" s="1528"/>
      <c r="J4" s="1528"/>
      <c r="K4" s="1528"/>
      <c r="L4" s="1528"/>
      <c r="M4" s="1528"/>
      <c r="N4" s="1528"/>
      <c r="O4" s="1528"/>
      <c r="P4" s="1528"/>
      <c r="Q4" s="1528"/>
      <c r="R4" s="1528"/>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5">
      <c r="A5" s="492"/>
      <c r="B5" s="1484" t="str">
        <f>porsaad!$B$6</f>
        <v>Situación a 31 de enero de 2026</v>
      </c>
      <c r="C5" s="1484"/>
      <c r="D5" s="1484"/>
      <c r="E5" s="1484"/>
      <c r="F5" s="1484"/>
      <c r="G5" s="1484"/>
      <c r="H5" s="1484"/>
      <c r="I5" s="1484"/>
      <c r="J5" s="1484"/>
      <c r="K5" s="1484"/>
      <c r="L5" s="1484"/>
      <c r="M5" s="1484"/>
      <c r="N5" s="1484"/>
      <c r="O5" s="1484"/>
      <c r="P5" s="1484"/>
      <c r="Q5" s="1484"/>
      <c r="R5" s="1484"/>
      <c r="S5" s="750"/>
      <c r="T5" s="750"/>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7" customHeight="1" x14ac:dyDescent="0.25">
      <c r="A6" s="345"/>
      <c r="B6" s="345"/>
      <c r="C6" s="345"/>
      <c r="D6" s="487"/>
      <c r="E6" s="487"/>
      <c r="F6" s="345"/>
      <c r="G6" s="345"/>
      <c r="H6" s="345"/>
      <c r="I6" s="345"/>
      <c r="J6" s="345"/>
      <c r="K6" s="345"/>
      <c r="L6" s="345"/>
      <c r="M6" s="751"/>
      <c r="N6" s="751"/>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5">
      <c r="A7" s="345"/>
      <c r="B7" s="345"/>
      <c r="C7" s="345"/>
      <c r="D7" s="345"/>
      <c r="E7" s="345"/>
      <c r="F7" s="322"/>
      <c r="G7" s="345"/>
      <c r="H7" s="345"/>
      <c r="I7" s="345"/>
      <c r="J7" s="345"/>
      <c r="K7" s="345"/>
      <c r="L7" s="345"/>
      <c r="M7" s="740"/>
      <c r="N7" s="740"/>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5">
      <c r="A8" s="492"/>
      <c r="B8" s="1569" t="s">
        <v>12</v>
      </c>
      <c r="C8" s="437"/>
      <c r="D8" s="1571" t="s">
        <v>475</v>
      </c>
      <c r="E8" s="1572"/>
      <c r="F8" s="437"/>
      <c r="G8" s="1571" t="s">
        <v>474</v>
      </c>
      <c r="H8" s="1572"/>
      <c r="I8" s="437"/>
      <c r="J8" s="1573" t="s">
        <v>243</v>
      </c>
      <c r="K8" s="1574"/>
      <c r="L8" s="1574"/>
      <c r="M8" s="753"/>
      <c r="N8" s="753"/>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5">
      <c r="A9" s="437"/>
      <c r="B9" s="1570"/>
      <c r="C9" s="437"/>
      <c r="D9" s="789" t="s">
        <v>9</v>
      </c>
      <c r="E9" s="790" t="s">
        <v>10</v>
      </c>
      <c r="F9" s="496"/>
      <c r="G9" s="789" t="s">
        <v>9</v>
      </c>
      <c r="H9" s="1217" t="s">
        <v>10</v>
      </c>
      <c r="I9" s="437"/>
      <c r="J9" s="789" t="s">
        <v>9</v>
      </c>
      <c r="K9" s="790" t="s">
        <v>111</v>
      </c>
      <c r="L9" s="1218" t="s">
        <v>110</v>
      </c>
      <c r="M9" s="741"/>
      <c r="N9" s="741"/>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5">
      <c r="A10" s="322"/>
      <c r="B10" s="322"/>
      <c r="C10" s="322"/>
      <c r="D10" s="327"/>
      <c r="E10" s="327"/>
      <c r="F10" s="350"/>
      <c r="G10" s="322"/>
      <c r="H10" s="322"/>
      <c r="I10" s="322"/>
      <c r="J10" s="322"/>
      <c r="K10" s="322"/>
      <c r="L10" s="322"/>
      <c r="M10" s="548"/>
      <c r="N10" s="754"/>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5">
      <c r="A11" s="328"/>
      <c r="B11" s="755" t="s">
        <v>8</v>
      </c>
      <c r="C11" s="756"/>
      <c r="D11" s="757">
        <v>8676713</v>
      </c>
      <c r="E11" s="676">
        <v>17.661334770061334</v>
      </c>
      <c r="F11" s="350"/>
      <c r="G11" s="758">
        <v>1059893</v>
      </c>
      <c r="H11" s="759">
        <v>16.24617275870235</v>
      </c>
      <c r="I11" s="756"/>
      <c r="J11" s="760">
        <v>442279</v>
      </c>
      <c r="K11" s="761">
        <f>J11*100/D11</f>
        <v>5.0973104676851708</v>
      </c>
      <c r="L11" s="759">
        <f>J11*100/G11</f>
        <v>41.728646193530857</v>
      </c>
      <c r="M11" s="396"/>
      <c r="N11" s="396">
        <f>_xlfn.RANK.EQ(L11,L$11:L$31,0)</f>
        <v>1</v>
      </c>
      <c r="O11" s="396">
        <v>1</v>
      </c>
      <c r="P11" s="396">
        <f>MATCH(O11,N$11:N$31,0)</f>
        <v>1</v>
      </c>
      <c r="Q11" s="568" t="str">
        <f>INDEX(B$11:B$31,P11,1)</f>
        <v>Andalucía</v>
      </c>
      <c r="R11" s="762">
        <f>INDEX(L$11:L$31,P11,1)</f>
        <v>41.728646193530857</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5">
      <c r="A12" s="331"/>
      <c r="B12" s="763" t="s">
        <v>7</v>
      </c>
      <c r="C12" s="756"/>
      <c r="D12" s="764">
        <v>1364621</v>
      </c>
      <c r="E12" s="684">
        <v>2.7776680311145325</v>
      </c>
      <c r="F12" s="350"/>
      <c r="G12" s="765">
        <v>185859</v>
      </c>
      <c r="H12" s="766">
        <v>2.8488700489197121</v>
      </c>
      <c r="I12" s="756"/>
      <c r="J12" s="767">
        <v>57255</v>
      </c>
      <c r="K12" s="448">
        <f t="shared" ref="K12:K28" si="0">J12*100/D12</f>
        <v>4.1956704462264618</v>
      </c>
      <c r="L12" s="766">
        <f t="shared" ref="L12:L28" si="1">J12*100/G12</f>
        <v>30.80561070488919</v>
      </c>
      <c r="M12" s="396"/>
      <c r="N12" s="396">
        <f t="shared" ref="N12:N31" si="2">_xlfn.RANK.EQ(L12,L$11:L$31,0)</f>
        <v>13</v>
      </c>
      <c r="O12" s="396">
        <v>2</v>
      </c>
      <c r="P12" s="396">
        <f t="shared" ref="P12:P29" si="3">MATCH(O12,N$11:N$31,0)</f>
        <v>11</v>
      </c>
      <c r="Q12" s="568" t="str">
        <f t="shared" ref="Q12:Q29" si="4">INDEX(B$11:B$31,P12,1)</f>
        <v>Extremadura</v>
      </c>
      <c r="R12" s="762">
        <f t="shared" ref="R12:R29" si="5">INDEX(L$11:L$31,P12,1)</f>
        <v>38.719542401204762</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5">
      <c r="A13" s="331"/>
      <c r="B13" s="763" t="s">
        <v>37</v>
      </c>
      <c r="C13" s="756"/>
      <c r="D13" s="764">
        <v>1015128</v>
      </c>
      <c r="E13" s="684">
        <v>2.0662796432776815</v>
      </c>
      <c r="F13" s="350"/>
      <c r="G13" s="765">
        <v>187814</v>
      </c>
      <c r="H13" s="766">
        <v>2.8788365339736401</v>
      </c>
      <c r="I13" s="756"/>
      <c r="J13" s="767">
        <v>43635</v>
      </c>
      <c r="K13" s="448">
        <f t="shared" si="0"/>
        <v>4.2984727049199707</v>
      </c>
      <c r="L13" s="766">
        <f t="shared" si="1"/>
        <v>23.233092314736922</v>
      </c>
      <c r="M13" s="396"/>
      <c r="N13" s="396">
        <f t="shared" si="2"/>
        <v>17</v>
      </c>
      <c r="O13" s="396">
        <v>3</v>
      </c>
      <c r="P13" s="396">
        <f>MATCH(O13,N$11:N$31,0)</f>
        <v>4</v>
      </c>
      <c r="Q13" s="568" t="str">
        <f t="shared" si="4"/>
        <v>Balears, Illes</v>
      </c>
      <c r="R13" s="762">
        <f t="shared" si="5"/>
        <v>38.536585365853661</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5">
      <c r="A14" s="331"/>
      <c r="B14" s="763" t="s">
        <v>38</v>
      </c>
      <c r="C14" s="756"/>
      <c r="D14" s="764">
        <v>1249844</v>
      </c>
      <c r="E14" s="684">
        <v>2.5440409627876983</v>
      </c>
      <c r="F14" s="350"/>
      <c r="G14" s="765">
        <v>123205</v>
      </c>
      <c r="H14" s="766">
        <v>1.8885016834113664</v>
      </c>
      <c r="I14" s="756"/>
      <c r="J14" s="767">
        <v>47479</v>
      </c>
      <c r="K14" s="448">
        <f t="shared" si="0"/>
        <v>3.79879408950237</v>
      </c>
      <c r="L14" s="766">
        <f t="shared" si="1"/>
        <v>38.536585365853661</v>
      </c>
      <c r="M14" s="396"/>
      <c r="N14" s="396">
        <f t="shared" si="2"/>
        <v>3</v>
      </c>
      <c r="O14" s="396">
        <v>4</v>
      </c>
      <c r="P14" s="396">
        <f t="shared" si="3"/>
        <v>7</v>
      </c>
      <c r="Q14" s="568" t="str">
        <f t="shared" si="4"/>
        <v>Castilla y León</v>
      </c>
      <c r="R14" s="762">
        <f t="shared" si="5"/>
        <v>38.172182006204757</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5">
      <c r="A15" s="331"/>
      <c r="B15" s="763" t="s">
        <v>6</v>
      </c>
      <c r="C15" s="756"/>
      <c r="D15" s="764">
        <v>2258866</v>
      </c>
      <c r="E15" s="684">
        <v>4.597891923670792</v>
      </c>
      <c r="F15" s="350"/>
      <c r="G15" s="765">
        <v>262023</v>
      </c>
      <c r="H15" s="766">
        <v>4.0163213878697812</v>
      </c>
      <c r="I15" s="756"/>
      <c r="J15" s="767">
        <v>78389</v>
      </c>
      <c r="K15" s="448">
        <f t="shared" si="0"/>
        <v>3.4702811056521279</v>
      </c>
      <c r="L15" s="766">
        <f t="shared" si="1"/>
        <v>29.916839361430103</v>
      </c>
      <c r="M15" s="396"/>
      <c r="N15" s="396">
        <f t="shared" si="2"/>
        <v>14</v>
      </c>
      <c r="O15" s="396">
        <v>5</v>
      </c>
      <c r="P15" s="396">
        <f t="shared" si="3"/>
        <v>16</v>
      </c>
      <c r="Q15" s="568" t="str">
        <f t="shared" si="4"/>
        <v>País Vasco</v>
      </c>
      <c r="R15" s="762">
        <f t="shared" si="5"/>
        <v>35.920832492850955</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5">
      <c r="A16" s="331"/>
      <c r="B16" s="763" t="s">
        <v>5</v>
      </c>
      <c r="C16" s="756"/>
      <c r="D16" s="768">
        <v>593623</v>
      </c>
      <c r="E16" s="684">
        <v>1.2083117800724905</v>
      </c>
      <c r="F16" s="350"/>
      <c r="G16" s="769">
        <v>102326</v>
      </c>
      <c r="H16" s="766">
        <v>1.5684657542855522</v>
      </c>
      <c r="I16" s="756"/>
      <c r="J16" s="767">
        <v>23075</v>
      </c>
      <c r="K16" s="448">
        <f t="shared" si="0"/>
        <v>3.8871472298074705</v>
      </c>
      <c r="L16" s="766">
        <f t="shared" si="1"/>
        <v>22.550475929871197</v>
      </c>
      <c r="M16" s="396"/>
      <c r="N16" s="396">
        <f t="shared" si="2"/>
        <v>18</v>
      </c>
      <c r="O16" s="396">
        <v>6</v>
      </c>
      <c r="P16" s="396">
        <f t="shared" si="3"/>
        <v>8</v>
      </c>
      <c r="Q16" s="568" t="str">
        <f t="shared" si="4"/>
        <v>Castilla - La Mancha</v>
      </c>
      <c r="R16" s="770">
        <f t="shared" si="5"/>
        <v>35.333877984233055</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2" customFormat="1" ht="18" customHeight="1" x14ac:dyDescent="0.25">
      <c r="A17" s="450"/>
      <c r="B17" s="771" t="s">
        <v>4</v>
      </c>
      <c r="C17" s="756"/>
      <c r="D17" s="764">
        <v>2401221</v>
      </c>
      <c r="E17" s="684">
        <v>4.8876536469399703</v>
      </c>
      <c r="F17" s="350"/>
      <c r="G17" s="772">
        <v>417744</v>
      </c>
      <c r="H17" s="773">
        <v>6.4032323950732337</v>
      </c>
      <c r="I17" s="756"/>
      <c r="J17" s="774">
        <v>159462</v>
      </c>
      <c r="K17" s="587">
        <f t="shared" si="0"/>
        <v>6.6408714566464315</v>
      </c>
      <c r="L17" s="773">
        <f t="shared" si="1"/>
        <v>38.172182006204757</v>
      </c>
      <c r="M17" s="396"/>
      <c r="N17" s="396">
        <f t="shared" si="2"/>
        <v>4</v>
      </c>
      <c r="O17" s="396">
        <v>7</v>
      </c>
      <c r="P17" s="396">
        <f t="shared" si="3"/>
        <v>9</v>
      </c>
      <c r="Q17" s="568" t="str">
        <f t="shared" si="4"/>
        <v>Cataluña</v>
      </c>
      <c r="R17" s="762">
        <f t="shared" si="5"/>
        <v>34.820752288855388</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2" customFormat="1" ht="18" customHeight="1" x14ac:dyDescent="0.25">
      <c r="A18" s="450"/>
      <c r="B18" s="771" t="s">
        <v>40</v>
      </c>
      <c r="C18" s="756"/>
      <c r="D18" s="764">
        <v>2126378</v>
      </c>
      <c r="E18" s="684">
        <v>4.328214348647176</v>
      </c>
      <c r="F18" s="350"/>
      <c r="G18" s="772">
        <v>286422</v>
      </c>
      <c r="H18" s="773">
        <v>4.3903123182180135</v>
      </c>
      <c r="I18" s="756"/>
      <c r="J18" s="774">
        <v>101204</v>
      </c>
      <c r="K18" s="587">
        <f t="shared" si="0"/>
        <v>4.7594548100102614</v>
      </c>
      <c r="L18" s="773">
        <f t="shared" si="1"/>
        <v>35.333877984233055</v>
      </c>
      <c r="M18" s="396"/>
      <c r="N18" s="396">
        <f t="shared" si="2"/>
        <v>6</v>
      </c>
      <c r="O18" s="396">
        <v>8</v>
      </c>
      <c r="P18" s="396">
        <f t="shared" si="3"/>
        <v>17</v>
      </c>
      <c r="Q18" s="568" t="str">
        <f t="shared" si="4"/>
        <v>Rioja, La</v>
      </c>
      <c r="R18" s="762">
        <f t="shared" si="5"/>
        <v>34.231910522711708</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2" customFormat="1" ht="18" customHeight="1" x14ac:dyDescent="0.25">
      <c r="A19" s="450"/>
      <c r="B19" s="771" t="s">
        <v>41</v>
      </c>
      <c r="C19" s="756"/>
      <c r="D19" s="764">
        <v>8124126</v>
      </c>
      <c r="E19" s="684">
        <v>16.536551226271897</v>
      </c>
      <c r="F19" s="350"/>
      <c r="G19" s="772">
        <v>1087880</v>
      </c>
      <c r="H19" s="773">
        <v>16.675161002796617</v>
      </c>
      <c r="I19" s="756"/>
      <c r="J19" s="774">
        <v>378808</v>
      </c>
      <c r="K19" s="587">
        <f t="shared" si="0"/>
        <v>4.6627538765400738</v>
      </c>
      <c r="L19" s="773">
        <f t="shared" si="1"/>
        <v>34.820752288855388</v>
      </c>
      <c r="M19" s="396"/>
      <c r="N19" s="396">
        <f t="shared" si="2"/>
        <v>7</v>
      </c>
      <c r="O19" s="396">
        <v>9</v>
      </c>
      <c r="P19" s="396">
        <f t="shared" si="3"/>
        <v>21</v>
      </c>
      <c r="Q19" s="568" t="str">
        <f>INDEX(B$11:B$31,P19,1)</f>
        <v>TOTAL</v>
      </c>
      <c r="R19" s="762">
        <f t="shared" si="5"/>
        <v>34.056703334097186</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2" customFormat="1" ht="18" customHeight="1" x14ac:dyDescent="0.25">
      <c r="A20" s="450"/>
      <c r="B20" s="771" t="s">
        <v>3</v>
      </c>
      <c r="C20" s="756"/>
      <c r="D20" s="764">
        <v>5425182</v>
      </c>
      <c r="E20" s="684">
        <v>11.042886343078409</v>
      </c>
      <c r="F20" s="350"/>
      <c r="G20" s="772">
        <v>655895</v>
      </c>
      <c r="H20" s="773">
        <v>10.053640774652798</v>
      </c>
      <c r="I20" s="756"/>
      <c r="J20" s="774">
        <v>218916</v>
      </c>
      <c r="K20" s="587">
        <f t="shared" si="0"/>
        <v>4.0351825984824101</v>
      </c>
      <c r="L20" s="773">
        <f>J20*100/G20</f>
        <v>33.376683767981156</v>
      </c>
      <c r="M20" s="396"/>
      <c r="N20" s="396">
        <f t="shared" si="2"/>
        <v>12</v>
      </c>
      <c r="O20" s="396">
        <v>10</v>
      </c>
      <c r="P20" s="396">
        <f t="shared" si="3"/>
        <v>13</v>
      </c>
      <c r="Q20" s="568" t="str">
        <f t="shared" si="4"/>
        <v>Madrid, Comunidad de</v>
      </c>
      <c r="R20" s="762">
        <f t="shared" si="5"/>
        <v>33.5927927841608</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5">
      <c r="A21" s="331"/>
      <c r="B21" s="763" t="s">
        <v>2</v>
      </c>
      <c r="C21" s="756"/>
      <c r="D21" s="764">
        <v>1053345</v>
      </c>
      <c r="E21" s="684">
        <v>2.1440698422744027</v>
      </c>
      <c r="F21" s="350"/>
      <c r="G21" s="765">
        <v>151399</v>
      </c>
      <c r="H21" s="766">
        <v>2.3206628494525177</v>
      </c>
      <c r="I21" s="756"/>
      <c r="J21" s="767">
        <v>58621</v>
      </c>
      <c r="K21" s="448">
        <f t="shared" si="0"/>
        <v>5.5652231699965347</v>
      </c>
      <c r="L21" s="766">
        <f t="shared" si="1"/>
        <v>38.719542401204762</v>
      </c>
      <c r="M21" s="396"/>
      <c r="N21" s="396">
        <f t="shared" si="2"/>
        <v>2</v>
      </c>
      <c r="O21" s="396">
        <v>11</v>
      </c>
      <c r="P21" s="396">
        <f t="shared" si="3"/>
        <v>14</v>
      </c>
      <c r="Q21" s="568" t="str">
        <f t="shared" si="4"/>
        <v>Murcia, Región de</v>
      </c>
      <c r="R21" s="762">
        <f t="shared" si="5"/>
        <v>33.56618458267306</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5">
      <c r="A22" s="331"/>
      <c r="B22" s="763" t="s">
        <v>35</v>
      </c>
      <c r="C22" s="756"/>
      <c r="D22" s="764">
        <v>2714741</v>
      </c>
      <c r="E22" s="684">
        <v>5.5258194681570174</v>
      </c>
      <c r="F22" s="350"/>
      <c r="G22" s="765">
        <v>482428</v>
      </c>
      <c r="H22" s="766">
        <v>7.3947168550365534</v>
      </c>
      <c r="I22" s="756"/>
      <c r="J22" s="767">
        <v>99508</v>
      </c>
      <c r="K22" s="448">
        <f t="shared" si="0"/>
        <v>3.665469376268307</v>
      </c>
      <c r="L22" s="766">
        <f t="shared" si="1"/>
        <v>20.626497632807382</v>
      </c>
      <c r="M22" s="396"/>
      <c r="N22" s="396">
        <f t="shared" si="2"/>
        <v>19</v>
      </c>
      <c r="O22" s="396">
        <v>12</v>
      </c>
      <c r="P22" s="396">
        <f t="shared" si="3"/>
        <v>10</v>
      </c>
      <c r="Q22" s="568" t="str">
        <f t="shared" si="4"/>
        <v>Comunitat Valenciana</v>
      </c>
      <c r="R22" s="762">
        <f t="shared" si="5"/>
        <v>33.376683767981156</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5">
      <c r="A23" s="331"/>
      <c r="B23" s="763" t="s">
        <v>42</v>
      </c>
      <c r="C23" s="756"/>
      <c r="D23" s="764">
        <v>7113886</v>
      </c>
      <c r="E23" s="684">
        <v>14.480221042467644</v>
      </c>
      <c r="F23" s="350"/>
      <c r="G23" s="765">
        <v>834941</v>
      </c>
      <c r="H23" s="766">
        <v>12.798080305581507</v>
      </c>
      <c r="I23" s="756"/>
      <c r="J23" s="767">
        <v>280480</v>
      </c>
      <c r="K23" s="448">
        <f t="shared" si="0"/>
        <v>3.9427114800546423</v>
      </c>
      <c r="L23" s="766">
        <f t="shared" si="1"/>
        <v>33.5927927841608</v>
      </c>
      <c r="M23" s="396"/>
      <c r="N23" s="396">
        <f t="shared" si="2"/>
        <v>10</v>
      </c>
      <c r="O23" s="396">
        <v>13</v>
      </c>
      <c r="P23" s="396">
        <f t="shared" si="3"/>
        <v>2</v>
      </c>
      <c r="Q23" s="568" t="str">
        <f t="shared" si="4"/>
        <v>Aragón</v>
      </c>
      <c r="R23" s="762">
        <f t="shared" si="5"/>
        <v>30.80561070488919</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5">
      <c r="A24" s="331"/>
      <c r="B24" s="763" t="s">
        <v>43</v>
      </c>
      <c r="C24" s="756"/>
      <c r="D24" s="764">
        <v>1586989</v>
      </c>
      <c r="E24" s="684">
        <v>3.2302951596307112</v>
      </c>
      <c r="F24" s="350"/>
      <c r="G24" s="765">
        <v>199412</v>
      </c>
      <c r="H24" s="766">
        <v>3.0566121317513688</v>
      </c>
      <c r="I24" s="756"/>
      <c r="J24" s="767">
        <v>66935</v>
      </c>
      <c r="K24" s="448">
        <f t="shared" si="0"/>
        <v>4.217735598671446</v>
      </c>
      <c r="L24" s="766">
        <f>J24*100/G24</f>
        <v>33.56618458267306</v>
      </c>
      <c r="M24" s="396"/>
      <c r="N24" s="396">
        <f t="shared" si="2"/>
        <v>11</v>
      </c>
      <c r="O24" s="396">
        <v>14</v>
      </c>
      <c r="P24" s="396">
        <f t="shared" si="3"/>
        <v>5</v>
      </c>
      <c r="Q24" s="568" t="str">
        <f t="shared" si="4"/>
        <v>Canarias</v>
      </c>
      <c r="R24" s="762">
        <f t="shared" si="5"/>
        <v>29.916839361430103</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5">
      <c r="A25" s="331"/>
      <c r="B25" s="763" t="s">
        <v>44</v>
      </c>
      <c r="C25" s="756"/>
      <c r="D25" s="768">
        <v>683854</v>
      </c>
      <c r="E25" s="684">
        <v>1.3919757894314961</v>
      </c>
      <c r="F25" s="350"/>
      <c r="G25" s="769">
        <v>84373</v>
      </c>
      <c r="H25" s="766">
        <v>1.2932799199258731</v>
      </c>
      <c r="I25" s="756"/>
      <c r="J25" s="767">
        <v>23913</v>
      </c>
      <c r="K25" s="448">
        <f t="shared" si="0"/>
        <v>3.4967990243531513</v>
      </c>
      <c r="L25" s="766">
        <f t="shared" si="1"/>
        <v>28.342005143825631</v>
      </c>
      <c r="M25" s="396"/>
      <c r="N25" s="396">
        <f t="shared" si="2"/>
        <v>15</v>
      </c>
      <c r="O25" s="396">
        <v>15</v>
      </c>
      <c r="P25" s="396">
        <f t="shared" si="3"/>
        <v>15</v>
      </c>
      <c r="Q25" s="568" t="str">
        <f t="shared" si="4"/>
        <v>Navarra, Comunidad Foral de</v>
      </c>
      <c r="R25" s="770">
        <f t="shared" si="5"/>
        <v>28.342005143825631</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5">
      <c r="A26" s="331"/>
      <c r="B26" s="763" t="s">
        <v>45</v>
      </c>
      <c r="C26" s="756"/>
      <c r="D26" s="768">
        <v>2242343</v>
      </c>
      <c r="E26" s="684">
        <v>4.5642595752912012</v>
      </c>
      <c r="F26" s="350"/>
      <c r="G26" s="769">
        <v>337108</v>
      </c>
      <c r="H26" s="766">
        <v>5.1672336795701383</v>
      </c>
      <c r="I26" s="756"/>
      <c r="J26" s="767">
        <v>121092</v>
      </c>
      <c r="K26" s="448">
        <f t="shared" si="0"/>
        <v>5.4002442980400414</v>
      </c>
      <c r="L26" s="766">
        <f t="shared" si="1"/>
        <v>35.920832492850955</v>
      </c>
      <c r="M26" s="396"/>
      <c r="N26" s="396">
        <f t="shared" si="2"/>
        <v>5</v>
      </c>
      <c r="O26" s="396">
        <v>16</v>
      </c>
      <c r="P26" s="396">
        <f t="shared" si="3"/>
        <v>18</v>
      </c>
      <c r="Q26" s="568" t="str">
        <f t="shared" si="4"/>
        <v>Ceuta y Melilla</v>
      </c>
      <c r="R26" s="762">
        <f t="shared" si="5"/>
        <v>27.05503430892032</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5">
      <c r="A27" s="331"/>
      <c r="B27" s="763" t="s">
        <v>46</v>
      </c>
      <c r="C27" s="756"/>
      <c r="D27" s="768">
        <v>326803</v>
      </c>
      <c r="E27" s="686">
        <v>0.66520319236793413</v>
      </c>
      <c r="F27" s="350"/>
      <c r="G27" s="769">
        <v>43810</v>
      </c>
      <c r="H27" s="775">
        <v>0.67152517146424218</v>
      </c>
      <c r="I27" s="756"/>
      <c r="J27" s="767">
        <v>14997</v>
      </c>
      <c r="K27" s="448">
        <f t="shared" si="0"/>
        <v>4.5890031609256949</v>
      </c>
      <c r="L27" s="775">
        <f t="shared" si="1"/>
        <v>34.231910522711708</v>
      </c>
      <c r="M27" s="396"/>
      <c r="N27" s="396">
        <f t="shared" si="2"/>
        <v>8</v>
      </c>
      <c r="O27" s="396">
        <v>17</v>
      </c>
      <c r="P27" s="396">
        <f t="shared" si="3"/>
        <v>3</v>
      </c>
      <c r="Q27" s="568" t="str">
        <f t="shared" si="4"/>
        <v>Asturias, Principado de</v>
      </c>
      <c r="R27" s="762">
        <f t="shared" si="5"/>
        <v>23.233092314736922</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5">
      <c r="A28" s="331"/>
      <c r="B28" s="763" t="s">
        <v>1</v>
      </c>
      <c r="C28" s="756"/>
      <c r="D28" s="769">
        <v>170634</v>
      </c>
      <c r="E28" s="775">
        <v>0.34732325445760925</v>
      </c>
      <c r="F28" s="328"/>
      <c r="G28" s="769">
        <v>21423</v>
      </c>
      <c r="H28" s="775">
        <v>0.32837442931473315</v>
      </c>
      <c r="I28" s="756"/>
      <c r="J28" s="767">
        <v>5796</v>
      </c>
      <c r="K28" s="448">
        <f t="shared" si="0"/>
        <v>3.3967439080136432</v>
      </c>
      <c r="L28" s="775">
        <f t="shared" si="1"/>
        <v>27.05503430892032</v>
      </c>
      <c r="M28" s="396"/>
      <c r="N28" s="396">
        <f t="shared" si="2"/>
        <v>16</v>
      </c>
      <c r="O28" s="396">
        <v>18</v>
      </c>
      <c r="P28" s="396">
        <f t="shared" si="3"/>
        <v>6</v>
      </c>
      <c r="Q28" s="568" t="str">
        <f t="shared" si="4"/>
        <v>Cantabria</v>
      </c>
      <c r="R28" s="762">
        <f t="shared" si="5"/>
        <v>22.550475929871197</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5">
      <c r="A29" s="331"/>
      <c r="B29" s="743"/>
      <c r="C29" s="331"/>
      <c r="D29" s="776"/>
      <c r="E29" s="777"/>
      <c r="F29" s="322"/>
      <c r="G29" s="776"/>
      <c r="H29" s="777"/>
      <c r="I29" s="331"/>
      <c r="J29" s="776"/>
      <c r="K29" s="778"/>
      <c r="L29" s="777"/>
      <c r="M29" s="396"/>
      <c r="N29" s="396"/>
      <c r="O29" s="396">
        <v>19</v>
      </c>
      <c r="P29" s="396">
        <f t="shared" si="3"/>
        <v>12</v>
      </c>
      <c r="Q29" s="568" t="str">
        <f t="shared" si="4"/>
        <v>Galicia</v>
      </c>
      <c r="R29" s="762">
        <f t="shared" si="5"/>
        <v>20.626497632807382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5">
      <c r="A30" s="331"/>
      <c r="B30" s="779"/>
      <c r="C30" s="779"/>
      <c r="D30" s="327"/>
      <c r="E30" s="438"/>
      <c r="F30" s="449"/>
      <c r="G30" s="779"/>
      <c r="H30" s="780"/>
      <c r="I30" s="779"/>
      <c r="J30" s="328"/>
      <c r="K30" s="328"/>
      <c r="L30" s="781"/>
      <c r="M30" s="782"/>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18" customFormat="1" ht="15.75" customHeight="1" x14ac:dyDescent="0.25">
      <c r="A31" s="329"/>
      <c r="B31" s="1256" t="s">
        <v>0</v>
      </c>
      <c r="C31" s="320"/>
      <c r="D31" s="1257">
        <f>SUM(D11:D28)</f>
        <v>49128297</v>
      </c>
      <c r="E31" s="1258">
        <f>SUM(E11:E28)</f>
        <v>100.00000000000003</v>
      </c>
      <c r="F31" s="591"/>
      <c r="G31" s="1257">
        <f>SUM(G11:G28)</f>
        <v>6523955</v>
      </c>
      <c r="H31" s="1258">
        <f>SUM(H11:H28)</f>
        <v>100</v>
      </c>
      <c r="I31" s="320"/>
      <c r="J31" s="1257">
        <f>SUM(J11:J30)</f>
        <v>2221844</v>
      </c>
      <c r="K31" s="1259">
        <f>J31*100/D31</f>
        <v>4.5225341313988556</v>
      </c>
      <c r="L31" s="1258">
        <f>J31*100/G31</f>
        <v>34.056703334097186</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5">
      <c r="A32" s="328"/>
      <c r="B32" s="783"/>
      <c r="C32" s="322"/>
      <c r="D32" s="451"/>
      <c r="E32" s="451"/>
      <c r="F32" s="322"/>
      <c r="G32" s="746"/>
      <c r="H32" s="747"/>
      <c r="I32" s="322"/>
      <c r="J32" s="746"/>
      <c r="K32" s="746"/>
      <c r="L32" s="747"/>
      <c r="M32" s="784"/>
      <c r="N32" s="784"/>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5" customFormat="1" ht="15" customHeight="1" x14ac:dyDescent="0.35">
      <c r="A33" s="496"/>
      <c r="B33" s="1488" t="str">
        <f>'22solcasaadpot'!B32:M32</f>
        <v>(1) Cifras INE de población referidas al 01/01/2025.</v>
      </c>
      <c r="C33" s="1488"/>
      <c r="D33" s="1488"/>
      <c r="E33" s="1488"/>
      <c r="F33" s="1488"/>
      <c r="G33" s="1488"/>
      <c r="H33" s="1488"/>
      <c r="I33" s="1488"/>
      <c r="J33" s="1488"/>
      <c r="K33" s="1488"/>
      <c r="L33" s="1488"/>
      <c r="M33" s="1223"/>
      <c r="N33" s="1223"/>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5">
      <c r="B34" s="1489" t="str">
        <f>'22solcasaadpot'!B33:Q33</f>
        <v>(2) Cifras de Población Potencialmente Dependiente calculadas según lo explicado en la metodología</v>
      </c>
      <c r="C34" s="1489"/>
      <c r="D34" s="1489"/>
      <c r="E34" s="1489"/>
      <c r="F34" s="1489"/>
      <c r="G34" s="1489"/>
      <c r="H34" s="1489"/>
      <c r="I34" s="1489"/>
      <c r="J34" s="1489"/>
      <c r="K34" s="1489"/>
      <c r="L34" s="1489"/>
      <c r="P34" s="785"/>
      <c r="Q34" s="785"/>
      <c r="R34" s="785"/>
    </row>
    <row r="35" spans="1:260" ht="15" customHeight="1" x14ac:dyDescent="0.35">
      <c r="B35" s="397" t="s">
        <v>47</v>
      </c>
      <c r="M35" s="447"/>
      <c r="N35" s="360"/>
      <c r="O35" s="360"/>
      <c r="P35" s="360"/>
      <c r="Q35" s="361"/>
      <c r="R35" s="786"/>
      <c r="S35" s="329"/>
    </row>
    <row r="36" spans="1:260" x14ac:dyDescent="0.35">
      <c r="M36" s="447"/>
      <c r="N36" s="360"/>
      <c r="O36" s="360"/>
      <c r="P36" s="360"/>
      <c r="Q36" s="361"/>
      <c r="R36" s="786"/>
      <c r="S36" s="329"/>
    </row>
    <row r="37" spans="1:260" x14ac:dyDescent="0.35">
      <c r="M37" s="447"/>
      <c r="N37" s="360"/>
      <c r="O37" s="360"/>
      <c r="P37" s="360"/>
      <c r="Q37" s="361"/>
      <c r="R37" s="787"/>
      <c r="S37" s="329"/>
    </row>
    <row r="38" spans="1:260" x14ac:dyDescent="0.35">
      <c r="M38" s="447"/>
      <c r="N38" s="360"/>
      <c r="O38" s="360"/>
      <c r="P38" s="360"/>
      <c r="Q38" s="361"/>
      <c r="R38" s="786"/>
      <c r="S38" s="329"/>
    </row>
    <row r="39" spans="1:260" x14ac:dyDescent="0.35">
      <c r="M39" s="447"/>
      <c r="N39" s="360"/>
      <c r="O39" s="360"/>
      <c r="P39" s="360"/>
      <c r="Q39" s="361"/>
      <c r="R39" s="786"/>
      <c r="S39" s="329"/>
    </row>
    <row r="40" spans="1:260" x14ac:dyDescent="0.35">
      <c r="M40" s="447"/>
      <c r="N40" s="360"/>
      <c r="O40" s="360"/>
      <c r="P40" s="360"/>
      <c r="Q40" s="361"/>
      <c r="R40" s="786"/>
      <c r="S40" s="329"/>
    </row>
    <row r="41" spans="1:260" x14ac:dyDescent="0.35">
      <c r="M41" s="447"/>
      <c r="N41" s="360"/>
      <c r="O41" s="360"/>
      <c r="P41" s="360"/>
      <c r="Q41" s="361"/>
      <c r="R41" s="786"/>
      <c r="S41" s="329"/>
    </row>
    <row r="42" spans="1:260" x14ac:dyDescent="0.35">
      <c r="M42" s="447"/>
      <c r="N42" s="360"/>
      <c r="O42" s="360"/>
      <c r="P42" s="360"/>
      <c r="Q42" s="361"/>
      <c r="R42" s="786"/>
      <c r="S42" s="329"/>
    </row>
    <row r="43" spans="1:260" x14ac:dyDescent="0.35">
      <c r="M43" s="447"/>
      <c r="N43" s="360"/>
      <c r="O43" s="360"/>
      <c r="P43" s="360"/>
      <c r="Q43" s="361"/>
      <c r="R43" s="786"/>
      <c r="S43" s="329"/>
    </row>
    <row r="44" spans="1:260" x14ac:dyDescent="0.35">
      <c r="M44" s="447"/>
      <c r="N44" s="360"/>
      <c r="O44" s="360"/>
      <c r="P44" s="360"/>
      <c r="Q44" s="361"/>
      <c r="R44" s="787"/>
      <c r="S44" s="329"/>
    </row>
    <row r="45" spans="1:260" x14ac:dyDescent="0.35">
      <c r="M45" s="447"/>
      <c r="N45" s="360"/>
      <c r="O45" s="360"/>
      <c r="P45" s="360"/>
      <c r="Q45" s="361"/>
      <c r="R45" s="786"/>
      <c r="S45" s="329"/>
    </row>
    <row r="46" spans="1:260" x14ac:dyDescent="0.35">
      <c r="M46" s="447"/>
      <c r="N46" s="360"/>
      <c r="O46" s="360"/>
      <c r="P46" s="360"/>
      <c r="Q46" s="361"/>
      <c r="R46" s="786"/>
      <c r="S46" s="329"/>
    </row>
    <row r="47" spans="1:260" x14ac:dyDescent="0.35">
      <c r="M47" s="447"/>
      <c r="N47" s="360"/>
      <c r="O47" s="360"/>
      <c r="P47" s="360"/>
      <c r="Q47" s="361"/>
      <c r="R47" s="786"/>
      <c r="S47" s="329"/>
    </row>
    <row r="48" spans="1:260" x14ac:dyDescent="0.35">
      <c r="M48" s="447"/>
      <c r="N48" s="360"/>
      <c r="O48" s="360"/>
      <c r="P48" s="360"/>
      <c r="Q48" s="361"/>
      <c r="R48" s="786"/>
      <c r="S48" s="329"/>
    </row>
    <row r="49" spans="13:19" x14ac:dyDescent="0.35">
      <c r="M49" s="447"/>
      <c r="N49" s="360"/>
      <c r="O49" s="360"/>
      <c r="P49" s="360"/>
      <c r="Q49" s="361"/>
      <c r="R49" s="786"/>
      <c r="S49" s="329"/>
    </row>
    <row r="50" spans="13:19" x14ac:dyDescent="0.35">
      <c r="M50" s="447"/>
      <c r="N50" s="360"/>
      <c r="O50" s="360"/>
      <c r="P50" s="360"/>
      <c r="Q50" s="361"/>
      <c r="R50" s="787"/>
      <c r="S50" s="329"/>
    </row>
    <row r="51" spans="13:19" x14ac:dyDescent="0.35">
      <c r="M51" s="447"/>
      <c r="N51" s="360"/>
      <c r="O51" s="360"/>
      <c r="P51" s="360"/>
      <c r="Q51" s="361"/>
      <c r="R51" s="786"/>
      <c r="S51" s="329"/>
    </row>
    <row r="52" spans="13:19" x14ac:dyDescent="0.35">
      <c r="M52" s="447"/>
      <c r="N52" s="360"/>
      <c r="O52" s="360"/>
      <c r="P52" s="360"/>
      <c r="Q52" s="361"/>
      <c r="R52" s="786"/>
      <c r="S52" s="329"/>
    </row>
    <row r="53" spans="13:19" x14ac:dyDescent="0.35">
      <c r="M53" s="447"/>
      <c r="N53" s="329"/>
      <c r="O53" s="329"/>
      <c r="P53" s="360"/>
      <c r="Q53" s="361"/>
      <c r="R53" s="786"/>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1"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402</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243</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175</v>
      </c>
      <c r="K8" s="1470"/>
      <c r="L8" s="1470"/>
      <c r="M8" s="1470"/>
      <c r="N8" s="1470"/>
      <c r="O8" s="1471"/>
      <c r="P8" s="317"/>
      <c r="Q8" s="1469" t="s">
        <v>176</v>
      </c>
      <c r="R8" s="1470"/>
      <c r="S8" s="1470"/>
      <c r="T8" s="1470"/>
      <c r="U8" s="1470"/>
      <c r="V8" s="1471"/>
      <c r="W8" s="317"/>
      <c r="X8" s="1469" t="s">
        <v>177</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219</v>
      </c>
      <c r="L9" s="1448" t="s">
        <v>24</v>
      </c>
      <c r="M9" s="1449"/>
      <c r="N9" s="1450" t="s">
        <v>23</v>
      </c>
      <c r="O9" s="1451"/>
      <c r="P9" s="317"/>
      <c r="Q9" s="1452" t="s">
        <v>9</v>
      </c>
      <c r="R9" s="1446" t="s">
        <v>219</v>
      </c>
      <c r="S9" s="1448" t="s">
        <v>24</v>
      </c>
      <c r="T9" s="1449"/>
      <c r="U9" s="1450" t="s">
        <v>23</v>
      </c>
      <c r="V9" s="1451"/>
      <c r="W9" s="317"/>
      <c r="X9" s="1452" t="s">
        <v>9</v>
      </c>
      <c r="Y9" s="1446" t="s">
        <v>219</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219</v>
      </c>
      <c r="G10" s="406" t="s">
        <v>9</v>
      </c>
      <c r="H10" s="886" t="s">
        <v>219</v>
      </c>
      <c r="I10" s="346"/>
      <c r="J10" s="1453"/>
      <c r="K10" s="1447"/>
      <c r="L10" s="404" t="s">
        <v>9</v>
      </c>
      <c r="M10" s="403" t="s">
        <v>220</v>
      </c>
      <c r="N10" s="407" t="s">
        <v>9</v>
      </c>
      <c r="O10" s="402" t="s">
        <v>220</v>
      </c>
      <c r="P10" s="347"/>
      <c r="Q10" s="1453"/>
      <c r="R10" s="1447"/>
      <c r="S10" s="404" t="s">
        <v>9</v>
      </c>
      <c r="T10" s="403" t="s">
        <v>220</v>
      </c>
      <c r="U10" s="407" t="s">
        <v>9</v>
      </c>
      <c r="V10" s="402" t="s">
        <v>220</v>
      </c>
      <c r="W10" s="347"/>
      <c r="X10" s="1453"/>
      <c r="Y10" s="1447"/>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442279</v>
      </c>
      <c r="E12" s="352">
        <f>L12+S12+Z12</f>
        <v>273937</v>
      </c>
      <c r="F12" s="353">
        <f>E12/$D12*100</f>
        <v>61.937600473909008</v>
      </c>
      <c r="G12" s="352">
        <f>N12+U12+AB12</f>
        <v>168342</v>
      </c>
      <c r="H12" s="354">
        <f>G12/$D12*100</f>
        <v>38.062399526090992</v>
      </c>
      <c r="I12" s="350"/>
      <c r="J12" s="355">
        <v>122346</v>
      </c>
      <c r="K12" s="356">
        <v>27.662629245340607</v>
      </c>
      <c r="L12" s="357">
        <v>51359</v>
      </c>
      <c r="M12" s="353">
        <v>41.978487241103103</v>
      </c>
      <c r="N12" s="357">
        <v>70987</v>
      </c>
      <c r="O12" s="358">
        <v>58.021512758896897</v>
      </c>
      <c r="P12" s="350"/>
      <c r="Q12" s="355">
        <v>107165</v>
      </c>
      <c r="R12" s="356">
        <v>24.230180496926149</v>
      </c>
      <c r="S12" s="357">
        <v>70465</v>
      </c>
      <c r="T12" s="353">
        <v>65.753744226193263</v>
      </c>
      <c r="U12" s="357">
        <v>36700</v>
      </c>
      <c r="V12" s="358">
        <v>34.246255773806745</v>
      </c>
      <c r="W12" s="350"/>
      <c r="X12" s="355">
        <v>212768</v>
      </c>
      <c r="Y12" s="356">
        <v>48.107190257733237</v>
      </c>
      <c r="Z12" s="357">
        <v>152113</v>
      </c>
      <c r="AA12" s="353">
        <v>71.492423672732741</v>
      </c>
      <c r="AB12" s="357">
        <v>60655</v>
      </c>
      <c r="AC12" s="358">
        <f t="shared" ref="AC12:AC29" si="0">AB12/$X12*100</f>
        <v>28.507576327267259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57255</v>
      </c>
      <c r="E13" s="365">
        <f t="shared" ref="E13:E29" si="2">L13+S13+Z13</f>
        <v>36618</v>
      </c>
      <c r="F13" s="366">
        <f t="shared" ref="F13:H29" si="3">E13/$D13*100</f>
        <v>63.955986376735652</v>
      </c>
      <c r="G13" s="365">
        <f t="shared" ref="G13:G29" si="4">N13+U13+AB13</f>
        <v>20637</v>
      </c>
      <c r="H13" s="367">
        <f t="shared" si="3"/>
        <v>36.044013623264341</v>
      </c>
      <c r="I13" s="350"/>
      <c r="J13" s="368">
        <v>11157</v>
      </c>
      <c r="K13" s="369">
        <v>19.486507728582655</v>
      </c>
      <c r="L13" s="370">
        <v>4699</v>
      </c>
      <c r="M13" s="371">
        <v>42.117056556421979</v>
      </c>
      <c r="N13" s="370">
        <v>6458</v>
      </c>
      <c r="O13" s="372">
        <v>57.882943443578029</v>
      </c>
      <c r="P13" s="350"/>
      <c r="Q13" s="368">
        <v>11146</v>
      </c>
      <c r="R13" s="369">
        <v>19.4672954327133</v>
      </c>
      <c r="S13" s="370">
        <v>6815</v>
      </c>
      <c r="T13" s="371">
        <v>61.143010945630714</v>
      </c>
      <c r="U13" s="370">
        <v>4331</v>
      </c>
      <c r="V13" s="372">
        <v>38.856989054369279</v>
      </c>
      <c r="W13" s="350"/>
      <c r="X13" s="368">
        <v>34952</v>
      </c>
      <c r="Y13" s="369">
        <v>61.046196838704049</v>
      </c>
      <c r="Z13" s="370">
        <v>25104</v>
      </c>
      <c r="AA13" s="371">
        <v>71.824216067750058</v>
      </c>
      <c r="AB13" s="370">
        <v>9848</v>
      </c>
      <c r="AC13" s="372">
        <f t="shared" si="0"/>
        <v>28.175783932249942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43635</v>
      </c>
      <c r="E14" s="365">
        <f t="shared" si="2"/>
        <v>28132</v>
      </c>
      <c r="F14" s="366">
        <f t="shared" si="3"/>
        <v>64.471181391085139</v>
      </c>
      <c r="G14" s="365">
        <f t="shared" si="4"/>
        <v>15503</v>
      </c>
      <c r="H14" s="367">
        <f t="shared" si="3"/>
        <v>35.528818608914861</v>
      </c>
      <c r="I14" s="350"/>
      <c r="J14" s="368">
        <v>9949</v>
      </c>
      <c r="K14" s="369">
        <v>22.800504182422369</v>
      </c>
      <c r="L14" s="370">
        <v>4171</v>
      </c>
      <c r="M14" s="371">
        <v>41.923811438335512</v>
      </c>
      <c r="N14" s="370">
        <v>5778</v>
      </c>
      <c r="O14" s="372">
        <v>58.076188561664488</v>
      </c>
      <c r="P14" s="350"/>
      <c r="Q14" s="368">
        <v>9565</v>
      </c>
      <c r="R14" s="369">
        <v>21.920476681562963</v>
      </c>
      <c r="S14" s="370">
        <v>5765</v>
      </c>
      <c r="T14" s="371">
        <v>60.271824359644533</v>
      </c>
      <c r="U14" s="370">
        <v>3800</v>
      </c>
      <c r="V14" s="372">
        <v>39.72817564035546</v>
      </c>
      <c r="W14" s="350"/>
      <c r="X14" s="368">
        <v>24121</v>
      </c>
      <c r="Y14" s="369">
        <v>55.279019136014661</v>
      </c>
      <c r="Z14" s="370">
        <v>18196</v>
      </c>
      <c r="AA14" s="371">
        <v>75.436341776874926</v>
      </c>
      <c r="AB14" s="370">
        <v>5925</v>
      </c>
      <c r="AC14" s="372">
        <f t="shared" si="0"/>
        <v>24.563658223125078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47479</v>
      </c>
      <c r="E15" s="365">
        <f t="shared" si="2"/>
        <v>28618</v>
      </c>
      <c r="F15" s="366">
        <f t="shared" si="3"/>
        <v>60.275068977863896</v>
      </c>
      <c r="G15" s="365">
        <f t="shared" si="4"/>
        <v>18861</v>
      </c>
      <c r="H15" s="367">
        <f t="shared" si="3"/>
        <v>39.724931022136104</v>
      </c>
      <c r="I15" s="350"/>
      <c r="J15" s="368">
        <v>13878</v>
      </c>
      <c r="K15" s="369">
        <v>29.229764738094737</v>
      </c>
      <c r="L15" s="370">
        <v>5982</v>
      </c>
      <c r="M15" s="371">
        <v>43.104193687851279</v>
      </c>
      <c r="N15" s="370">
        <v>7896</v>
      </c>
      <c r="O15" s="372">
        <v>56.895806312148721</v>
      </c>
      <c r="P15" s="350"/>
      <c r="Q15" s="368">
        <v>10941</v>
      </c>
      <c r="R15" s="369">
        <v>23.04387202763327</v>
      </c>
      <c r="S15" s="370">
        <v>6535</v>
      </c>
      <c r="T15" s="371">
        <v>59.72945800201078</v>
      </c>
      <c r="U15" s="370">
        <v>4406</v>
      </c>
      <c r="V15" s="372">
        <v>40.27054199798922</v>
      </c>
      <c r="W15" s="350"/>
      <c r="X15" s="368">
        <v>22660</v>
      </c>
      <c r="Y15" s="369">
        <v>47.726363234271993</v>
      </c>
      <c r="Z15" s="370">
        <v>16101</v>
      </c>
      <c r="AA15" s="371">
        <v>71.054721977052068</v>
      </c>
      <c r="AB15" s="370">
        <v>6559</v>
      </c>
      <c r="AC15" s="372">
        <f t="shared" si="0"/>
        <v>28.945278022947925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78389</v>
      </c>
      <c r="E16" s="365">
        <f t="shared" si="2"/>
        <v>45821</v>
      </c>
      <c r="F16" s="366">
        <f t="shared" si="3"/>
        <v>58.453354424727955</v>
      </c>
      <c r="G16" s="365">
        <f t="shared" si="4"/>
        <v>32568</v>
      </c>
      <c r="H16" s="367">
        <f t="shared" si="3"/>
        <v>41.546645575272038</v>
      </c>
      <c r="I16" s="350"/>
      <c r="J16" s="368">
        <v>27046</v>
      </c>
      <c r="K16" s="369">
        <v>34.502289862098003</v>
      </c>
      <c r="L16" s="370">
        <v>11289</v>
      </c>
      <c r="M16" s="371">
        <v>41.739998521038231</v>
      </c>
      <c r="N16" s="370">
        <v>15757</v>
      </c>
      <c r="O16" s="372">
        <v>58.260001478961762</v>
      </c>
      <c r="P16" s="350"/>
      <c r="Q16" s="368">
        <v>18548</v>
      </c>
      <c r="R16" s="369">
        <v>23.661483116253557</v>
      </c>
      <c r="S16" s="370">
        <v>11222</v>
      </c>
      <c r="T16" s="371">
        <v>60.502480051757601</v>
      </c>
      <c r="U16" s="370">
        <v>7326</v>
      </c>
      <c r="V16" s="372">
        <v>39.497519948242399</v>
      </c>
      <c r="W16" s="350"/>
      <c r="X16" s="368">
        <v>32795</v>
      </c>
      <c r="Y16" s="369">
        <v>41.836227021648448</v>
      </c>
      <c r="Z16" s="370">
        <v>23310</v>
      </c>
      <c r="AA16" s="371">
        <v>71.077908217716114</v>
      </c>
      <c r="AB16" s="370">
        <v>9485</v>
      </c>
      <c r="AC16" s="372">
        <f t="shared" si="0"/>
        <v>28.922091782283886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23075</v>
      </c>
      <c r="E17" s="375">
        <f t="shared" si="2"/>
        <v>14200</v>
      </c>
      <c r="F17" s="376">
        <f t="shared" si="3"/>
        <v>61.53846153846154</v>
      </c>
      <c r="G17" s="375">
        <f t="shared" si="4"/>
        <v>8875</v>
      </c>
      <c r="H17" s="367">
        <f t="shared" si="3"/>
        <v>38.461538461538467</v>
      </c>
      <c r="I17" s="350"/>
      <c r="J17" s="377">
        <v>6521</v>
      </c>
      <c r="K17" s="378">
        <v>28.260021668472373</v>
      </c>
      <c r="L17" s="375">
        <v>2767</v>
      </c>
      <c r="M17" s="376">
        <v>42.432142309461739</v>
      </c>
      <c r="N17" s="375">
        <v>3754</v>
      </c>
      <c r="O17" s="372">
        <v>57.567857690538261</v>
      </c>
      <c r="P17" s="350"/>
      <c r="Q17" s="377">
        <v>4823</v>
      </c>
      <c r="R17" s="378">
        <v>20.901408450704224</v>
      </c>
      <c r="S17" s="375">
        <v>2739</v>
      </c>
      <c r="T17" s="376">
        <v>56.790379431888873</v>
      </c>
      <c r="U17" s="375">
        <v>2084</v>
      </c>
      <c r="V17" s="372">
        <v>43.209620568111134</v>
      </c>
      <c r="W17" s="350"/>
      <c r="X17" s="377">
        <v>11731</v>
      </c>
      <c r="Y17" s="378">
        <v>50.8385698808234</v>
      </c>
      <c r="Z17" s="375">
        <v>8694</v>
      </c>
      <c r="AA17" s="376">
        <v>74.11132895746313</v>
      </c>
      <c r="AB17" s="375">
        <v>3037</v>
      </c>
      <c r="AC17" s="372">
        <f t="shared" si="0"/>
        <v>25.88867104253687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159462</v>
      </c>
      <c r="E18" s="365">
        <f t="shared" si="2"/>
        <v>99462</v>
      </c>
      <c r="F18" s="366">
        <f t="shared" si="3"/>
        <v>62.373480829288482</v>
      </c>
      <c r="G18" s="365">
        <f t="shared" si="4"/>
        <v>60000</v>
      </c>
      <c r="H18" s="367">
        <f t="shared" si="3"/>
        <v>37.626519170711518</v>
      </c>
      <c r="I18" s="350"/>
      <c r="J18" s="368">
        <v>32830</v>
      </c>
      <c r="K18" s="369">
        <v>20.587977072907652</v>
      </c>
      <c r="L18" s="370">
        <v>13888</v>
      </c>
      <c r="M18" s="371">
        <v>42.302771855010661</v>
      </c>
      <c r="N18" s="370">
        <v>18942</v>
      </c>
      <c r="O18" s="372">
        <v>57.697228144989346</v>
      </c>
      <c r="P18" s="350"/>
      <c r="Q18" s="368">
        <v>28544</v>
      </c>
      <c r="R18" s="369">
        <v>17.90018938681316</v>
      </c>
      <c r="S18" s="370">
        <v>16254</v>
      </c>
      <c r="T18" s="371">
        <v>56.943665919282516</v>
      </c>
      <c r="U18" s="370">
        <v>12290</v>
      </c>
      <c r="V18" s="372">
        <v>43.056334080717491</v>
      </c>
      <c r="W18" s="350"/>
      <c r="X18" s="368">
        <v>98088</v>
      </c>
      <c r="Y18" s="369">
        <v>61.511833540279191</v>
      </c>
      <c r="Z18" s="370">
        <v>69320</v>
      </c>
      <c r="AA18" s="371">
        <v>70.671233993964606</v>
      </c>
      <c r="AB18" s="370">
        <v>28768</v>
      </c>
      <c r="AC18" s="372">
        <f t="shared" si="0"/>
        <v>29.328766006035394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101204</v>
      </c>
      <c r="E19" s="365">
        <f t="shared" si="2"/>
        <v>62854</v>
      </c>
      <c r="F19" s="366">
        <f t="shared" si="3"/>
        <v>62.106240860045062</v>
      </c>
      <c r="G19" s="365">
        <f t="shared" si="4"/>
        <v>38350</v>
      </c>
      <c r="H19" s="367">
        <f t="shared" si="3"/>
        <v>37.893759139954938</v>
      </c>
      <c r="I19" s="350"/>
      <c r="J19" s="368">
        <v>23866</v>
      </c>
      <c r="K19" s="369">
        <v>23.582071854867394</v>
      </c>
      <c r="L19" s="370">
        <v>9934</v>
      </c>
      <c r="M19" s="371">
        <v>41.624067711388584</v>
      </c>
      <c r="N19" s="370">
        <v>13932</v>
      </c>
      <c r="O19" s="372">
        <v>58.375932288611409</v>
      </c>
      <c r="P19" s="350"/>
      <c r="Q19" s="368">
        <v>20129</v>
      </c>
      <c r="R19" s="369">
        <v>19.889530058100473</v>
      </c>
      <c r="S19" s="370">
        <v>12394</v>
      </c>
      <c r="T19" s="371">
        <v>61.572855084703662</v>
      </c>
      <c r="U19" s="370">
        <v>7735</v>
      </c>
      <c r="V19" s="372">
        <v>38.427144915296338</v>
      </c>
      <c r="W19" s="350"/>
      <c r="X19" s="368">
        <v>57209</v>
      </c>
      <c r="Y19" s="369">
        <v>56.52839808703213</v>
      </c>
      <c r="Z19" s="370">
        <v>40526</v>
      </c>
      <c r="AA19" s="371">
        <v>70.838504431120981</v>
      </c>
      <c r="AB19" s="370">
        <v>16683</v>
      </c>
      <c r="AC19" s="372">
        <f t="shared" si="0"/>
        <v>29.161495568879019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378808</v>
      </c>
      <c r="E20" s="365">
        <f t="shared" si="2"/>
        <v>236465</v>
      </c>
      <c r="F20" s="366">
        <f t="shared" si="3"/>
        <v>62.423444066651179</v>
      </c>
      <c r="G20" s="365">
        <f t="shared" si="4"/>
        <v>142343</v>
      </c>
      <c r="H20" s="367">
        <f t="shared" si="3"/>
        <v>37.576555933348821</v>
      </c>
      <c r="I20" s="350"/>
      <c r="J20" s="368">
        <v>97204</v>
      </c>
      <c r="K20" s="369">
        <v>25.660492914616373</v>
      </c>
      <c r="L20" s="370">
        <v>42382</v>
      </c>
      <c r="M20" s="371">
        <v>43.601086375046293</v>
      </c>
      <c r="N20" s="370">
        <v>54822</v>
      </c>
      <c r="O20" s="372">
        <v>56.398913624953707</v>
      </c>
      <c r="P20" s="350"/>
      <c r="Q20" s="368">
        <v>84466</v>
      </c>
      <c r="R20" s="369">
        <v>22.2978395387637</v>
      </c>
      <c r="S20" s="370">
        <v>52769</v>
      </c>
      <c r="T20" s="371">
        <v>62.473658039921389</v>
      </c>
      <c r="U20" s="370">
        <v>31697</v>
      </c>
      <c r="V20" s="372">
        <v>37.526341960078611</v>
      </c>
      <c r="W20" s="350"/>
      <c r="X20" s="368">
        <v>197138</v>
      </c>
      <c r="Y20" s="369">
        <v>52.041667546619919</v>
      </c>
      <c r="Z20" s="370">
        <v>141314</v>
      </c>
      <c r="AA20" s="371">
        <v>71.682780590246438</v>
      </c>
      <c r="AB20" s="370">
        <v>55824</v>
      </c>
      <c r="AC20" s="372">
        <f t="shared" si="0"/>
        <v>28.317219409753573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218916</v>
      </c>
      <c r="E21" s="365">
        <f t="shared" si="2"/>
        <v>134868</v>
      </c>
      <c r="F21" s="366">
        <f t="shared" si="3"/>
        <v>61.607191799594361</v>
      </c>
      <c r="G21" s="365">
        <f t="shared" si="4"/>
        <v>84048</v>
      </c>
      <c r="H21" s="367">
        <f t="shared" si="3"/>
        <v>38.392808200405639</v>
      </c>
      <c r="I21" s="350"/>
      <c r="J21" s="368">
        <v>58257</v>
      </c>
      <c r="K21" s="369">
        <v>26.611577043249468</v>
      </c>
      <c r="L21" s="370">
        <v>23705</v>
      </c>
      <c r="M21" s="371">
        <v>40.690389137786013</v>
      </c>
      <c r="N21" s="370">
        <v>34552</v>
      </c>
      <c r="O21" s="372">
        <v>59.309610862213979</v>
      </c>
      <c r="P21" s="350"/>
      <c r="Q21" s="368">
        <v>47157</v>
      </c>
      <c r="R21" s="369">
        <v>21.541139067039413</v>
      </c>
      <c r="S21" s="370">
        <v>28925</v>
      </c>
      <c r="T21" s="371">
        <v>61.337659308268123</v>
      </c>
      <c r="U21" s="370">
        <v>18232</v>
      </c>
      <c r="V21" s="372">
        <v>38.66234069173187</v>
      </c>
      <c r="W21" s="350"/>
      <c r="X21" s="368">
        <v>113502</v>
      </c>
      <c r="Y21" s="369">
        <v>51.847283889711129</v>
      </c>
      <c r="Z21" s="370">
        <v>82238</v>
      </c>
      <c r="AA21" s="371">
        <v>72.455110923155544</v>
      </c>
      <c r="AB21" s="370">
        <v>31264</v>
      </c>
      <c r="AC21" s="372">
        <f t="shared" si="0"/>
        <v>27.544889076844459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58621</v>
      </c>
      <c r="E22" s="365">
        <f t="shared" si="2"/>
        <v>37022</v>
      </c>
      <c r="F22" s="366">
        <f t="shared" si="3"/>
        <v>63.154842121424061</v>
      </c>
      <c r="G22" s="365">
        <f t="shared" si="4"/>
        <v>21599</v>
      </c>
      <c r="H22" s="367">
        <f t="shared" si="3"/>
        <v>36.845157878575932</v>
      </c>
      <c r="I22" s="350"/>
      <c r="J22" s="368">
        <v>13988</v>
      </c>
      <c r="K22" s="369">
        <v>23.861756025997511</v>
      </c>
      <c r="L22" s="370">
        <v>6096</v>
      </c>
      <c r="M22" s="371">
        <v>43.580211609951384</v>
      </c>
      <c r="N22" s="370">
        <v>7892</v>
      </c>
      <c r="O22" s="372">
        <v>56.419788390048609</v>
      </c>
      <c r="P22" s="350"/>
      <c r="Q22" s="368">
        <v>12444</v>
      </c>
      <c r="R22" s="369">
        <v>21.227887617065559</v>
      </c>
      <c r="S22" s="370">
        <v>7767</v>
      </c>
      <c r="T22" s="371">
        <v>62.415621986499517</v>
      </c>
      <c r="U22" s="370">
        <v>4677</v>
      </c>
      <c r="V22" s="372">
        <v>37.584378013500483</v>
      </c>
      <c r="W22" s="350"/>
      <c r="X22" s="368">
        <v>32189</v>
      </c>
      <c r="Y22" s="369">
        <v>54.91035635693693</v>
      </c>
      <c r="Z22" s="370">
        <v>23159</v>
      </c>
      <c r="AA22" s="371">
        <v>71.946938395103928</v>
      </c>
      <c r="AB22" s="370">
        <v>9030</v>
      </c>
      <c r="AC22" s="372">
        <f t="shared" si="0"/>
        <v>28.053061604896083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99508</v>
      </c>
      <c r="E23" s="365">
        <f t="shared" si="2"/>
        <v>61580</v>
      </c>
      <c r="F23" s="366">
        <f t="shared" si="3"/>
        <v>61.884471600273351</v>
      </c>
      <c r="G23" s="365">
        <f t="shared" si="4"/>
        <v>37928</v>
      </c>
      <c r="H23" s="367">
        <f t="shared" si="3"/>
        <v>38.115528399726657</v>
      </c>
      <c r="I23" s="350"/>
      <c r="J23" s="368">
        <v>27609</v>
      </c>
      <c r="K23" s="369">
        <v>27.745507898862403</v>
      </c>
      <c r="L23" s="370">
        <v>10869</v>
      </c>
      <c r="M23" s="371">
        <v>39.367597522546994</v>
      </c>
      <c r="N23" s="370">
        <v>16740</v>
      </c>
      <c r="O23" s="372">
        <v>60.632402477453006</v>
      </c>
      <c r="P23" s="350"/>
      <c r="Q23" s="368">
        <v>17486</v>
      </c>
      <c r="R23" s="369">
        <v>17.572456485910681</v>
      </c>
      <c r="S23" s="370">
        <v>10056</v>
      </c>
      <c r="T23" s="371">
        <v>57.508864234244541</v>
      </c>
      <c r="U23" s="370">
        <v>7430</v>
      </c>
      <c r="V23" s="372">
        <v>42.491135765755459</v>
      </c>
      <c r="W23" s="350"/>
      <c r="X23" s="368">
        <v>54413</v>
      </c>
      <c r="Y23" s="369">
        <v>54.682035615226923</v>
      </c>
      <c r="Z23" s="370">
        <v>40655</v>
      </c>
      <c r="AA23" s="371">
        <v>74.71560105121938</v>
      </c>
      <c r="AB23" s="370">
        <v>13758</v>
      </c>
      <c r="AC23" s="372">
        <f t="shared" si="0"/>
        <v>25.284398948780623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280480</v>
      </c>
      <c r="E24" s="365">
        <f t="shared" si="2"/>
        <v>182251</v>
      </c>
      <c r="F24" s="366">
        <f t="shared" si="3"/>
        <v>64.97825156873931</v>
      </c>
      <c r="G24" s="365">
        <f t="shared" si="4"/>
        <v>98229</v>
      </c>
      <c r="H24" s="367">
        <f t="shared" si="3"/>
        <v>35.021748431260697</v>
      </c>
      <c r="I24" s="350"/>
      <c r="J24" s="368">
        <v>66177</v>
      </c>
      <c r="K24" s="369">
        <v>23.594195664575015</v>
      </c>
      <c r="L24" s="370">
        <v>30453</v>
      </c>
      <c r="M24" s="371">
        <v>46.017498526678452</v>
      </c>
      <c r="N24" s="370">
        <v>35724</v>
      </c>
      <c r="O24" s="372">
        <v>53.982501473321541</v>
      </c>
      <c r="P24" s="350"/>
      <c r="Q24" s="368">
        <v>55055</v>
      </c>
      <c r="R24" s="369">
        <v>19.628850541928124</v>
      </c>
      <c r="S24" s="370">
        <v>35744</v>
      </c>
      <c r="T24" s="371">
        <v>64.924166742348561</v>
      </c>
      <c r="U24" s="370">
        <v>19311</v>
      </c>
      <c r="V24" s="372">
        <v>35.075833257651439</v>
      </c>
      <c r="W24" s="350"/>
      <c r="X24" s="368">
        <v>159248</v>
      </c>
      <c r="Y24" s="369">
        <v>56.776953793496865</v>
      </c>
      <c r="Z24" s="370">
        <v>116054</v>
      </c>
      <c r="AA24" s="371">
        <v>72.876268461770323</v>
      </c>
      <c r="AB24" s="370">
        <v>43194</v>
      </c>
      <c r="AC24" s="372">
        <f t="shared" si="0"/>
        <v>27.123731538229677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66935</v>
      </c>
      <c r="E25" s="365">
        <f t="shared" si="2"/>
        <v>38220</v>
      </c>
      <c r="F25" s="366">
        <f t="shared" si="3"/>
        <v>57.100171808470904</v>
      </c>
      <c r="G25" s="365">
        <f t="shared" si="4"/>
        <v>28715</v>
      </c>
      <c r="H25" s="367">
        <f t="shared" si="3"/>
        <v>42.899828191529096</v>
      </c>
      <c r="I25" s="350"/>
      <c r="J25" s="368">
        <v>23000</v>
      </c>
      <c r="K25" s="369">
        <v>34.361694180921795</v>
      </c>
      <c r="L25" s="370">
        <v>8671</v>
      </c>
      <c r="M25" s="371">
        <v>37.700000000000003</v>
      </c>
      <c r="N25" s="370">
        <v>14329</v>
      </c>
      <c r="O25" s="372">
        <v>62.3</v>
      </c>
      <c r="P25" s="350"/>
      <c r="Q25" s="368">
        <v>15074</v>
      </c>
      <c r="R25" s="369">
        <v>22.520355568835438</v>
      </c>
      <c r="S25" s="370">
        <v>9338</v>
      </c>
      <c r="T25" s="371">
        <v>61.947724558843042</v>
      </c>
      <c r="U25" s="370">
        <v>5736</v>
      </c>
      <c r="V25" s="372">
        <v>38.052275441156958</v>
      </c>
      <c r="W25" s="350"/>
      <c r="X25" s="368">
        <v>28861</v>
      </c>
      <c r="Y25" s="369">
        <v>43.117950250242771</v>
      </c>
      <c r="Z25" s="370">
        <v>20211</v>
      </c>
      <c r="AA25" s="371">
        <v>70.02875853227539</v>
      </c>
      <c r="AB25" s="370">
        <v>8650</v>
      </c>
      <c r="AC25" s="372">
        <f t="shared" si="0"/>
        <v>29.971241467724614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23913</v>
      </c>
      <c r="E26" s="380">
        <f t="shared" si="2"/>
        <v>14831</v>
      </c>
      <c r="F26" s="381">
        <f t="shared" si="3"/>
        <v>62.020658219378575</v>
      </c>
      <c r="G26" s="380">
        <f t="shared" si="4"/>
        <v>9082</v>
      </c>
      <c r="H26" s="367">
        <f t="shared" si="3"/>
        <v>37.979341780621418</v>
      </c>
      <c r="I26" s="350"/>
      <c r="J26" s="377">
        <v>5633</v>
      </c>
      <c r="K26" s="378">
        <v>23.55622464768118</v>
      </c>
      <c r="L26" s="375">
        <v>2480</v>
      </c>
      <c r="M26" s="376">
        <v>44.02627374400852</v>
      </c>
      <c r="N26" s="375">
        <v>3153</v>
      </c>
      <c r="O26" s="372">
        <v>55.973726255991473</v>
      </c>
      <c r="P26" s="350"/>
      <c r="Q26" s="377">
        <v>4528</v>
      </c>
      <c r="R26" s="378">
        <v>18.935307155103917</v>
      </c>
      <c r="S26" s="375">
        <v>2521</v>
      </c>
      <c r="T26" s="376">
        <v>55.675795053003526</v>
      </c>
      <c r="U26" s="375">
        <v>2007</v>
      </c>
      <c r="V26" s="372">
        <v>44.324204946996467</v>
      </c>
      <c r="W26" s="350"/>
      <c r="X26" s="377">
        <v>13752</v>
      </c>
      <c r="Y26" s="378">
        <v>57.508468197214903</v>
      </c>
      <c r="Z26" s="375">
        <v>9830</v>
      </c>
      <c r="AA26" s="376">
        <v>71.48051192553811</v>
      </c>
      <c r="AB26" s="375">
        <v>3922</v>
      </c>
      <c r="AC26" s="372">
        <f t="shared" si="0"/>
        <v>28.519488074461897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121092</v>
      </c>
      <c r="E27" s="380">
        <f t="shared" si="2"/>
        <v>73087</v>
      </c>
      <c r="F27" s="381">
        <f t="shared" si="3"/>
        <v>60.356588379083675</v>
      </c>
      <c r="G27" s="380">
        <f t="shared" si="4"/>
        <v>48005</v>
      </c>
      <c r="H27" s="367">
        <f t="shared" si="3"/>
        <v>39.643411620916332</v>
      </c>
      <c r="I27" s="350"/>
      <c r="J27" s="377">
        <v>31791</v>
      </c>
      <c r="K27" s="378">
        <v>26.25359230997919</v>
      </c>
      <c r="L27" s="375">
        <v>13013</v>
      </c>
      <c r="M27" s="376">
        <v>40.932968450190302</v>
      </c>
      <c r="N27" s="375">
        <v>18778</v>
      </c>
      <c r="O27" s="372">
        <v>59.067031549809691</v>
      </c>
      <c r="P27" s="350"/>
      <c r="Q27" s="377">
        <v>24159</v>
      </c>
      <c r="R27" s="378">
        <v>19.950946387870381</v>
      </c>
      <c r="S27" s="375">
        <v>13602</v>
      </c>
      <c r="T27" s="376">
        <v>56.30199925493605</v>
      </c>
      <c r="U27" s="375">
        <v>10557</v>
      </c>
      <c r="V27" s="372">
        <v>43.69800074506395</v>
      </c>
      <c r="W27" s="350"/>
      <c r="X27" s="377">
        <v>65142</v>
      </c>
      <c r="Y27" s="378">
        <v>53.795461302150429</v>
      </c>
      <c r="Z27" s="375">
        <v>46472</v>
      </c>
      <c r="AA27" s="376">
        <v>71.339535169322403</v>
      </c>
      <c r="AB27" s="375">
        <v>18670</v>
      </c>
      <c r="AC27" s="372">
        <f t="shared" si="0"/>
        <v>28.660464830677597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14997</v>
      </c>
      <c r="E28" s="380">
        <f t="shared" si="2"/>
        <v>9315</v>
      </c>
      <c r="F28" s="381">
        <f t="shared" si="3"/>
        <v>62.112422484496896</v>
      </c>
      <c r="G28" s="380">
        <f t="shared" si="4"/>
        <v>5682</v>
      </c>
      <c r="H28" s="382">
        <f t="shared" si="3"/>
        <v>37.887577515503104</v>
      </c>
      <c r="I28" s="350"/>
      <c r="J28" s="377">
        <v>3417</v>
      </c>
      <c r="K28" s="378">
        <v>22.784556911382275</v>
      </c>
      <c r="L28" s="375">
        <v>1424</v>
      </c>
      <c r="M28" s="376">
        <v>41.673983026046244</v>
      </c>
      <c r="N28" s="375">
        <v>1993</v>
      </c>
      <c r="O28" s="383">
        <v>58.326016973953763</v>
      </c>
      <c r="P28" s="350"/>
      <c r="Q28" s="377">
        <v>2794</v>
      </c>
      <c r="R28" s="378">
        <v>18.630392745215708</v>
      </c>
      <c r="S28" s="375">
        <v>1652</v>
      </c>
      <c r="T28" s="376">
        <v>59.126700071581965</v>
      </c>
      <c r="U28" s="375">
        <v>1142</v>
      </c>
      <c r="V28" s="383">
        <v>40.873299928418035</v>
      </c>
      <c r="W28" s="350"/>
      <c r="X28" s="377">
        <v>8786</v>
      </c>
      <c r="Y28" s="378">
        <v>58.58505034340201</v>
      </c>
      <c r="Z28" s="375">
        <v>6239</v>
      </c>
      <c r="AA28" s="376">
        <v>71.010698839062144</v>
      </c>
      <c r="AB28" s="375">
        <v>2547</v>
      </c>
      <c r="AC28" s="383">
        <f t="shared" si="0"/>
        <v>28.98930116093786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5796</v>
      </c>
      <c r="E29" s="386">
        <f t="shared" si="2"/>
        <v>3166</v>
      </c>
      <c r="F29" s="387">
        <f t="shared" si="3"/>
        <v>54.623878536922007</v>
      </c>
      <c r="G29" s="386">
        <f t="shared" si="4"/>
        <v>2630</v>
      </c>
      <c r="H29" s="388">
        <f t="shared" si="3"/>
        <v>45.376121463077986</v>
      </c>
      <c r="I29" s="350"/>
      <c r="J29" s="389">
        <v>3112</v>
      </c>
      <c r="K29" s="390">
        <v>53.692201518288471</v>
      </c>
      <c r="L29" s="391">
        <v>1194</v>
      </c>
      <c r="M29" s="392">
        <v>38.367609254498717</v>
      </c>
      <c r="N29" s="391">
        <v>1918</v>
      </c>
      <c r="O29" s="393">
        <v>61.632390745501283</v>
      </c>
      <c r="P29" s="350"/>
      <c r="Q29" s="389">
        <v>1069</v>
      </c>
      <c r="R29" s="390">
        <v>18.443754313319531</v>
      </c>
      <c r="S29" s="391">
        <v>737</v>
      </c>
      <c r="T29" s="392">
        <v>68.942937324602426</v>
      </c>
      <c r="U29" s="391">
        <v>332</v>
      </c>
      <c r="V29" s="393">
        <v>31.057062675397567</v>
      </c>
      <c r="W29" s="350"/>
      <c r="X29" s="389">
        <v>1615</v>
      </c>
      <c r="Y29" s="390">
        <v>27.864044168391995</v>
      </c>
      <c r="Z29" s="391">
        <v>1235</v>
      </c>
      <c r="AA29" s="392">
        <v>76.470588235294116</v>
      </c>
      <c r="AB29" s="391">
        <v>380</v>
      </c>
      <c r="AC29" s="393">
        <f t="shared" si="0"/>
        <v>23.52941176470588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2221844</v>
      </c>
      <c r="E31" s="1230">
        <f>L31+S31+Z31</f>
        <v>1380447</v>
      </c>
      <c r="F31" s="1231">
        <f>E31/$D31*100</f>
        <v>62.130689643377302</v>
      </c>
      <c r="G31" s="1230">
        <f>N31+U31+AB31</f>
        <v>841397</v>
      </c>
      <c r="H31" s="1232">
        <f>G31/$D31*100</f>
        <v>37.869310356622698</v>
      </c>
      <c r="I31" s="320"/>
      <c r="J31" s="1233">
        <f>SUM(J12:J29)</f>
        <v>577781</v>
      </c>
      <c r="K31" s="1234">
        <f>J31/$D31*100</f>
        <v>26.00457097798045</v>
      </c>
      <c r="L31" s="1230">
        <f>SUM(L12:L29)</f>
        <v>244376</v>
      </c>
      <c r="M31" s="1231">
        <f>L31/$J31*100</f>
        <v>42.295610274481163</v>
      </c>
      <c r="N31" s="1230">
        <f>SUM(N12:N29)</f>
        <v>333405</v>
      </c>
      <c r="O31" s="1235">
        <f>N31/$J31*100</f>
        <v>57.704389725518837</v>
      </c>
      <c r="P31" s="320"/>
      <c r="Q31" s="1233">
        <f>SUM(Q12:Q29)</f>
        <v>475093</v>
      </c>
      <c r="R31" s="1234">
        <f>Q31/$D31*100</f>
        <v>21.382824356705513</v>
      </c>
      <c r="S31" s="1230">
        <f>SUM(S12:S29)</f>
        <v>295300</v>
      </c>
      <c r="T31" s="1231">
        <f>S31/$Q31*100</f>
        <v>62.156251512861694</v>
      </c>
      <c r="U31" s="1230">
        <f>SUM(U12:U29)</f>
        <v>179793</v>
      </c>
      <c r="V31" s="1235">
        <f>U31/$Q31*100</f>
        <v>37.843748487138306</v>
      </c>
      <c r="W31" s="320"/>
      <c r="X31" s="1233">
        <f>SUM(X12:X29)</f>
        <v>1168970</v>
      </c>
      <c r="Y31" s="1234">
        <f>X31/$D31*100</f>
        <v>52.612604665314031</v>
      </c>
      <c r="Z31" s="1230">
        <f>SUM(Z12:Z29)</f>
        <v>840771</v>
      </c>
      <c r="AA31" s="1231">
        <f>Z31/$X31*100</f>
        <v>71.924087016775445</v>
      </c>
      <c r="AB31" s="1230">
        <f>SUM(AB12:AB29)</f>
        <v>328199</v>
      </c>
      <c r="AC31" s="1235">
        <f>AB31/$X31*100</f>
        <v>28.075912983224548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6" customFormat="1" ht="13.5" customHeight="1" x14ac:dyDescent="0.25">
      <c r="B34" s="1491"/>
      <c r="C34" s="1491"/>
      <c r="D34" s="1491"/>
      <c r="E34" s="1491"/>
      <c r="F34" s="1491"/>
      <c r="G34" s="1491"/>
      <c r="H34" s="1491"/>
      <c r="I34" s="1491"/>
      <c r="J34" s="1491"/>
      <c r="K34" s="1491"/>
      <c r="L34" s="1491"/>
      <c r="M34" s="1491"/>
      <c r="N34" s="1491"/>
      <c r="O34" s="1491"/>
    </row>
    <row r="35" spans="2:15" s="396" customFormat="1" ht="29.25" customHeight="1" x14ac:dyDescent="0.25">
      <c r="B35" s="1491"/>
      <c r="C35" s="1491"/>
      <c r="D35" s="1491"/>
      <c r="E35" s="1491"/>
      <c r="F35" s="1491"/>
      <c r="G35" s="1491"/>
      <c r="H35" s="1491"/>
      <c r="I35" s="1491"/>
      <c r="J35" s="1491"/>
      <c r="K35" s="1491"/>
      <c r="L35" s="1491"/>
      <c r="M35" s="1491"/>
    </row>
    <row r="36" spans="2:15" s="396" customFormat="1" ht="4.5" customHeight="1" x14ac:dyDescent="0.25">
      <c r="B36" s="1490"/>
      <c r="C36" s="1490"/>
      <c r="D36" s="1490"/>
      <c r="E36" s="1326"/>
      <c r="F36" s="1326"/>
      <c r="G36" s="1326"/>
    </row>
    <row r="37" spans="2:15" s="396" customFormat="1" x14ac:dyDescent="0.25"/>
    <row r="38" spans="2:15" s="396" customFormat="1" x14ac:dyDescent="0.25"/>
    <row r="39" spans="2:15" s="396" customFormat="1" x14ac:dyDescent="0.25"/>
    <row r="40" spans="2:15" s="396" customFormat="1" x14ac:dyDescent="0.25"/>
    <row r="41" spans="2:15" s="396" customFormat="1" x14ac:dyDescent="0.25"/>
    <row r="42" spans="2:15" s="396"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403</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224</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225</v>
      </c>
      <c r="K8" s="1470"/>
      <c r="L8" s="1470"/>
      <c r="M8" s="1470"/>
      <c r="N8" s="1470"/>
      <c r="O8" s="1471"/>
      <c r="P8" s="317"/>
      <c r="Q8" s="1469" t="s">
        <v>226</v>
      </c>
      <c r="R8" s="1470"/>
      <c r="S8" s="1470"/>
      <c r="T8" s="1470"/>
      <c r="U8" s="1470"/>
      <c r="V8" s="1471"/>
      <c r="W8" s="317"/>
      <c r="X8" s="1469" t="s">
        <v>227</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219</v>
      </c>
      <c r="L9" s="1448" t="s">
        <v>24</v>
      </c>
      <c r="M9" s="1449"/>
      <c r="N9" s="1450" t="s">
        <v>23</v>
      </c>
      <c r="O9" s="1451"/>
      <c r="P9" s="317"/>
      <c r="Q9" s="1452" t="s">
        <v>9</v>
      </c>
      <c r="R9" s="1446" t="s">
        <v>219</v>
      </c>
      <c r="S9" s="1448" t="s">
        <v>24</v>
      </c>
      <c r="T9" s="1449"/>
      <c r="U9" s="1450" t="s">
        <v>23</v>
      </c>
      <c r="V9" s="1451"/>
      <c r="W9" s="317"/>
      <c r="X9" s="1452" t="s">
        <v>9</v>
      </c>
      <c r="Y9" s="1446" t="s">
        <v>219</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219</v>
      </c>
      <c r="G10" s="406" t="s">
        <v>9</v>
      </c>
      <c r="H10" s="886" t="s">
        <v>219</v>
      </c>
      <c r="I10" s="346"/>
      <c r="J10" s="1453"/>
      <c r="K10" s="1447"/>
      <c r="L10" s="404" t="s">
        <v>9</v>
      </c>
      <c r="M10" s="403" t="s">
        <v>220</v>
      </c>
      <c r="N10" s="407" t="s">
        <v>9</v>
      </c>
      <c r="O10" s="402" t="s">
        <v>220</v>
      </c>
      <c r="P10" s="347"/>
      <c r="Q10" s="1453"/>
      <c r="R10" s="1447"/>
      <c r="S10" s="404" t="s">
        <v>9</v>
      </c>
      <c r="T10" s="403" t="s">
        <v>220</v>
      </c>
      <c r="U10" s="407" t="s">
        <v>9</v>
      </c>
      <c r="V10" s="402" t="s">
        <v>220</v>
      </c>
      <c r="W10" s="347"/>
      <c r="X10" s="1453"/>
      <c r="Y10" s="1447"/>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80491</v>
      </c>
      <c r="E12" s="352">
        <f>L12+S12+Z12</f>
        <v>46632</v>
      </c>
      <c r="F12" s="353">
        <f>E12/$D12*100</f>
        <v>57.934427451516321</v>
      </c>
      <c r="G12" s="352">
        <f>N12+U12+AB12</f>
        <v>33859</v>
      </c>
      <c r="H12" s="354">
        <f>G12/$D12*100</f>
        <v>42.065572548483679</v>
      </c>
      <c r="I12" s="350"/>
      <c r="J12" s="355">
        <f>L12+N12</f>
        <v>29876</v>
      </c>
      <c r="K12" s="356">
        <f>J12/$D12*100</f>
        <v>37.117193226571914</v>
      </c>
      <c r="L12" s="357">
        <v>11530</v>
      </c>
      <c r="M12" s="353">
        <v>38.592850448520551</v>
      </c>
      <c r="N12" s="357">
        <v>18346</v>
      </c>
      <c r="O12" s="358">
        <v>61.407149551479442</v>
      </c>
      <c r="P12" s="350"/>
      <c r="Q12" s="355">
        <v>14249</v>
      </c>
      <c r="R12" s="356">
        <v>17.702600290715729</v>
      </c>
      <c r="S12" s="357">
        <v>8003</v>
      </c>
      <c r="T12" s="353">
        <v>56.165344936486775</v>
      </c>
      <c r="U12" s="357">
        <v>6246</v>
      </c>
      <c r="V12" s="358">
        <v>43.834655063513225</v>
      </c>
      <c r="W12" s="350"/>
      <c r="X12" s="355">
        <v>36366</v>
      </c>
      <c r="Y12" s="356">
        <v>45.180206482712357</v>
      </c>
      <c r="Z12" s="357">
        <v>27099</v>
      </c>
      <c r="AA12" s="353">
        <v>74.517406368586038</v>
      </c>
      <c r="AB12" s="357">
        <v>9267</v>
      </c>
      <c r="AC12" s="358">
        <f t="shared" ref="AC12:AC29" si="0">AB12/$X12*100</f>
        <v>25.482593631413959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14247</v>
      </c>
      <c r="E13" s="365">
        <f t="shared" ref="E13:E29" si="2">L13+S13+Z13</f>
        <v>9467</v>
      </c>
      <c r="F13" s="366">
        <f t="shared" ref="F13:H29" si="3">E13/$D13*100</f>
        <v>66.449076998666385</v>
      </c>
      <c r="G13" s="365">
        <f t="shared" ref="G13:G29" si="4">N13+U13+AB13</f>
        <v>4780</v>
      </c>
      <c r="H13" s="367">
        <f t="shared" si="3"/>
        <v>33.550923001333615</v>
      </c>
      <c r="I13" s="350"/>
      <c r="J13" s="368">
        <f t="shared" ref="J13:J29" si="5">L13+N13</f>
        <v>2580</v>
      </c>
      <c r="K13" s="369">
        <f t="shared" ref="K13:K29" si="6">J13/$D13*100</f>
        <v>18.109075594862077</v>
      </c>
      <c r="L13" s="370">
        <v>1041</v>
      </c>
      <c r="M13" s="371">
        <v>40.348837209302324</v>
      </c>
      <c r="N13" s="370">
        <v>1539</v>
      </c>
      <c r="O13" s="372">
        <v>59.651162790697676</v>
      </c>
      <c r="P13" s="350"/>
      <c r="Q13" s="368">
        <v>2138</v>
      </c>
      <c r="R13" s="369">
        <v>15.006668070470978</v>
      </c>
      <c r="S13" s="370">
        <v>1228</v>
      </c>
      <c r="T13" s="371">
        <v>57.436856875584667</v>
      </c>
      <c r="U13" s="370">
        <v>910</v>
      </c>
      <c r="V13" s="372">
        <v>42.56314312441534</v>
      </c>
      <c r="W13" s="350"/>
      <c r="X13" s="368">
        <v>9529</v>
      </c>
      <c r="Y13" s="369">
        <v>66.884256334666944</v>
      </c>
      <c r="Z13" s="370">
        <v>7198</v>
      </c>
      <c r="AA13" s="371">
        <v>75.537831881624513</v>
      </c>
      <c r="AB13" s="370">
        <v>2331</v>
      </c>
      <c r="AC13" s="372">
        <f t="shared" si="0"/>
        <v>24.462168118375484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7512</v>
      </c>
      <c r="E14" s="365">
        <f t="shared" si="2"/>
        <v>4968</v>
      </c>
      <c r="F14" s="366">
        <f t="shared" si="3"/>
        <v>66.134185303514386</v>
      </c>
      <c r="G14" s="365">
        <f t="shared" si="4"/>
        <v>2544</v>
      </c>
      <c r="H14" s="367">
        <f t="shared" si="3"/>
        <v>33.865814696485621</v>
      </c>
      <c r="I14" s="350"/>
      <c r="J14" s="368">
        <f t="shared" si="5"/>
        <v>1785</v>
      </c>
      <c r="K14" s="369">
        <f t="shared" si="6"/>
        <v>23.761980830670925</v>
      </c>
      <c r="L14" s="370">
        <v>729</v>
      </c>
      <c r="M14" s="371">
        <v>40.840336134453779</v>
      </c>
      <c r="N14" s="370">
        <v>1056</v>
      </c>
      <c r="O14" s="372">
        <v>59.159663865546221</v>
      </c>
      <c r="P14" s="350"/>
      <c r="Q14" s="368">
        <v>1379</v>
      </c>
      <c r="R14" s="369">
        <v>18.357294994675186</v>
      </c>
      <c r="S14" s="370">
        <v>797</v>
      </c>
      <c r="T14" s="371">
        <v>57.795503988397392</v>
      </c>
      <c r="U14" s="370">
        <v>582</v>
      </c>
      <c r="V14" s="372">
        <v>42.204496011602608</v>
      </c>
      <c r="W14" s="350"/>
      <c r="X14" s="368">
        <v>4348</v>
      </c>
      <c r="Y14" s="369">
        <v>57.880724174653885</v>
      </c>
      <c r="Z14" s="370">
        <v>3442</v>
      </c>
      <c r="AA14" s="371">
        <v>79.162833486660531</v>
      </c>
      <c r="AB14" s="370">
        <v>906</v>
      </c>
      <c r="AC14" s="372">
        <f t="shared" si="0"/>
        <v>20.837166513339469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8810</v>
      </c>
      <c r="E15" s="365">
        <f t="shared" si="2"/>
        <v>5501</v>
      </c>
      <c r="F15" s="366">
        <f t="shared" si="3"/>
        <v>62.440408626560725</v>
      </c>
      <c r="G15" s="365">
        <f t="shared" si="4"/>
        <v>3309</v>
      </c>
      <c r="H15" s="367">
        <f t="shared" si="3"/>
        <v>37.559591373439275</v>
      </c>
      <c r="I15" s="350"/>
      <c r="J15" s="368">
        <f t="shared" si="5"/>
        <v>2092</v>
      </c>
      <c r="K15" s="369">
        <f t="shared" si="6"/>
        <v>23.745743473325767</v>
      </c>
      <c r="L15" s="370">
        <v>794</v>
      </c>
      <c r="M15" s="371">
        <v>37.954110898661568</v>
      </c>
      <c r="N15" s="370">
        <v>1298</v>
      </c>
      <c r="O15" s="372">
        <v>62.045889101338439</v>
      </c>
      <c r="P15" s="350"/>
      <c r="Q15" s="368">
        <v>1517</v>
      </c>
      <c r="R15" s="369">
        <v>17.219069239500566</v>
      </c>
      <c r="S15" s="370">
        <v>863</v>
      </c>
      <c r="T15" s="371">
        <v>56.888595912986162</v>
      </c>
      <c r="U15" s="370">
        <v>654</v>
      </c>
      <c r="V15" s="372">
        <v>43.111404087013845</v>
      </c>
      <c r="W15" s="350"/>
      <c r="X15" s="368">
        <v>5201</v>
      </c>
      <c r="Y15" s="369">
        <v>59.035187287173663</v>
      </c>
      <c r="Z15" s="370">
        <v>3844</v>
      </c>
      <c r="AA15" s="371">
        <v>73.908863680061529</v>
      </c>
      <c r="AB15" s="370">
        <v>1357</v>
      </c>
      <c r="AC15" s="372">
        <f t="shared" si="0"/>
        <v>26.091136319938474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24206</v>
      </c>
      <c r="E16" s="365">
        <f t="shared" si="2"/>
        <v>14688</v>
      </c>
      <c r="F16" s="366">
        <f t="shared" si="3"/>
        <v>60.679170453606545</v>
      </c>
      <c r="G16" s="365">
        <f t="shared" si="4"/>
        <v>9518</v>
      </c>
      <c r="H16" s="367">
        <f t="shared" si="3"/>
        <v>39.320829546393455</v>
      </c>
      <c r="I16" s="350"/>
      <c r="J16" s="368">
        <f t="shared" si="5"/>
        <v>6993</v>
      </c>
      <c r="K16" s="369">
        <f t="shared" si="6"/>
        <v>28.889531521110467</v>
      </c>
      <c r="L16" s="370">
        <v>2830</v>
      </c>
      <c r="M16" s="371">
        <v>40.469040469040465</v>
      </c>
      <c r="N16" s="370">
        <v>4163</v>
      </c>
      <c r="O16" s="372">
        <v>59.530959530959528</v>
      </c>
      <c r="P16" s="350"/>
      <c r="Q16" s="368">
        <v>4787</v>
      </c>
      <c r="R16" s="369">
        <v>19.776088573081054</v>
      </c>
      <c r="S16" s="370">
        <v>2732</v>
      </c>
      <c r="T16" s="371">
        <v>57.071234593691244</v>
      </c>
      <c r="U16" s="370">
        <v>2055</v>
      </c>
      <c r="V16" s="372">
        <v>42.928765406308756</v>
      </c>
      <c r="W16" s="350"/>
      <c r="X16" s="368">
        <v>12426</v>
      </c>
      <c r="Y16" s="369">
        <v>51.334379905808483</v>
      </c>
      <c r="Z16" s="370">
        <v>9126</v>
      </c>
      <c r="AA16" s="371">
        <v>73.442781265089323</v>
      </c>
      <c r="AB16" s="370">
        <v>3300</v>
      </c>
      <c r="AC16" s="372">
        <f t="shared" si="0"/>
        <v>26.55721873491067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5069</v>
      </c>
      <c r="E17" s="375">
        <f t="shared" si="2"/>
        <v>3241</v>
      </c>
      <c r="F17" s="376">
        <f t="shared" si="3"/>
        <v>63.937660288025256</v>
      </c>
      <c r="G17" s="375">
        <f t="shared" si="4"/>
        <v>1828</v>
      </c>
      <c r="H17" s="367">
        <f t="shared" si="3"/>
        <v>36.062339711974751</v>
      </c>
      <c r="I17" s="350"/>
      <c r="J17" s="377">
        <f t="shared" si="5"/>
        <v>1288</v>
      </c>
      <c r="K17" s="378">
        <f t="shared" si="6"/>
        <v>25.40935095679621</v>
      </c>
      <c r="L17" s="375">
        <v>513</v>
      </c>
      <c r="M17" s="376">
        <v>39.829192546583855</v>
      </c>
      <c r="N17" s="375">
        <v>775</v>
      </c>
      <c r="O17" s="372">
        <v>60.170807453416153</v>
      </c>
      <c r="P17" s="350"/>
      <c r="Q17" s="377">
        <v>907</v>
      </c>
      <c r="R17" s="378">
        <v>17.893075557309135</v>
      </c>
      <c r="S17" s="375">
        <v>501</v>
      </c>
      <c r="T17" s="376">
        <v>55.237045203969124</v>
      </c>
      <c r="U17" s="375">
        <v>406</v>
      </c>
      <c r="V17" s="372">
        <v>44.762954796030868</v>
      </c>
      <c r="W17" s="350"/>
      <c r="X17" s="377">
        <v>2874</v>
      </c>
      <c r="Y17" s="378">
        <v>56.697573485894658</v>
      </c>
      <c r="Z17" s="375">
        <v>2227</v>
      </c>
      <c r="AA17" s="376">
        <v>77.487821851078635</v>
      </c>
      <c r="AB17" s="375">
        <v>647</v>
      </c>
      <c r="AC17" s="372">
        <f t="shared" si="0"/>
        <v>22.512178148921365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34471</v>
      </c>
      <c r="E18" s="365">
        <f t="shared" si="2"/>
        <v>22544</v>
      </c>
      <c r="F18" s="366">
        <f t="shared" si="3"/>
        <v>65.399901366365924</v>
      </c>
      <c r="G18" s="365">
        <f t="shared" si="4"/>
        <v>11927</v>
      </c>
      <c r="H18" s="367">
        <f t="shared" si="3"/>
        <v>34.600098633634069</v>
      </c>
      <c r="I18" s="350"/>
      <c r="J18" s="368">
        <f t="shared" si="5"/>
        <v>6663</v>
      </c>
      <c r="K18" s="369">
        <f t="shared" si="6"/>
        <v>19.329291288329319</v>
      </c>
      <c r="L18" s="370">
        <v>2712</v>
      </c>
      <c r="M18" s="371">
        <v>40.702386312471859</v>
      </c>
      <c r="N18" s="370">
        <v>3951</v>
      </c>
      <c r="O18" s="372">
        <v>59.297613687528141</v>
      </c>
      <c r="P18" s="350"/>
      <c r="Q18" s="368">
        <v>5105</v>
      </c>
      <c r="R18" s="369">
        <v>14.809550056569289</v>
      </c>
      <c r="S18" s="370">
        <v>2791</v>
      </c>
      <c r="T18" s="371">
        <v>54.671890303623897</v>
      </c>
      <c r="U18" s="370">
        <v>2314</v>
      </c>
      <c r="V18" s="372">
        <v>45.328109696376103</v>
      </c>
      <c r="W18" s="350"/>
      <c r="X18" s="368">
        <v>22703</v>
      </c>
      <c r="Y18" s="369">
        <v>65.861158655101391</v>
      </c>
      <c r="Z18" s="370">
        <v>17041</v>
      </c>
      <c r="AA18" s="371">
        <v>75.060564683081537</v>
      </c>
      <c r="AB18" s="370">
        <v>5662</v>
      </c>
      <c r="AC18" s="372">
        <f t="shared" si="0"/>
        <v>24.93943531691847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25221</v>
      </c>
      <c r="E19" s="365">
        <f t="shared" si="2"/>
        <v>16043</v>
      </c>
      <c r="F19" s="366">
        <f t="shared" si="3"/>
        <v>63.609690337417234</v>
      </c>
      <c r="G19" s="365">
        <f t="shared" si="4"/>
        <v>9178</v>
      </c>
      <c r="H19" s="367">
        <f t="shared" si="3"/>
        <v>36.390309662582773</v>
      </c>
      <c r="I19" s="350"/>
      <c r="J19" s="368">
        <f t="shared" si="5"/>
        <v>5609</v>
      </c>
      <c r="K19" s="369">
        <f t="shared" si="6"/>
        <v>22.239403671543556</v>
      </c>
      <c r="L19" s="370">
        <v>2142</v>
      </c>
      <c r="M19" s="371">
        <v>38.188625423426636</v>
      </c>
      <c r="N19" s="370">
        <v>3467</v>
      </c>
      <c r="O19" s="372">
        <v>61.811374576573364</v>
      </c>
      <c r="P19" s="350"/>
      <c r="Q19" s="368">
        <v>3662</v>
      </c>
      <c r="R19" s="369">
        <v>14.519646326473969</v>
      </c>
      <c r="S19" s="370">
        <v>2101</v>
      </c>
      <c r="T19" s="371">
        <v>57.373020207536861</v>
      </c>
      <c r="U19" s="370">
        <v>1561</v>
      </c>
      <c r="V19" s="372">
        <v>42.626979792463132</v>
      </c>
      <c r="W19" s="350"/>
      <c r="X19" s="368">
        <v>15950</v>
      </c>
      <c r="Y19" s="369">
        <v>63.240950001982476</v>
      </c>
      <c r="Z19" s="370">
        <v>11800</v>
      </c>
      <c r="AA19" s="371">
        <v>73.98119122257053</v>
      </c>
      <c r="AB19" s="370">
        <v>4150</v>
      </c>
      <c r="AC19" s="372">
        <f t="shared" si="0"/>
        <v>26.01880877742947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49528</v>
      </c>
      <c r="E20" s="365">
        <f t="shared" si="2"/>
        <v>30955</v>
      </c>
      <c r="F20" s="366">
        <f t="shared" si="3"/>
        <v>62.5</v>
      </c>
      <c r="G20" s="365">
        <f t="shared" si="4"/>
        <v>18573</v>
      </c>
      <c r="H20" s="367">
        <f t="shared" si="3"/>
        <v>37.5</v>
      </c>
      <c r="I20" s="350"/>
      <c r="J20" s="368">
        <f t="shared" si="5"/>
        <v>13932</v>
      </c>
      <c r="K20" s="369">
        <f t="shared" si="6"/>
        <v>28.129542884832819</v>
      </c>
      <c r="L20" s="370">
        <v>5605</v>
      </c>
      <c r="M20" s="371">
        <v>40.231122595463681</v>
      </c>
      <c r="N20" s="370">
        <v>8327</v>
      </c>
      <c r="O20" s="372">
        <v>59.768877404536326</v>
      </c>
      <c r="P20" s="350"/>
      <c r="Q20" s="368">
        <v>7799</v>
      </c>
      <c r="R20" s="369">
        <v>15.746648360523341</v>
      </c>
      <c r="S20" s="370">
        <v>4370</v>
      </c>
      <c r="T20" s="371">
        <v>56.032824721118089</v>
      </c>
      <c r="U20" s="370">
        <v>3429</v>
      </c>
      <c r="V20" s="372">
        <v>43.967175278881911</v>
      </c>
      <c r="W20" s="350"/>
      <c r="X20" s="368">
        <v>27797</v>
      </c>
      <c r="Y20" s="369">
        <v>56.123808754643832</v>
      </c>
      <c r="Z20" s="370">
        <v>20980</v>
      </c>
      <c r="AA20" s="371">
        <v>75.475770766629495</v>
      </c>
      <c r="AB20" s="370">
        <v>6817</v>
      </c>
      <c r="AC20" s="372">
        <f t="shared" si="0"/>
        <v>24.524229233370505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49785</v>
      </c>
      <c r="E21" s="365">
        <f t="shared" si="2"/>
        <v>32298</v>
      </c>
      <c r="F21" s="366">
        <f t="shared" si="3"/>
        <v>64.874962338053635</v>
      </c>
      <c r="G21" s="365">
        <f t="shared" si="4"/>
        <v>17487</v>
      </c>
      <c r="H21" s="367">
        <f t="shared" si="3"/>
        <v>35.125037661946365</v>
      </c>
      <c r="I21" s="350"/>
      <c r="J21" s="368">
        <f t="shared" si="5"/>
        <v>10422</v>
      </c>
      <c r="K21" s="369">
        <f t="shared" si="6"/>
        <v>20.934016269960832</v>
      </c>
      <c r="L21" s="370">
        <v>4253</v>
      </c>
      <c r="M21" s="371">
        <v>40.807906351947807</v>
      </c>
      <c r="N21" s="370">
        <v>6169</v>
      </c>
      <c r="O21" s="372">
        <v>59.1920936480522</v>
      </c>
      <c r="P21" s="350"/>
      <c r="Q21" s="368">
        <v>8800</v>
      </c>
      <c r="R21" s="369">
        <v>17.676006829366276</v>
      </c>
      <c r="S21" s="370">
        <v>4976</v>
      </c>
      <c r="T21" s="371">
        <v>56.545454545454547</v>
      </c>
      <c r="U21" s="370">
        <v>3824</v>
      </c>
      <c r="V21" s="372">
        <v>43.454545454545453</v>
      </c>
      <c r="W21" s="350"/>
      <c r="X21" s="368">
        <v>30563</v>
      </c>
      <c r="Y21" s="369">
        <v>61.389976900672892</v>
      </c>
      <c r="Z21" s="370">
        <v>23069</v>
      </c>
      <c r="AA21" s="371">
        <v>75.480155743873311</v>
      </c>
      <c r="AB21" s="370">
        <v>7494</v>
      </c>
      <c r="AC21" s="372">
        <f t="shared" si="0"/>
        <v>24.519844256126689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13086</v>
      </c>
      <c r="E22" s="365">
        <f t="shared" si="2"/>
        <v>8516</v>
      </c>
      <c r="F22" s="366">
        <f t="shared" si="3"/>
        <v>65.077181720923122</v>
      </c>
      <c r="G22" s="365">
        <f t="shared" si="4"/>
        <v>4570</v>
      </c>
      <c r="H22" s="367">
        <f t="shared" si="3"/>
        <v>34.922818279076878</v>
      </c>
      <c r="I22" s="350"/>
      <c r="J22" s="368">
        <f t="shared" si="5"/>
        <v>2767</v>
      </c>
      <c r="K22" s="369">
        <f t="shared" si="6"/>
        <v>21.144734831117223</v>
      </c>
      <c r="L22" s="370">
        <v>1114</v>
      </c>
      <c r="M22" s="371">
        <v>40.260209613299601</v>
      </c>
      <c r="N22" s="370">
        <v>1653</v>
      </c>
      <c r="O22" s="372">
        <v>59.739790386700399</v>
      </c>
      <c r="P22" s="350"/>
      <c r="Q22" s="368">
        <v>2049</v>
      </c>
      <c r="R22" s="369">
        <v>15.657955066483265</v>
      </c>
      <c r="S22" s="370">
        <v>1155</v>
      </c>
      <c r="T22" s="371">
        <v>56.368960468521237</v>
      </c>
      <c r="U22" s="370">
        <v>894</v>
      </c>
      <c r="V22" s="372">
        <v>43.63103953147877</v>
      </c>
      <c r="W22" s="350"/>
      <c r="X22" s="368">
        <v>8270</v>
      </c>
      <c r="Y22" s="369">
        <v>63.197310102399506</v>
      </c>
      <c r="Z22" s="370">
        <v>6247</v>
      </c>
      <c r="AA22" s="371">
        <v>75.53808948004837</v>
      </c>
      <c r="AB22" s="370">
        <v>2023</v>
      </c>
      <c r="AC22" s="372">
        <f t="shared" si="0"/>
        <v>24.461910519951633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28246</v>
      </c>
      <c r="E23" s="365">
        <f t="shared" si="2"/>
        <v>19058</v>
      </c>
      <c r="F23" s="366">
        <f t="shared" si="3"/>
        <v>67.471500389435661</v>
      </c>
      <c r="G23" s="365">
        <f t="shared" si="4"/>
        <v>9188</v>
      </c>
      <c r="H23" s="367">
        <f t="shared" si="3"/>
        <v>32.528499610564324</v>
      </c>
      <c r="I23" s="350"/>
      <c r="J23" s="368">
        <f t="shared" si="5"/>
        <v>5318</v>
      </c>
      <c r="K23" s="369">
        <f t="shared" si="6"/>
        <v>18.827444593924803</v>
      </c>
      <c r="L23" s="370">
        <v>2273</v>
      </c>
      <c r="M23" s="371">
        <v>42.741632192553588</v>
      </c>
      <c r="N23" s="370">
        <v>3045</v>
      </c>
      <c r="O23" s="372">
        <v>57.258367807446412</v>
      </c>
      <c r="P23" s="350"/>
      <c r="Q23" s="368">
        <v>4430</v>
      </c>
      <c r="R23" s="369">
        <v>15.683636621114495</v>
      </c>
      <c r="S23" s="370">
        <v>2462</v>
      </c>
      <c r="T23" s="371">
        <v>55.575620767494357</v>
      </c>
      <c r="U23" s="370">
        <v>1968</v>
      </c>
      <c r="V23" s="372">
        <v>44.424379232505643</v>
      </c>
      <c r="W23" s="350"/>
      <c r="X23" s="368">
        <v>18498</v>
      </c>
      <c r="Y23" s="369">
        <v>65.488918784960703</v>
      </c>
      <c r="Z23" s="370">
        <v>14323</v>
      </c>
      <c r="AA23" s="371">
        <v>77.429992431614224</v>
      </c>
      <c r="AB23" s="370">
        <v>4175</v>
      </c>
      <c r="AC23" s="372">
        <f t="shared" si="0"/>
        <v>22.570007568385773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69970</v>
      </c>
      <c r="E24" s="365">
        <f t="shared" si="2"/>
        <v>45954</v>
      </c>
      <c r="F24" s="366">
        <f t="shared" si="3"/>
        <v>65.676718593683006</v>
      </c>
      <c r="G24" s="365">
        <f t="shared" si="4"/>
        <v>24016</v>
      </c>
      <c r="H24" s="367">
        <f t="shared" si="3"/>
        <v>34.323281406316994</v>
      </c>
      <c r="I24" s="350"/>
      <c r="J24" s="368">
        <f t="shared" si="5"/>
        <v>16978</v>
      </c>
      <c r="K24" s="369">
        <f t="shared" si="6"/>
        <v>24.264684864942119</v>
      </c>
      <c r="L24" s="370">
        <v>7965</v>
      </c>
      <c r="M24" s="371">
        <v>46.913652962657558</v>
      </c>
      <c r="N24" s="370">
        <v>9013</v>
      </c>
      <c r="O24" s="372">
        <v>53.086347037342442</v>
      </c>
      <c r="P24" s="350"/>
      <c r="Q24" s="368">
        <v>10449</v>
      </c>
      <c r="R24" s="369">
        <v>14.933542946977276</v>
      </c>
      <c r="S24" s="370">
        <v>6089</v>
      </c>
      <c r="T24" s="371">
        <v>58.273518997033214</v>
      </c>
      <c r="U24" s="370">
        <v>4360</v>
      </c>
      <c r="V24" s="372">
        <v>41.726481002966793</v>
      </c>
      <c r="W24" s="350"/>
      <c r="X24" s="368">
        <v>42543</v>
      </c>
      <c r="Y24" s="369">
        <v>60.801772188080605</v>
      </c>
      <c r="Z24" s="370">
        <v>31900</v>
      </c>
      <c r="AA24" s="371">
        <v>74.982958418541244</v>
      </c>
      <c r="AB24" s="370">
        <v>10643</v>
      </c>
      <c r="AC24" s="372">
        <f t="shared" si="0"/>
        <v>25.017041581458759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16176</v>
      </c>
      <c r="E25" s="365">
        <f t="shared" si="2"/>
        <v>8974</v>
      </c>
      <c r="F25" s="366">
        <f t="shared" si="3"/>
        <v>55.477250247279919</v>
      </c>
      <c r="G25" s="365">
        <f t="shared" si="4"/>
        <v>7202</v>
      </c>
      <c r="H25" s="367">
        <f t="shared" si="3"/>
        <v>44.522749752720081</v>
      </c>
      <c r="I25" s="350"/>
      <c r="J25" s="368">
        <f t="shared" si="5"/>
        <v>5787</v>
      </c>
      <c r="K25" s="369">
        <f t="shared" si="6"/>
        <v>35.775222551928785</v>
      </c>
      <c r="L25" s="370">
        <v>2028</v>
      </c>
      <c r="M25" s="371">
        <v>35.044064282011405</v>
      </c>
      <c r="N25" s="370">
        <v>3759</v>
      </c>
      <c r="O25" s="372">
        <v>64.955935717988595</v>
      </c>
      <c r="P25" s="350"/>
      <c r="Q25" s="368">
        <v>2429</v>
      </c>
      <c r="R25" s="369">
        <v>15.016073194856578</v>
      </c>
      <c r="S25" s="370">
        <v>1292</v>
      </c>
      <c r="T25" s="371">
        <v>53.190613421160968</v>
      </c>
      <c r="U25" s="370">
        <v>1137</v>
      </c>
      <c r="V25" s="372">
        <v>46.809386578839032</v>
      </c>
      <c r="W25" s="350"/>
      <c r="X25" s="368">
        <v>7960</v>
      </c>
      <c r="Y25" s="369">
        <v>49.208704253214641</v>
      </c>
      <c r="Z25" s="370">
        <v>5654</v>
      </c>
      <c r="AA25" s="371">
        <v>71.030150753768837</v>
      </c>
      <c r="AB25" s="370">
        <v>2306</v>
      </c>
      <c r="AC25" s="372">
        <f t="shared" si="0"/>
        <v>28.969849246231156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3358</v>
      </c>
      <c r="E26" s="380">
        <f t="shared" si="2"/>
        <v>2258</v>
      </c>
      <c r="F26" s="381">
        <f t="shared" si="3"/>
        <v>67.242406194163195</v>
      </c>
      <c r="G26" s="380">
        <f t="shared" si="4"/>
        <v>1100</v>
      </c>
      <c r="H26" s="367">
        <f t="shared" si="3"/>
        <v>32.757593805836812</v>
      </c>
      <c r="I26" s="350"/>
      <c r="J26" s="377">
        <f t="shared" si="5"/>
        <v>653</v>
      </c>
      <c r="K26" s="378">
        <f t="shared" si="6"/>
        <v>19.446098868374033</v>
      </c>
      <c r="L26" s="375">
        <v>301</v>
      </c>
      <c r="M26" s="376">
        <v>46.094946401225116</v>
      </c>
      <c r="N26" s="375">
        <v>352</v>
      </c>
      <c r="O26" s="372">
        <v>53.905053598774884</v>
      </c>
      <c r="P26" s="350"/>
      <c r="Q26" s="377">
        <v>497</v>
      </c>
      <c r="R26" s="378">
        <v>14.80047647409172</v>
      </c>
      <c r="S26" s="375">
        <v>281</v>
      </c>
      <c r="T26" s="376">
        <v>56.539235412474852</v>
      </c>
      <c r="U26" s="375">
        <v>216</v>
      </c>
      <c r="V26" s="372">
        <v>43.460764587525155</v>
      </c>
      <c r="W26" s="350"/>
      <c r="X26" s="377">
        <v>2208</v>
      </c>
      <c r="Y26" s="378">
        <v>65.753424657534239</v>
      </c>
      <c r="Z26" s="375">
        <v>1676</v>
      </c>
      <c r="AA26" s="376">
        <v>75.905797101449281</v>
      </c>
      <c r="AB26" s="375">
        <v>532</v>
      </c>
      <c r="AC26" s="372">
        <f t="shared" si="0"/>
        <v>24.094202898550723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19529</v>
      </c>
      <c r="E27" s="380">
        <f t="shared" si="2"/>
        <v>13038</v>
      </c>
      <c r="F27" s="381">
        <f t="shared" si="3"/>
        <v>66.762251011316508</v>
      </c>
      <c r="G27" s="380">
        <f t="shared" si="4"/>
        <v>6491</v>
      </c>
      <c r="H27" s="367">
        <f t="shared" si="3"/>
        <v>33.237748988683499</v>
      </c>
      <c r="I27" s="350"/>
      <c r="J27" s="377">
        <f t="shared" si="5"/>
        <v>3518</v>
      </c>
      <c r="K27" s="378">
        <f t="shared" si="6"/>
        <v>18.014235239899637</v>
      </c>
      <c r="L27" s="375">
        <v>1450</v>
      </c>
      <c r="M27" s="376">
        <v>41.216600341102897</v>
      </c>
      <c r="N27" s="375">
        <v>2068</v>
      </c>
      <c r="O27" s="372">
        <v>58.783399658897096</v>
      </c>
      <c r="P27" s="350"/>
      <c r="Q27" s="377">
        <v>2957</v>
      </c>
      <c r="R27" s="378">
        <v>15.14158431051257</v>
      </c>
      <c r="S27" s="375">
        <v>1663</v>
      </c>
      <c r="T27" s="376">
        <v>56.239431856611432</v>
      </c>
      <c r="U27" s="375">
        <v>1294</v>
      </c>
      <c r="V27" s="372">
        <v>43.760568143388568</v>
      </c>
      <c r="W27" s="350"/>
      <c r="X27" s="377">
        <v>13054</v>
      </c>
      <c r="Y27" s="378">
        <v>66.844180449587796</v>
      </c>
      <c r="Z27" s="375">
        <v>9925</v>
      </c>
      <c r="AA27" s="376">
        <v>76.030335529339666</v>
      </c>
      <c r="AB27" s="375">
        <v>3129</v>
      </c>
      <c r="AC27" s="372">
        <f t="shared" si="0"/>
        <v>23.969664470660334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2286</v>
      </c>
      <c r="E28" s="380">
        <f t="shared" si="2"/>
        <v>1460</v>
      </c>
      <c r="F28" s="381">
        <f t="shared" si="3"/>
        <v>63.867016622922137</v>
      </c>
      <c r="G28" s="380">
        <f t="shared" si="4"/>
        <v>826</v>
      </c>
      <c r="H28" s="382">
        <f t="shared" si="3"/>
        <v>36.132983377077863</v>
      </c>
      <c r="I28" s="350"/>
      <c r="J28" s="377">
        <f t="shared" si="5"/>
        <v>523</v>
      </c>
      <c r="K28" s="378">
        <f t="shared" si="6"/>
        <v>22.878390201224846</v>
      </c>
      <c r="L28" s="375">
        <v>224</v>
      </c>
      <c r="M28" s="376">
        <v>42.829827915869984</v>
      </c>
      <c r="N28" s="375">
        <v>299</v>
      </c>
      <c r="O28" s="383">
        <v>57.170172084130023</v>
      </c>
      <c r="P28" s="350"/>
      <c r="Q28" s="377">
        <v>342</v>
      </c>
      <c r="R28" s="378">
        <v>14.960629921259844</v>
      </c>
      <c r="S28" s="375">
        <v>187</v>
      </c>
      <c r="T28" s="376">
        <v>54.678362573099413</v>
      </c>
      <c r="U28" s="375">
        <v>155</v>
      </c>
      <c r="V28" s="383">
        <v>45.321637426900587</v>
      </c>
      <c r="W28" s="350"/>
      <c r="X28" s="377">
        <v>1421</v>
      </c>
      <c r="Y28" s="378">
        <v>62.16097987751531</v>
      </c>
      <c r="Z28" s="375">
        <v>1049</v>
      </c>
      <c r="AA28" s="376">
        <v>73.821252638986635</v>
      </c>
      <c r="AB28" s="375">
        <v>372</v>
      </c>
      <c r="AC28" s="383">
        <f t="shared" si="0"/>
        <v>26.178747361013372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1313</v>
      </c>
      <c r="E29" s="386">
        <f t="shared" si="2"/>
        <v>700</v>
      </c>
      <c r="F29" s="387">
        <f t="shared" si="3"/>
        <v>53.313023610053314</v>
      </c>
      <c r="G29" s="386">
        <f t="shared" si="4"/>
        <v>613</v>
      </c>
      <c r="H29" s="388">
        <f t="shared" si="3"/>
        <v>46.686976389946686</v>
      </c>
      <c r="I29" s="350"/>
      <c r="J29" s="389">
        <f t="shared" si="5"/>
        <v>687</v>
      </c>
      <c r="K29" s="390">
        <f t="shared" si="6"/>
        <v>52.322924600152319</v>
      </c>
      <c r="L29" s="391">
        <v>257</v>
      </c>
      <c r="M29" s="392">
        <v>37.409024745269285</v>
      </c>
      <c r="N29" s="391">
        <v>430</v>
      </c>
      <c r="O29" s="393">
        <v>62.590975254730722</v>
      </c>
      <c r="P29" s="350"/>
      <c r="Q29" s="389">
        <v>202</v>
      </c>
      <c r="R29" s="390">
        <v>15.384615384615385</v>
      </c>
      <c r="S29" s="391">
        <v>122</v>
      </c>
      <c r="T29" s="392">
        <v>60.396039603960396</v>
      </c>
      <c r="U29" s="391">
        <v>80</v>
      </c>
      <c r="V29" s="393">
        <v>39.603960396039604</v>
      </c>
      <c r="W29" s="350"/>
      <c r="X29" s="389">
        <v>424</v>
      </c>
      <c r="Y29" s="390">
        <v>32.292460015232294</v>
      </c>
      <c r="Z29" s="391">
        <v>321</v>
      </c>
      <c r="AA29" s="392">
        <v>75.70754716981132</v>
      </c>
      <c r="AB29" s="391">
        <v>103</v>
      </c>
      <c r="AC29" s="393">
        <f t="shared" si="0"/>
        <v>24.29245283018868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453304</v>
      </c>
      <c r="E31" s="1230">
        <f>L31+S31+Z31</f>
        <v>286295</v>
      </c>
      <c r="F31" s="1231">
        <f>E31/$D31*100</f>
        <v>63.157395478530965</v>
      </c>
      <c r="G31" s="1230">
        <f>N31+U31+AB31</f>
        <v>167009</v>
      </c>
      <c r="H31" s="1232">
        <f>G31/$D31*100</f>
        <v>36.842604521469035</v>
      </c>
      <c r="I31" s="320"/>
      <c r="J31" s="1233">
        <f>SUM(J12:J29)</f>
        <v>117471</v>
      </c>
      <c r="K31" s="1234">
        <f>J31/$D31*100</f>
        <v>25.914397402184846</v>
      </c>
      <c r="L31" s="1230">
        <f>SUM(L12:L29)</f>
        <v>47761</v>
      </c>
      <c r="M31" s="1231">
        <f>L31/$J31*100</f>
        <v>40.657694239429304</v>
      </c>
      <c r="N31" s="1230">
        <f>SUM(N12:N29)</f>
        <v>69710</v>
      </c>
      <c r="O31" s="1235">
        <f>N31/$J31*100</f>
        <v>59.342305760570689</v>
      </c>
      <c r="P31" s="320"/>
      <c r="Q31" s="1233">
        <f>SUM(Q12:Q29)</f>
        <v>73698</v>
      </c>
      <c r="R31" s="1234">
        <f>Q31/$D31*100</f>
        <v>16.257963750595628</v>
      </c>
      <c r="S31" s="1230">
        <f>SUM(S12:S29)</f>
        <v>41613</v>
      </c>
      <c r="T31" s="1231">
        <f>S31/$Q31*100</f>
        <v>56.464218839045834</v>
      </c>
      <c r="U31" s="1230">
        <f>SUM(U12:U29)</f>
        <v>32085</v>
      </c>
      <c r="V31" s="1235">
        <f>U31/$Q31*100</f>
        <v>43.535781160954166</v>
      </c>
      <c r="W31" s="320"/>
      <c r="X31" s="1233">
        <f>SUM(X12:X29)</f>
        <v>262135</v>
      </c>
      <c r="Y31" s="1234">
        <f>X31/$D31*100</f>
        <v>57.827638847219532</v>
      </c>
      <c r="Z31" s="1230">
        <f>SUM(Z12:Z29)</f>
        <v>196921</v>
      </c>
      <c r="AA31" s="1231">
        <f>Z31/$X31*100</f>
        <v>75.121979132889535</v>
      </c>
      <c r="AB31" s="1230">
        <f>SUM(AB12:AB29)</f>
        <v>65214</v>
      </c>
      <c r="AC31" s="1235">
        <f>AB31/$X31*100</f>
        <v>24.878020867110457</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404</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228</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229</v>
      </c>
      <c r="K8" s="1470"/>
      <c r="L8" s="1470"/>
      <c r="M8" s="1470"/>
      <c r="N8" s="1470"/>
      <c r="O8" s="1471"/>
      <c r="P8" s="317"/>
      <c r="Q8" s="1469" t="s">
        <v>230</v>
      </c>
      <c r="R8" s="1470"/>
      <c r="S8" s="1470"/>
      <c r="T8" s="1470"/>
      <c r="U8" s="1470"/>
      <c r="V8" s="1471"/>
      <c r="W8" s="317"/>
      <c r="X8" s="1469" t="s">
        <v>231</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219</v>
      </c>
      <c r="L9" s="1448" t="s">
        <v>24</v>
      </c>
      <c r="M9" s="1449"/>
      <c r="N9" s="1450" t="s">
        <v>23</v>
      </c>
      <c r="O9" s="1451"/>
      <c r="P9" s="317"/>
      <c r="Q9" s="1452" t="s">
        <v>9</v>
      </c>
      <c r="R9" s="1446" t="s">
        <v>219</v>
      </c>
      <c r="S9" s="1448" t="s">
        <v>24</v>
      </c>
      <c r="T9" s="1449"/>
      <c r="U9" s="1450" t="s">
        <v>23</v>
      </c>
      <c r="V9" s="1451"/>
      <c r="W9" s="317"/>
      <c r="X9" s="1452" t="s">
        <v>9</v>
      </c>
      <c r="Y9" s="1446" t="s">
        <v>219</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219</v>
      </c>
      <c r="G10" s="406" t="s">
        <v>9</v>
      </c>
      <c r="H10" s="886" t="s">
        <v>219</v>
      </c>
      <c r="I10" s="346"/>
      <c r="J10" s="1453"/>
      <c r="K10" s="1447"/>
      <c r="L10" s="404" t="s">
        <v>9</v>
      </c>
      <c r="M10" s="403" t="s">
        <v>220</v>
      </c>
      <c r="N10" s="407" t="s">
        <v>9</v>
      </c>
      <c r="O10" s="402" t="s">
        <v>220</v>
      </c>
      <c r="P10" s="347"/>
      <c r="Q10" s="1453"/>
      <c r="R10" s="1447"/>
      <c r="S10" s="404" t="s">
        <v>9</v>
      </c>
      <c r="T10" s="403" t="s">
        <v>220</v>
      </c>
      <c r="U10" s="407" t="s">
        <v>9</v>
      </c>
      <c r="V10" s="402" t="s">
        <v>220</v>
      </c>
      <c r="W10" s="347"/>
      <c r="X10" s="1453"/>
      <c r="Y10" s="1447"/>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149683</v>
      </c>
      <c r="E12" s="352">
        <f>L12+S12+Z12</f>
        <v>92830</v>
      </c>
      <c r="F12" s="353">
        <f>E12/$D12*100</f>
        <v>62.01773080443337</v>
      </c>
      <c r="G12" s="352">
        <f>N12+U12+AB12</f>
        <v>56853</v>
      </c>
      <c r="H12" s="354">
        <f>G12/$D12*100</f>
        <v>37.98226919556663</v>
      </c>
      <c r="I12" s="350"/>
      <c r="J12" s="355">
        <f>L12+N12</f>
        <v>44897</v>
      </c>
      <c r="K12" s="356">
        <f>J12/$D12*100</f>
        <v>29.99472217953943</v>
      </c>
      <c r="L12" s="357">
        <v>17951</v>
      </c>
      <c r="M12" s="353">
        <v>39.982626901574712</v>
      </c>
      <c r="N12" s="357">
        <v>26946</v>
      </c>
      <c r="O12" s="358">
        <v>60.017373098425288</v>
      </c>
      <c r="P12" s="350"/>
      <c r="Q12" s="355">
        <v>30928</v>
      </c>
      <c r="R12" s="356">
        <v>20.662333063874989</v>
      </c>
      <c r="S12" s="357">
        <v>19350</v>
      </c>
      <c r="T12" s="353">
        <v>62.564666321779619</v>
      </c>
      <c r="U12" s="357">
        <v>11578</v>
      </c>
      <c r="V12" s="358">
        <v>37.435333678220381</v>
      </c>
      <c r="W12" s="350"/>
      <c r="X12" s="355">
        <v>73858</v>
      </c>
      <c r="Y12" s="356">
        <v>49.342944756585581</v>
      </c>
      <c r="Z12" s="357">
        <v>55529</v>
      </c>
      <c r="AA12" s="353">
        <v>75.183460153267077</v>
      </c>
      <c r="AB12" s="357">
        <v>18329</v>
      </c>
      <c r="AC12" s="358">
        <f t="shared" ref="AC12:AC29" si="0">AB12/$X12*100</f>
        <v>24.816539846732923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17547</v>
      </c>
      <c r="E13" s="365">
        <f t="shared" ref="E13:E29" si="2">L13+S13+Z13</f>
        <v>11025</v>
      </c>
      <c r="F13" s="366">
        <f t="shared" ref="F13:H29" si="3">E13/$D13*100</f>
        <v>62.831253205676184</v>
      </c>
      <c r="G13" s="365">
        <f t="shared" ref="G13:G29" si="4">N13+U13+AB13</f>
        <v>6522</v>
      </c>
      <c r="H13" s="367">
        <f t="shared" si="3"/>
        <v>37.168746794323816</v>
      </c>
      <c r="I13" s="350"/>
      <c r="J13" s="368">
        <f t="shared" ref="J13:J29" si="5">L13+N13</f>
        <v>3735</v>
      </c>
      <c r="K13" s="369">
        <f t="shared" ref="K13:K29" si="6">J13/$D13*100</f>
        <v>21.28568986151479</v>
      </c>
      <c r="L13" s="370">
        <v>1511</v>
      </c>
      <c r="M13" s="371">
        <v>40.455153949129851</v>
      </c>
      <c r="N13" s="370">
        <v>2224</v>
      </c>
      <c r="O13" s="372">
        <v>59.544846050870149</v>
      </c>
      <c r="P13" s="350"/>
      <c r="Q13" s="368">
        <v>3104</v>
      </c>
      <c r="R13" s="369">
        <v>17.689633555593549</v>
      </c>
      <c r="S13" s="370">
        <v>1801</v>
      </c>
      <c r="T13" s="371">
        <v>58.021907216494853</v>
      </c>
      <c r="U13" s="370">
        <v>1303</v>
      </c>
      <c r="V13" s="372">
        <v>41.978092783505154</v>
      </c>
      <c r="W13" s="350"/>
      <c r="X13" s="368">
        <v>10708</v>
      </c>
      <c r="Y13" s="369">
        <v>61.024676582891658</v>
      </c>
      <c r="Z13" s="370">
        <v>7713</v>
      </c>
      <c r="AA13" s="371">
        <v>72.030257751214037</v>
      </c>
      <c r="AB13" s="370">
        <v>2995</v>
      </c>
      <c r="AC13" s="372">
        <f t="shared" si="0"/>
        <v>27.969742248785955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11114</v>
      </c>
      <c r="E14" s="365">
        <f t="shared" si="2"/>
        <v>7133</v>
      </c>
      <c r="F14" s="366">
        <f t="shared" si="3"/>
        <v>64.180313118589169</v>
      </c>
      <c r="G14" s="365">
        <f t="shared" si="4"/>
        <v>3981</v>
      </c>
      <c r="H14" s="367">
        <f t="shared" si="3"/>
        <v>35.819686881410831</v>
      </c>
      <c r="I14" s="350"/>
      <c r="J14" s="368">
        <f t="shared" si="5"/>
        <v>2776</v>
      </c>
      <c r="K14" s="369">
        <f t="shared" si="6"/>
        <v>24.977505848479396</v>
      </c>
      <c r="L14" s="370">
        <v>1082</v>
      </c>
      <c r="M14" s="371">
        <v>38.976945244956774</v>
      </c>
      <c r="N14" s="370">
        <v>1694</v>
      </c>
      <c r="O14" s="372">
        <v>61.023054755043226</v>
      </c>
      <c r="P14" s="350"/>
      <c r="Q14" s="368">
        <v>2221</v>
      </c>
      <c r="R14" s="369">
        <v>19.983804210905166</v>
      </c>
      <c r="S14" s="370">
        <v>1286</v>
      </c>
      <c r="T14" s="371">
        <v>57.901846015308422</v>
      </c>
      <c r="U14" s="370">
        <v>935</v>
      </c>
      <c r="V14" s="372">
        <v>42.098153984691585</v>
      </c>
      <c r="W14" s="350"/>
      <c r="X14" s="368">
        <v>6117</v>
      </c>
      <c r="Y14" s="369">
        <v>55.038689940615434</v>
      </c>
      <c r="Z14" s="370">
        <v>4765</v>
      </c>
      <c r="AA14" s="371">
        <v>77.897662252738272</v>
      </c>
      <c r="AB14" s="370">
        <v>1352</v>
      </c>
      <c r="AC14" s="372">
        <f t="shared" si="0"/>
        <v>22.102337747261728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11965</v>
      </c>
      <c r="E15" s="365">
        <f t="shared" si="2"/>
        <v>6969</v>
      </c>
      <c r="F15" s="366">
        <f t="shared" si="3"/>
        <v>58.24488090263268</v>
      </c>
      <c r="G15" s="365">
        <f t="shared" si="4"/>
        <v>4996</v>
      </c>
      <c r="H15" s="367">
        <f t="shared" si="3"/>
        <v>41.75511909736732</v>
      </c>
      <c r="I15" s="350"/>
      <c r="J15" s="368">
        <f t="shared" si="5"/>
        <v>3643</v>
      </c>
      <c r="K15" s="369">
        <f t="shared" si="6"/>
        <v>30.447137484329296</v>
      </c>
      <c r="L15" s="370">
        <v>1401</v>
      </c>
      <c r="M15" s="371">
        <v>38.457315399396101</v>
      </c>
      <c r="N15" s="370">
        <v>2242</v>
      </c>
      <c r="O15" s="372">
        <v>61.542684600603906</v>
      </c>
      <c r="P15" s="350"/>
      <c r="Q15" s="368">
        <v>2468</v>
      </c>
      <c r="R15" s="369">
        <v>20.626828249059759</v>
      </c>
      <c r="S15" s="370">
        <v>1361</v>
      </c>
      <c r="T15" s="371">
        <v>55.145867098865473</v>
      </c>
      <c r="U15" s="370">
        <v>1107</v>
      </c>
      <c r="V15" s="372">
        <v>44.85413290113452</v>
      </c>
      <c r="W15" s="350"/>
      <c r="X15" s="368">
        <v>5854</v>
      </c>
      <c r="Y15" s="369">
        <v>48.926034266610948</v>
      </c>
      <c r="Z15" s="370">
        <v>4207</v>
      </c>
      <c r="AA15" s="371">
        <v>71.865391185514184</v>
      </c>
      <c r="AB15" s="370">
        <v>1647</v>
      </c>
      <c r="AC15" s="372">
        <f t="shared" si="0"/>
        <v>28.134608814485823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24896</v>
      </c>
      <c r="E16" s="365">
        <f t="shared" si="2"/>
        <v>14399</v>
      </c>
      <c r="F16" s="366">
        <f t="shared" si="3"/>
        <v>57.836600257069406</v>
      </c>
      <c r="G16" s="365">
        <f t="shared" si="4"/>
        <v>10497</v>
      </c>
      <c r="H16" s="367">
        <f t="shared" si="3"/>
        <v>42.163399742930594</v>
      </c>
      <c r="I16" s="350"/>
      <c r="J16" s="368">
        <f t="shared" si="5"/>
        <v>9266</v>
      </c>
      <c r="K16" s="369">
        <f t="shared" si="6"/>
        <v>37.218830334190237</v>
      </c>
      <c r="L16" s="370">
        <v>3803</v>
      </c>
      <c r="M16" s="371">
        <v>41.042521044679475</v>
      </c>
      <c r="N16" s="370">
        <v>5463</v>
      </c>
      <c r="O16" s="372">
        <v>58.957478955320532</v>
      </c>
      <c r="P16" s="350"/>
      <c r="Q16" s="368">
        <v>5672</v>
      </c>
      <c r="R16" s="369">
        <v>22.782776349614394</v>
      </c>
      <c r="S16" s="370">
        <v>3421</v>
      </c>
      <c r="T16" s="371">
        <v>60.313822284908326</v>
      </c>
      <c r="U16" s="370">
        <v>2251</v>
      </c>
      <c r="V16" s="372">
        <v>39.686177715091681</v>
      </c>
      <c r="W16" s="350"/>
      <c r="X16" s="368">
        <v>9958</v>
      </c>
      <c r="Y16" s="369">
        <v>39.998393316195376</v>
      </c>
      <c r="Z16" s="370">
        <v>7175</v>
      </c>
      <c r="AA16" s="371">
        <v>72.052621008234581</v>
      </c>
      <c r="AB16" s="370">
        <v>2783</v>
      </c>
      <c r="AC16" s="372">
        <f t="shared" si="0"/>
        <v>27.947378991765415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7967</v>
      </c>
      <c r="E17" s="375">
        <f t="shared" si="2"/>
        <v>5029</v>
      </c>
      <c r="F17" s="376">
        <f t="shared" si="3"/>
        <v>63.122881887787116</v>
      </c>
      <c r="G17" s="375">
        <f t="shared" si="4"/>
        <v>2938</v>
      </c>
      <c r="H17" s="367">
        <f t="shared" si="3"/>
        <v>36.877118112212877</v>
      </c>
      <c r="I17" s="350"/>
      <c r="J17" s="377">
        <f t="shared" si="5"/>
        <v>1920</v>
      </c>
      <c r="K17" s="378">
        <f t="shared" si="6"/>
        <v>24.099410066524413</v>
      </c>
      <c r="L17" s="375">
        <v>776</v>
      </c>
      <c r="M17" s="376">
        <v>40.416666666666664</v>
      </c>
      <c r="N17" s="375">
        <v>1144</v>
      </c>
      <c r="O17" s="372">
        <v>59.583333333333336</v>
      </c>
      <c r="P17" s="350"/>
      <c r="Q17" s="377">
        <v>1675</v>
      </c>
      <c r="R17" s="378">
        <v>21.024224927827287</v>
      </c>
      <c r="S17" s="375">
        <v>931</v>
      </c>
      <c r="T17" s="376">
        <v>55.582089552238813</v>
      </c>
      <c r="U17" s="375">
        <v>744</v>
      </c>
      <c r="V17" s="372">
        <v>44.417910447761194</v>
      </c>
      <c r="W17" s="350"/>
      <c r="X17" s="377">
        <v>4372</v>
      </c>
      <c r="Y17" s="378">
        <v>54.876365005648296</v>
      </c>
      <c r="Z17" s="375">
        <v>3322</v>
      </c>
      <c r="AA17" s="376">
        <v>75.983531564501376</v>
      </c>
      <c r="AB17" s="375">
        <v>1050</v>
      </c>
      <c r="AC17" s="372">
        <f t="shared" si="0"/>
        <v>24.016468435498627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42496</v>
      </c>
      <c r="E18" s="365">
        <f t="shared" si="2"/>
        <v>26632</v>
      </c>
      <c r="F18" s="366">
        <f t="shared" si="3"/>
        <v>62.669427710843372</v>
      </c>
      <c r="G18" s="365">
        <f t="shared" si="4"/>
        <v>15864</v>
      </c>
      <c r="H18" s="367">
        <f t="shared" si="3"/>
        <v>37.330572289156628</v>
      </c>
      <c r="I18" s="350"/>
      <c r="J18" s="368">
        <f t="shared" si="5"/>
        <v>9919</v>
      </c>
      <c r="K18" s="369">
        <f t="shared" si="6"/>
        <v>23.341020331325304</v>
      </c>
      <c r="L18" s="370">
        <v>4114</v>
      </c>
      <c r="M18" s="371">
        <v>41.475955237423129</v>
      </c>
      <c r="N18" s="370">
        <v>5805</v>
      </c>
      <c r="O18" s="372">
        <v>58.524044762576878</v>
      </c>
      <c r="P18" s="350"/>
      <c r="Q18" s="368">
        <v>7241</v>
      </c>
      <c r="R18" s="369">
        <v>17.039250753012048</v>
      </c>
      <c r="S18" s="370">
        <v>4028</v>
      </c>
      <c r="T18" s="371">
        <v>55.627675735395663</v>
      </c>
      <c r="U18" s="370">
        <v>3213</v>
      </c>
      <c r="V18" s="372">
        <v>44.372324264604337</v>
      </c>
      <c r="W18" s="350"/>
      <c r="X18" s="368">
        <v>25336</v>
      </c>
      <c r="Y18" s="369">
        <v>59.619728915662648</v>
      </c>
      <c r="Z18" s="370">
        <v>18490</v>
      </c>
      <c r="AA18" s="371">
        <v>72.979160088411746</v>
      </c>
      <c r="AB18" s="370">
        <v>6846</v>
      </c>
      <c r="AC18" s="372">
        <f t="shared" si="0"/>
        <v>27.020839911588251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27155</v>
      </c>
      <c r="E19" s="365">
        <f t="shared" si="2"/>
        <v>16398</v>
      </c>
      <c r="F19" s="366">
        <f t="shared" si="3"/>
        <v>60.386669121708714</v>
      </c>
      <c r="G19" s="365">
        <f t="shared" si="4"/>
        <v>10757</v>
      </c>
      <c r="H19" s="367">
        <f t="shared" si="3"/>
        <v>39.613330878291293</v>
      </c>
      <c r="I19" s="350"/>
      <c r="J19" s="368">
        <f t="shared" si="5"/>
        <v>7064</v>
      </c>
      <c r="K19" s="369">
        <f t="shared" si="6"/>
        <v>26.013625483336401</v>
      </c>
      <c r="L19" s="370">
        <v>2791</v>
      </c>
      <c r="M19" s="371">
        <v>39.510192525481315</v>
      </c>
      <c r="N19" s="370">
        <v>4273</v>
      </c>
      <c r="O19" s="372">
        <v>60.489807474518685</v>
      </c>
      <c r="P19" s="350"/>
      <c r="Q19" s="368">
        <v>4913</v>
      </c>
      <c r="R19" s="369">
        <v>18.092432332903702</v>
      </c>
      <c r="S19" s="370">
        <v>2824</v>
      </c>
      <c r="T19" s="371">
        <v>57.480154691634446</v>
      </c>
      <c r="U19" s="370">
        <v>2089</v>
      </c>
      <c r="V19" s="372">
        <v>42.519845308365561</v>
      </c>
      <c r="W19" s="350"/>
      <c r="X19" s="368">
        <v>15178</v>
      </c>
      <c r="Y19" s="369">
        <v>55.89394218375989</v>
      </c>
      <c r="Z19" s="370">
        <v>10783</v>
      </c>
      <c r="AA19" s="371">
        <v>71.043615759652127</v>
      </c>
      <c r="AB19" s="370">
        <v>4395</v>
      </c>
      <c r="AC19" s="372">
        <f t="shared" si="0"/>
        <v>28.95638424034787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106483</v>
      </c>
      <c r="E20" s="365">
        <f t="shared" si="2"/>
        <v>66881</v>
      </c>
      <c r="F20" s="366">
        <f t="shared" si="3"/>
        <v>62.809086896499913</v>
      </c>
      <c r="G20" s="365">
        <f t="shared" si="4"/>
        <v>39602</v>
      </c>
      <c r="H20" s="367">
        <f t="shared" si="3"/>
        <v>37.190913103500087</v>
      </c>
      <c r="I20" s="350"/>
      <c r="J20" s="368">
        <f t="shared" si="5"/>
        <v>24052</v>
      </c>
      <c r="K20" s="369">
        <f t="shared" si="6"/>
        <v>22.587643097959297</v>
      </c>
      <c r="L20" s="370">
        <v>9532</v>
      </c>
      <c r="M20" s="371">
        <v>39.630799933477469</v>
      </c>
      <c r="N20" s="370">
        <v>14520</v>
      </c>
      <c r="O20" s="372">
        <v>60.369200066522531</v>
      </c>
      <c r="P20" s="350"/>
      <c r="Q20" s="368">
        <v>19842</v>
      </c>
      <c r="R20" s="369">
        <v>18.633960350478478</v>
      </c>
      <c r="S20" s="370">
        <v>11295</v>
      </c>
      <c r="T20" s="371">
        <v>56.924705170849712</v>
      </c>
      <c r="U20" s="370">
        <v>8547</v>
      </c>
      <c r="V20" s="372">
        <v>43.075294829150288</v>
      </c>
      <c r="W20" s="350"/>
      <c r="X20" s="368">
        <v>62589</v>
      </c>
      <c r="Y20" s="369">
        <v>58.778396551562217</v>
      </c>
      <c r="Z20" s="370">
        <v>46054</v>
      </c>
      <c r="AA20" s="371">
        <v>73.581619773442625</v>
      </c>
      <c r="AB20" s="370">
        <v>16535</v>
      </c>
      <c r="AC20" s="372">
        <f t="shared" si="0"/>
        <v>26.418380226557382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70511</v>
      </c>
      <c r="E21" s="365">
        <f t="shared" si="2"/>
        <v>43698</v>
      </c>
      <c r="F21" s="366">
        <f t="shared" si="3"/>
        <v>61.973309129072064</v>
      </c>
      <c r="G21" s="365">
        <f t="shared" si="4"/>
        <v>26813</v>
      </c>
      <c r="H21" s="367">
        <f t="shared" si="3"/>
        <v>38.026690870927943</v>
      </c>
      <c r="I21" s="350"/>
      <c r="J21" s="368">
        <f t="shared" si="5"/>
        <v>17513</v>
      </c>
      <c r="K21" s="369">
        <f t="shared" si="6"/>
        <v>24.837259434698133</v>
      </c>
      <c r="L21" s="370">
        <v>7191</v>
      </c>
      <c r="M21" s="371">
        <v>41.060926169131498</v>
      </c>
      <c r="N21" s="370">
        <v>10322</v>
      </c>
      <c r="O21" s="372">
        <v>58.939073830868494</v>
      </c>
      <c r="P21" s="350"/>
      <c r="Q21" s="368">
        <v>14539</v>
      </c>
      <c r="R21" s="369">
        <v>20.619477811972601</v>
      </c>
      <c r="S21" s="370">
        <v>8527</v>
      </c>
      <c r="T21" s="371">
        <v>58.649150560561246</v>
      </c>
      <c r="U21" s="370">
        <v>6012</v>
      </c>
      <c r="V21" s="372">
        <v>41.350849439438754</v>
      </c>
      <c r="W21" s="350"/>
      <c r="X21" s="368">
        <v>38459</v>
      </c>
      <c r="Y21" s="369">
        <v>54.543262753329266</v>
      </c>
      <c r="Z21" s="370">
        <v>27980</v>
      </c>
      <c r="AA21" s="371">
        <v>72.752801684911205</v>
      </c>
      <c r="AB21" s="370">
        <v>10479</v>
      </c>
      <c r="AC21" s="372">
        <f t="shared" si="0"/>
        <v>27.247198315088795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14045</v>
      </c>
      <c r="E22" s="365">
        <f t="shared" si="2"/>
        <v>8894</v>
      </c>
      <c r="F22" s="366">
        <f t="shared" si="3"/>
        <v>63.325026699893208</v>
      </c>
      <c r="G22" s="365">
        <f t="shared" si="4"/>
        <v>5151</v>
      </c>
      <c r="H22" s="367">
        <f t="shared" si="3"/>
        <v>36.674973300106799</v>
      </c>
      <c r="I22" s="350"/>
      <c r="J22" s="368">
        <f t="shared" si="5"/>
        <v>3585</v>
      </c>
      <c r="K22" s="369">
        <f t="shared" si="6"/>
        <v>25.525097899608401</v>
      </c>
      <c r="L22" s="370">
        <v>1495</v>
      </c>
      <c r="M22" s="371">
        <v>41.701534170153415</v>
      </c>
      <c r="N22" s="370">
        <v>2090</v>
      </c>
      <c r="O22" s="372">
        <v>58.298465829846577</v>
      </c>
      <c r="P22" s="350"/>
      <c r="Q22" s="368">
        <v>2624</v>
      </c>
      <c r="R22" s="369">
        <v>18.682805268778925</v>
      </c>
      <c r="S22" s="370">
        <v>1551</v>
      </c>
      <c r="T22" s="371">
        <v>59.108231707317074</v>
      </c>
      <c r="U22" s="370">
        <v>1073</v>
      </c>
      <c r="V22" s="372">
        <v>40.891768292682926</v>
      </c>
      <c r="W22" s="350"/>
      <c r="X22" s="368">
        <v>7836</v>
      </c>
      <c r="Y22" s="369">
        <v>55.792096831612668</v>
      </c>
      <c r="Z22" s="370">
        <v>5848</v>
      </c>
      <c r="AA22" s="371">
        <v>74.629913221031146</v>
      </c>
      <c r="AB22" s="370">
        <v>1988</v>
      </c>
      <c r="AC22" s="372">
        <f t="shared" si="0"/>
        <v>25.370086778968865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31282</v>
      </c>
      <c r="E23" s="365">
        <f t="shared" si="2"/>
        <v>19375</v>
      </c>
      <c r="F23" s="366">
        <f t="shared" si="3"/>
        <v>61.93657694520811</v>
      </c>
      <c r="G23" s="365">
        <f t="shared" si="4"/>
        <v>11907</v>
      </c>
      <c r="H23" s="367">
        <f t="shared" si="3"/>
        <v>38.063423054791897</v>
      </c>
      <c r="I23" s="350"/>
      <c r="J23" s="368">
        <f t="shared" si="5"/>
        <v>8450</v>
      </c>
      <c r="K23" s="369">
        <f t="shared" si="6"/>
        <v>27.01233936449076</v>
      </c>
      <c r="L23" s="370">
        <v>3263</v>
      </c>
      <c r="M23" s="371">
        <v>38.61538461538462</v>
      </c>
      <c r="N23" s="370">
        <v>5187</v>
      </c>
      <c r="O23" s="372">
        <v>61.38461538461538</v>
      </c>
      <c r="P23" s="350"/>
      <c r="Q23" s="368">
        <v>5657</v>
      </c>
      <c r="R23" s="369">
        <v>18.083882104724761</v>
      </c>
      <c r="S23" s="370">
        <v>3268</v>
      </c>
      <c r="T23" s="371">
        <v>57.769135584231925</v>
      </c>
      <c r="U23" s="370">
        <v>2389</v>
      </c>
      <c r="V23" s="372">
        <v>42.230864415768075</v>
      </c>
      <c r="W23" s="350"/>
      <c r="X23" s="368">
        <v>17175</v>
      </c>
      <c r="Y23" s="369">
        <v>54.903778530784479</v>
      </c>
      <c r="Z23" s="370">
        <v>12844</v>
      </c>
      <c r="AA23" s="371">
        <v>74.783114992721977</v>
      </c>
      <c r="AB23" s="370">
        <v>4331</v>
      </c>
      <c r="AC23" s="372">
        <f t="shared" si="0"/>
        <v>25.216885007278023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83749</v>
      </c>
      <c r="E24" s="365">
        <f t="shared" si="2"/>
        <v>53103</v>
      </c>
      <c r="F24" s="366">
        <f t="shared" si="3"/>
        <v>63.407324266558405</v>
      </c>
      <c r="G24" s="365">
        <f t="shared" si="4"/>
        <v>30646</v>
      </c>
      <c r="H24" s="367">
        <f t="shared" si="3"/>
        <v>36.592675733441595</v>
      </c>
      <c r="I24" s="350"/>
      <c r="J24" s="368">
        <f t="shared" si="5"/>
        <v>23398</v>
      </c>
      <c r="K24" s="369">
        <f t="shared" si="6"/>
        <v>27.938244038734787</v>
      </c>
      <c r="L24" s="370">
        <v>10306</v>
      </c>
      <c r="M24" s="371">
        <v>44.046499700829131</v>
      </c>
      <c r="N24" s="370">
        <v>13092</v>
      </c>
      <c r="O24" s="372">
        <v>55.953500299170869</v>
      </c>
      <c r="P24" s="350"/>
      <c r="Q24" s="368">
        <v>14921</v>
      </c>
      <c r="R24" s="369">
        <v>17.816332135309079</v>
      </c>
      <c r="S24" s="370">
        <v>9113</v>
      </c>
      <c r="T24" s="371">
        <v>61.074994973527239</v>
      </c>
      <c r="U24" s="370">
        <v>5808</v>
      </c>
      <c r="V24" s="372">
        <v>38.925005026472761</v>
      </c>
      <c r="W24" s="350"/>
      <c r="X24" s="368">
        <v>45430</v>
      </c>
      <c r="Y24" s="369">
        <v>54.245423825956131</v>
      </c>
      <c r="Z24" s="370">
        <v>33684</v>
      </c>
      <c r="AA24" s="371">
        <v>74.144838212634824</v>
      </c>
      <c r="AB24" s="370">
        <v>11746</v>
      </c>
      <c r="AC24" s="372">
        <f t="shared" si="0"/>
        <v>25.855161787365176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20747</v>
      </c>
      <c r="E25" s="365">
        <f t="shared" si="2"/>
        <v>11084</v>
      </c>
      <c r="F25" s="366">
        <f t="shared" si="3"/>
        <v>53.424591507205868</v>
      </c>
      <c r="G25" s="365">
        <f t="shared" si="4"/>
        <v>9663</v>
      </c>
      <c r="H25" s="367">
        <f t="shared" si="3"/>
        <v>46.575408492794139</v>
      </c>
      <c r="I25" s="350"/>
      <c r="J25" s="368">
        <f t="shared" si="5"/>
        <v>8361</v>
      </c>
      <c r="K25" s="369">
        <f t="shared" si="6"/>
        <v>40.299802381067138</v>
      </c>
      <c r="L25" s="370">
        <v>2967</v>
      </c>
      <c r="M25" s="371">
        <v>35.486185862935052</v>
      </c>
      <c r="N25" s="370">
        <v>5394</v>
      </c>
      <c r="O25" s="372">
        <v>64.513814137064941</v>
      </c>
      <c r="P25" s="350"/>
      <c r="Q25" s="368">
        <v>3869</v>
      </c>
      <c r="R25" s="369">
        <v>18.64847929821179</v>
      </c>
      <c r="S25" s="370">
        <v>2083</v>
      </c>
      <c r="T25" s="371">
        <v>53.838201085551816</v>
      </c>
      <c r="U25" s="370">
        <v>1786</v>
      </c>
      <c r="V25" s="372">
        <v>46.161798914448177</v>
      </c>
      <c r="W25" s="350"/>
      <c r="X25" s="368">
        <v>8517</v>
      </c>
      <c r="Y25" s="369">
        <v>41.051718320721072</v>
      </c>
      <c r="Z25" s="370">
        <v>6034</v>
      </c>
      <c r="AA25" s="371">
        <v>70.846542209698242</v>
      </c>
      <c r="AB25" s="370">
        <v>2483</v>
      </c>
      <c r="AC25" s="372">
        <f t="shared" si="0"/>
        <v>29.153457790301751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6807</v>
      </c>
      <c r="E26" s="380">
        <f t="shared" si="2"/>
        <v>4333</v>
      </c>
      <c r="F26" s="381">
        <f t="shared" si="3"/>
        <v>63.65506096665198</v>
      </c>
      <c r="G26" s="380">
        <f t="shared" si="4"/>
        <v>2474</v>
      </c>
      <c r="H26" s="367">
        <f t="shared" si="3"/>
        <v>36.34493903334802</v>
      </c>
      <c r="I26" s="350"/>
      <c r="J26" s="377">
        <f t="shared" si="5"/>
        <v>1196</v>
      </c>
      <c r="K26" s="378">
        <f t="shared" si="6"/>
        <v>17.570148376671074</v>
      </c>
      <c r="L26" s="375">
        <v>456</v>
      </c>
      <c r="M26" s="376">
        <v>38.127090301003349</v>
      </c>
      <c r="N26" s="375">
        <v>740</v>
      </c>
      <c r="O26" s="372">
        <v>61.872909698996658</v>
      </c>
      <c r="P26" s="350"/>
      <c r="Q26" s="377">
        <v>920</v>
      </c>
      <c r="R26" s="378">
        <v>13.51549875128544</v>
      </c>
      <c r="S26" s="375">
        <v>488</v>
      </c>
      <c r="T26" s="376">
        <v>53.04347826086957</v>
      </c>
      <c r="U26" s="375">
        <v>432</v>
      </c>
      <c r="V26" s="372">
        <v>46.956521739130437</v>
      </c>
      <c r="W26" s="350"/>
      <c r="X26" s="377">
        <v>4691</v>
      </c>
      <c r="Y26" s="378">
        <v>68.91435287204348</v>
      </c>
      <c r="Z26" s="375">
        <v>3389</v>
      </c>
      <c r="AA26" s="376">
        <v>72.244723939458538</v>
      </c>
      <c r="AB26" s="375">
        <v>1302</v>
      </c>
      <c r="AC26" s="372">
        <f t="shared" si="0"/>
        <v>27.755276060541462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27411</v>
      </c>
      <c r="E27" s="380">
        <f t="shared" si="2"/>
        <v>16725</v>
      </c>
      <c r="F27" s="381">
        <f t="shared" si="3"/>
        <v>61.015650651198428</v>
      </c>
      <c r="G27" s="380">
        <f t="shared" si="4"/>
        <v>10686</v>
      </c>
      <c r="H27" s="367">
        <f t="shared" si="3"/>
        <v>38.98434934880158</v>
      </c>
      <c r="I27" s="350"/>
      <c r="J27" s="377">
        <f t="shared" si="5"/>
        <v>6564</v>
      </c>
      <c r="K27" s="378">
        <f t="shared" si="6"/>
        <v>23.946590784721462</v>
      </c>
      <c r="L27" s="375">
        <v>2556</v>
      </c>
      <c r="M27" s="376">
        <v>38.939670932358318</v>
      </c>
      <c r="N27" s="375">
        <v>4008</v>
      </c>
      <c r="O27" s="372">
        <v>61.060329067641682</v>
      </c>
      <c r="P27" s="350"/>
      <c r="Q27" s="377">
        <v>5007</v>
      </c>
      <c r="R27" s="378">
        <v>18.266389405713035</v>
      </c>
      <c r="S27" s="375">
        <v>2705</v>
      </c>
      <c r="T27" s="376">
        <v>54.024365887757142</v>
      </c>
      <c r="U27" s="375">
        <v>2302</v>
      </c>
      <c r="V27" s="372">
        <v>45.975634112242858</v>
      </c>
      <c r="W27" s="350"/>
      <c r="X27" s="377">
        <v>15840</v>
      </c>
      <c r="Y27" s="378">
        <v>57.7870198095655</v>
      </c>
      <c r="Z27" s="375">
        <v>11464</v>
      </c>
      <c r="AA27" s="376">
        <v>72.373737373737384</v>
      </c>
      <c r="AB27" s="375">
        <v>4376</v>
      </c>
      <c r="AC27" s="372">
        <f t="shared" si="0"/>
        <v>27.626262626262626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4459</v>
      </c>
      <c r="E28" s="380">
        <f t="shared" si="2"/>
        <v>2849</v>
      </c>
      <c r="F28" s="381">
        <f t="shared" si="3"/>
        <v>63.893249607535317</v>
      </c>
      <c r="G28" s="380">
        <f t="shared" si="4"/>
        <v>1610</v>
      </c>
      <c r="H28" s="382">
        <f t="shared" si="3"/>
        <v>36.106750392464676</v>
      </c>
      <c r="I28" s="350"/>
      <c r="J28" s="377">
        <f t="shared" si="5"/>
        <v>726</v>
      </c>
      <c r="K28" s="378">
        <f t="shared" si="6"/>
        <v>16.281677506167302</v>
      </c>
      <c r="L28" s="375">
        <v>286</v>
      </c>
      <c r="M28" s="376">
        <v>39.393939393939391</v>
      </c>
      <c r="N28" s="375">
        <v>440</v>
      </c>
      <c r="O28" s="383">
        <v>60.606060606060609</v>
      </c>
      <c r="P28" s="350"/>
      <c r="Q28" s="377">
        <v>770</v>
      </c>
      <c r="R28" s="378">
        <v>17.26844583987441</v>
      </c>
      <c r="S28" s="375">
        <v>414</v>
      </c>
      <c r="T28" s="376">
        <v>53.766233766233761</v>
      </c>
      <c r="U28" s="375">
        <v>356</v>
      </c>
      <c r="V28" s="383">
        <v>46.233766233766232</v>
      </c>
      <c r="W28" s="350"/>
      <c r="X28" s="377">
        <v>2963</v>
      </c>
      <c r="Y28" s="378">
        <v>66.449876653958285</v>
      </c>
      <c r="Z28" s="375">
        <v>2149</v>
      </c>
      <c r="AA28" s="376">
        <v>72.527843401957469</v>
      </c>
      <c r="AB28" s="375">
        <v>814</v>
      </c>
      <c r="AC28" s="383">
        <f t="shared" si="0"/>
        <v>27.472156598042524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1594</v>
      </c>
      <c r="E29" s="386">
        <f t="shared" si="2"/>
        <v>841</v>
      </c>
      <c r="F29" s="387">
        <f t="shared" si="3"/>
        <v>52.760351317440403</v>
      </c>
      <c r="G29" s="386">
        <f t="shared" si="4"/>
        <v>753</v>
      </c>
      <c r="H29" s="388">
        <f t="shared" si="3"/>
        <v>47.239648682559597</v>
      </c>
      <c r="I29" s="350"/>
      <c r="J29" s="389">
        <f t="shared" si="5"/>
        <v>905</v>
      </c>
      <c r="K29" s="390">
        <f t="shared" si="6"/>
        <v>56.775407779171893</v>
      </c>
      <c r="L29" s="391">
        <v>320</v>
      </c>
      <c r="M29" s="392">
        <v>35.359116022099442</v>
      </c>
      <c r="N29" s="391">
        <v>585</v>
      </c>
      <c r="O29" s="393">
        <v>64.640883977900558</v>
      </c>
      <c r="P29" s="350"/>
      <c r="Q29" s="389">
        <v>251</v>
      </c>
      <c r="R29" s="390">
        <v>15.746549560853198</v>
      </c>
      <c r="S29" s="391">
        <v>175</v>
      </c>
      <c r="T29" s="392">
        <v>69.721115537848604</v>
      </c>
      <c r="U29" s="391">
        <v>76</v>
      </c>
      <c r="V29" s="393">
        <v>30.278884462151396</v>
      </c>
      <c r="W29" s="350"/>
      <c r="X29" s="389">
        <v>438</v>
      </c>
      <c r="Y29" s="390">
        <v>27.478042659974903</v>
      </c>
      <c r="Z29" s="391">
        <v>346</v>
      </c>
      <c r="AA29" s="392">
        <v>78.995433789954333</v>
      </c>
      <c r="AB29" s="391">
        <v>92</v>
      </c>
      <c r="AC29" s="393">
        <f t="shared" si="0"/>
        <v>21.00456621004566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659911</v>
      </c>
      <c r="E31" s="1230">
        <f>L31+S31+Z31</f>
        <v>408198</v>
      </c>
      <c r="F31" s="1231">
        <f>E31/$D31*100</f>
        <v>61.856523076596694</v>
      </c>
      <c r="G31" s="1230">
        <f>N31+U31+AB31</f>
        <v>251713</v>
      </c>
      <c r="H31" s="1232">
        <f>G31/$D31*100</f>
        <v>38.143476923403306</v>
      </c>
      <c r="I31" s="320"/>
      <c r="J31" s="1233">
        <f>SUM(J12:J29)</f>
        <v>177970</v>
      </c>
      <c r="K31" s="1234">
        <f>J31/$D31*100</f>
        <v>26.968788215380556</v>
      </c>
      <c r="L31" s="1230">
        <f>SUM(L12:L29)</f>
        <v>71801</v>
      </c>
      <c r="M31" s="1231">
        <f>L31/$J31*100</f>
        <v>40.344440074169803</v>
      </c>
      <c r="N31" s="1230">
        <f>SUM(N12:N29)</f>
        <v>106169</v>
      </c>
      <c r="O31" s="1235">
        <f>N31/$J31*100</f>
        <v>59.65555992583019</v>
      </c>
      <c r="P31" s="320"/>
      <c r="Q31" s="1233">
        <f>SUM(Q12:Q29)</f>
        <v>126622</v>
      </c>
      <c r="R31" s="1234">
        <f>Q31/$D31*100</f>
        <v>19.187738952676952</v>
      </c>
      <c r="S31" s="1230">
        <f>SUM(S12:S29)</f>
        <v>74621</v>
      </c>
      <c r="T31" s="1231">
        <f>S31/$Q31*100</f>
        <v>58.932097107927525</v>
      </c>
      <c r="U31" s="1230">
        <f>SUM(U12:U29)</f>
        <v>52001</v>
      </c>
      <c r="V31" s="1235">
        <f>U31/$Q31*100</f>
        <v>41.067902892072468</v>
      </c>
      <c r="W31" s="320"/>
      <c r="X31" s="1233">
        <f>SUM(X12:X29)</f>
        <v>355319</v>
      </c>
      <c r="Y31" s="1234">
        <f>X31/$D31*100</f>
        <v>53.843472831942485</v>
      </c>
      <c r="Z31" s="1230">
        <f>SUM(Z12:Z29)</f>
        <v>261776</v>
      </c>
      <c r="AA31" s="1231">
        <f>Z31/$X31*100</f>
        <v>73.673515911054579</v>
      </c>
      <c r="AB31" s="1230">
        <f>SUM(AB12:AB29)</f>
        <v>93543</v>
      </c>
      <c r="AC31" s="1235">
        <f>AB31/$X31*100</f>
        <v>26.326484088945428</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405</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232</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233</v>
      </c>
      <c r="K8" s="1470"/>
      <c r="L8" s="1470"/>
      <c r="M8" s="1470"/>
      <c r="N8" s="1470"/>
      <c r="O8" s="1471"/>
      <c r="P8" s="317"/>
      <c r="Q8" s="1469" t="s">
        <v>234</v>
      </c>
      <c r="R8" s="1470"/>
      <c r="S8" s="1470"/>
      <c r="T8" s="1470"/>
      <c r="U8" s="1470"/>
      <c r="V8" s="1471"/>
      <c r="W8" s="317"/>
      <c r="X8" s="1469" t="s">
        <v>235</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219</v>
      </c>
      <c r="L9" s="1448" t="s">
        <v>24</v>
      </c>
      <c r="M9" s="1449"/>
      <c r="N9" s="1450" t="s">
        <v>23</v>
      </c>
      <c r="O9" s="1451"/>
      <c r="P9" s="317"/>
      <c r="Q9" s="1452" t="s">
        <v>9</v>
      </c>
      <c r="R9" s="1446" t="s">
        <v>219</v>
      </c>
      <c r="S9" s="1448" t="s">
        <v>24</v>
      </c>
      <c r="T9" s="1449"/>
      <c r="U9" s="1450" t="s">
        <v>23</v>
      </c>
      <c r="V9" s="1451"/>
      <c r="W9" s="317"/>
      <c r="X9" s="1452" t="s">
        <v>9</v>
      </c>
      <c r="Y9" s="1446" t="s">
        <v>219</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219</v>
      </c>
      <c r="G10" s="406" t="s">
        <v>9</v>
      </c>
      <c r="H10" s="886" t="s">
        <v>219</v>
      </c>
      <c r="I10" s="346"/>
      <c r="J10" s="1453"/>
      <c r="K10" s="1447"/>
      <c r="L10" s="404" t="s">
        <v>9</v>
      </c>
      <c r="M10" s="403" t="s">
        <v>220</v>
      </c>
      <c r="N10" s="407" t="s">
        <v>9</v>
      </c>
      <c r="O10" s="402" t="s">
        <v>220</v>
      </c>
      <c r="P10" s="347"/>
      <c r="Q10" s="1453"/>
      <c r="R10" s="1447"/>
      <c r="S10" s="404" t="s">
        <v>9</v>
      </c>
      <c r="T10" s="403" t="s">
        <v>220</v>
      </c>
      <c r="U10" s="407" t="s">
        <v>9</v>
      </c>
      <c r="V10" s="402" t="s">
        <v>220</v>
      </c>
      <c r="W10" s="347"/>
      <c r="X10" s="1453"/>
      <c r="Y10" s="1447"/>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123201</v>
      </c>
      <c r="E12" s="352">
        <f>L12+S12+Z12</f>
        <v>80115</v>
      </c>
      <c r="F12" s="353">
        <f>E12/$D12*100</f>
        <v>65.0278812671975</v>
      </c>
      <c r="G12" s="352">
        <f>N12+U12+AB12</f>
        <v>43086</v>
      </c>
      <c r="H12" s="354">
        <f>G12/$D12*100</f>
        <v>34.972118732802493</v>
      </c>
      <c r="I12" s="350"/>
      <c r="J12" s="355">
        <f>L12+N12</f>
        <v>26463</v>
      </c>
      <c r="K12" s="356">
        <f>J12/$D12*100</f>
        <v>21.47953344534541</v>
      </c>
      <c r="L12" s="357">
        <v>11550</v>
      </c>
      <c r="M12" s="353">
        <v>43.645845142274119</v>
      </c>
      <c r="N12" s="357">
        <v>14913</v>
      </c>
      <c r="O12" s="358">
        <v>56.354154857725881</v>
      </c>
      <c r="P12" s="350"/>
      <c r="Q12" s="355">
        <v>32322</v>
      </c>
      <c r="R12" s="356">
        <v>26.235176662527088</v>
      </c>
      <c r="S12" s="357">
        <v>22998</v>
      </c>
      <c r="T12" s="353">
        <v>71.152775199554483</v>
      </c>
      <c r="U12" s="357">
        <v>9324</v>
      </c>
      <c r="V12" s="358">
        <v>28.847224800445513</v>
      </c>
      <c r="W12" s="350"/>
      <c r="X12" s="355">
        <v>64416</v>
      </c>
      <c r="Y12" s="356">
        <v>52.285289892127494</v>
      </c>
      <c r="Z12" s="357">
        <v>45567</v>
      </c>
      <c r="AA12" s="353">
        <v>70.73863636363636</v>
      </c>
      <c r="AB12" s="357">
        <v>18849</v>
      </c>
      <c r="AC12" s="358">
        <f t="shared" ref="AC12:AC29" si="0">AB12/$X12*100</f>
        <v>29.261363636363637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17463</v>
      </c>
      <c r="E13" s="365">
        <f t="shared" ref="E13:E29" si="2">L13+S13+Z13</f>
        <v>11171</v>
      </c>
      <c r="F13" s="366">
        <f t="shared" ref="F13:H29" si="3">E13/$D13*100</f>
        <v>63.969535589532157</v>
      </c>
      <c r="G13" s="365">
        <f t="shared" ref="G13:G29" si="4">N13+U13+AB13</f>
        <v>6292</v>
      </c>
      <c r="H13" s="367">
        <f t="shared" si="3"/>
        <v>36.030464410467843</v>
      </c>
      <c r="I13" s="350"/>
      <c r="J13" s="368">
        <f t="shared" ref="J13:J29" si="5">L13+N13</f>
        <v>3243</v>
      </c>
      <c r="K13" s="369">
        <f t="shared" ref="K13:K29" si="6">J13/$D13*100</f>
        <v>18.57069232090706</v>
      </c>
      <c r="L13" s="370">
        <v>1418</v>
      </c>
      <c r="M13" s="371">
        <v>43.724946037619489</v>
      </c>
      <c r="N13" s="370">
        <v>1825</v>
      </c>
      <c r="O13" s="372">
        <v>56.275053962380518</v>
      </c>
      <c r="P13" s="350"/>
      <c r="Q13" s="368">
        <v>3964</v>
      </c>
      <c r="R13" s="369">
        <v>22.699421634312547</v>
      </c>
      <c r="S13" s="370">
        <v>2523</v>
      </c>
      <c r="T13" s="371">
        <v>63.647830474268417</v>
      </c>
      <c r="U13" s="370">
        <v>1441</v>
      </c>
      <c r="V13" s="372">
        <v>36.35216952573159</v>
      </c>
      <c r="W13" s="350"/>
      <c r="X13" s="368">
        <v>10256</v>
      </c>
      <c r="Y13" s="369">
        <v>58.729886044780386</v>
      </c>
      <c r="Z13" s="370">
        <v>7230</v>
      </c>
      <c r="AA13" s="371">
        <v>70.495319812792516</v>
      </c>
      <c r="AB13" s="370">
        <v>3026</v>
      </c>
      <c r="AC13" s="372">
        <f t="shared" si="0"/>
        <v>29.504680187207487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15400</v>
      </c>
      <c r="E14" s="365">
        <f t="shared" si="2"/>
        <v>9913</v>
      </c>
      <c r="F14" s="366">
        <f t="shared" si="3"/>
        <v>64.370129870129873</v>
      </c>
      <c r="G14" s="365">
        <f t="shared" si="4"/>
        <v>5487</v>
      </c>
      <c r="H14" s="367">
        <f t="shared" si="3"/>
        <v>35.629870129870127</v>
      </c>
      <c r="I14" s="350"/>
      <c r="J14" s="368">
        <f t="shared" si="5"/>
        <v>3528</v>
      </c>
      <c r="K14" s="369">
        <f t="shared" si="6"/>
        <v>22.90909090909091</v>
      </c>
      <c r="L14" s="370">
        <v>1515</v>
      </c>
      <c r="M14" s="371">
        <v>42.942176870748298</v>
      </c>
      <c r="N14" s="370">
        <v>2013</v>
      </c>
      <c r="O14" s="372">
        <v>57.057823129251709</v>
      </c>
      <c r="P14" s="350"/>
      <c r="Q14" s="368">
        <v>3461</v>
      </c>
      <c r="R14" s="369">
        <v>22.474025974025974</v>
      </c>
      <c r="S14" s="370">
        <v>2045</v>
      </c>
      <c r="T14" s="371">
        <v>59.08696908407974</v>
      </c>
      <c r="U14" s="370">
        <v>1416</v>
      </c>
      <c r="V14" s="372">
        <v>40.91303091592026</v>
      </c>
      <c r="W14" s="350"/>
      <c r="X14" s="368">
        <v>8411</v>
      </c>
      <c r="Y14" s="369">
        <v>54.616883116883116</v>
      </c>
      <c r="Z14" s="370">
        <v>6353</v>
      </c>
      <c r="AA14" s="371">
        <v>75.532041374390673</v>
      </c>
      <c r="AB14" s="370">
        <v>2058</v>
      </c>
      <c r="AC14" s="372">
        <f t="shared" si="0"/>
        <v>24.46795862560932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17143</v>
      </c>
      <c r="E15" s="365">
        <f t="shared" si="2"/>
        <v>10446</v>
      </c>
      <c r="F15" s="366">
        <f t="shared" si="3"/>
        <v>60.934492212564898</v>
      </c>
      <c r="G15" s="365">
        <f t="shared" si="4"/>
        <v>6697</v>
      </c>
      <c r="H15" s="367">
        <f t="shared" si="3"/>
        <v>39.065507787435102</v>
      </c>
      <c r="I15" s="350"/>
      <c r="J15" s="368">
        <f t="shared" si="5"/>
        <v>4843</v>
      </c>
      <c r="K15" s="369">
        <f t="shared" si="6"/>
        <v>28.250597911684068</v>
      </c>
      <c r="L15" s="370">
        <v>2213</v>
      </c>
      <c r="M15" s="371">
        <v>45.694817262027669</v>
      </c>
      <c r="N15" s="370">
        <v>2630</v>
      </c>
      <c r="O15" s="372">
        <v>54.305182737972338</v>
      </c>
      <c r="P15" s="350"/>
      <c r="Q15" s="368">
        <v>4356</v>
      </c>
      <c r="R15" s="369">
        <v>25.409788251764571</v>
      </c>
      <c r="S15" s="370">
        <v>2657</v>
      </c>
      <c r="T15" s="371">
        <v>60.996326905417817</v>
      </c>
      <c r="U15" s="370">
        <v>1699</v>
      </c>
      <c r="V15" s="372">
        <v>39.003673094582183</v>
      </c>
      <c r="W15" s="350"/>
      <c r="X15" s="368">
        <v>7944</v>
      </c>
      <c r="Y15" s="369">
        <v>46.339613836551365</v>
      </c>
      <c r="Z15" s="370">
        <v>5576</v>
      </c>
      <c r="AA15" s="371">
        <v>70.191339375629397</v>
      </c>
      <c r="AB15" s="370">
        <v>2368</v>
      </c>
      <c r="AC15" s="372">
        <f t="shared" si="0"/>
        <v>29.808660624370592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20601</v>
      </c>
      <c r="E16" s="365">
        <f t="shared" si="2"/>
        <v>11914</v>
      </c>
      <c r="F16" s="366">
        <f t="shared" si="3"/>
        <v>57.832144070676186</v>
      </c>
      <c r="G16" s="365">
        <f t="shared" si="4"/>
        <v>8687</v>
      </c>
      <c r="H16" s="367">
        <f t="shared" si="3"/>
        <v>42.167855929323821</v>
      </c>
      <c r="I16" s="350"/>
      <c r="J16" s="368">
        <f t="shared" si="5"/>
        <v>8034</v>
      </c>
      <c r="K16" s="369">
        <f t="shared" si="6"/>
        <v>38.998106888015144</v>
      </c>
      <c r="L16" s="370">
        <v>3430</v>
      </c>
      <c r="M16" s="371">
        <v>42.693552402290265</v>
      </c>
      <c r="N16" s="370">
        <v>4604</v>
      </c>
      <c r="O16" s="372">
        <v>57.306447597709735</v>
      </c>
      <c r="P16" s="350"/>
      <c r="Q16" s="368">
        <v>5379</v>
      </c>
      <c r="R16" s="369">
        <v>26.110382991116936</v>
      </c>
      <c r="S16" s="370">
        <v>3440</v>
      </c>
      <c r="T16" s="371">
        <v>63.952407510689724</v>
      </c>
      <c r="U16" s="370">
        <v>1939</v>
      </c>
      <c r="V16" s="372">
        <v>36.047592489310283</v>
      </c>
      <c r="W16" s="350"/>
      <c r="X16" s="368">
        <v>7188</v>
      </c>
      <c r="Y16" s="369">
        <v>34.89151012086792</v>
      </c>
      <c r="Z16" s="370">
        <v>5044</v>
      </c>
      <c r="AA16" s="371">
        <v>70.172509738452987</v>
      </c>
      <c r="AB16" s="370">
        <v>2144</v>
      </c>
      <c r="AC16" s="372">
        <f t="shared" si="0"/>
        <v>29.827490261547023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5281</v>
      </c>
      <c r="E17" s="375">
        <f t="shared" si="2"/>
        <v>3141</v>
      </c>
      <c r="F17" s="376">
        <f t="shared" si="3"/>
        <v>59.477371709903423</v>
      </c>
      <c r="G17" s="375">
        <f t="shared" si="4"/>
        <v>2140</v>
      </c>
      <c r="H17" s="367">
        <f t="shared" si="3"/>
        <v>40.522628290096577</v>
      </c>
      <c r="I17" s="350"/>
      <c r="J17" s="377">
        <f t="shared" si="5"/>
        <v>1508</v>
      </c>
      <c r="K17" s="378">
        <f t="shared" si="6"/>
        <v>28.555197879189549</v>
      </c>
      <c r="L17" s="375">
        <v>657</v>
      </c>
      <c r="M17" s="376">
        <v>43.567639257294424</v>
      </c>
      <c r="N17" s="375">
        <v>851</v>
      </c>
      <c r="O17" s="372">
        <v>56.432360742705569</v>
      </c>
      <c r="P17" s="350"/>
      <c r="Q17" s="377">
        <v>1264</v>
      </c>
      <c r="R17" s="378">
        <v>23.934860821814048</v>
      </c>
      <c r="S17" s="375">
        <v>710</v>
      </c>
      <c r="T17" s="376">
        <v>56.170886075949369</v>
      </c>
      <c r="U17" s="375">
        <v>554</v>
      </c>
      <c r="V17" s="372">
        <v>43.829113924050631</v>
      </c>
      <c r="W17" s="350"/>
      <c r="X17" s="377">
        <v>2509</v>
      </c>
      <c r="Y17" s="378">
        <v>47.509941298996402</v>
      </c>
      <c r="Z17" s="375">
        <v>1774</v>
      </c>
      <c r="AA17" s="376">
        <v>70.705460342766045</v>
      </c>
      <c r="AB17" s="375">
        <v>735</v>
      </c>
      <c r="AC17" s="372">
        <f t="shared" si="0"/>
        <v>29.294539657233958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51888</v>
      </c>
      <c r="E18" s="365">
        <f t="shared" si="2"/>
        <v>32404</v>
      </c>
      <c r="F18" s="366">
        <f t="shared" si="3"/>
        <v>62.449892075238978</v>
      </c>
      <c r="G18" s="365">
        <f t="shared" si="4"/>
        <v>19484</v>
      </c>
      <c r="H18" s="367">
        <f t="shared" si="3"/>
        <v>37.550107924761022</v>
      </c>
      <c r="I18" s="350"/>
      <c r="J18" s="368">
        <f t="shared" si="5"/>
        <v>10084</v>
      </c>
      <c r="K18" s="369">
        <f t="shared" si="6"/>
        <v>19.434165895775514</v>
      </c>
      <c r="L18" s="370">
        <v>4297</v>
      </c>
      <c r="M18" s="371">
        <v>42.612058706862356</v>
      </c>
      <c r="N18" s="370">
        <v>5787</v>
      </c>
      <c r="O18" s="372">
        <v>57.387941293137644</v>
      </c>
      <c r="P18" s="350"/>
      <c r="Q18" s="368">
        <v>10024</v>
      </c>
      <c r="R18" s="369">
        <v>19.318532223250077</v>
      </c>
      <c r="S18" s="370">
        <v>5763</v>
      </c>
      <c r="T18" s="371">
        <v>57.492019154030331</v>
      </c>
      <c r="U18" s="370">
        <v>4261</v>
      </c>
      <c r="V18" s="372">
        <v>42.507980845969669</v>
      </c>
      <c r="W18" s="350"/>
      <c r="X18" s="368">
        <v>31780</v>
      </c>
      <c r="Y18" s="369">
        <v>61.247301880974405</v>
      </c>
      <c r="Z18" s="370">
        <v>22344</v>
      </c>
      <c r="AA18" s="371">
        <v>70.308370044052865</v>
      </c>
      <c r="AB18" s="370">
        <v>9436</v>
      </c>
      <c r="AC18" s="372">
        <f t="shared" si="0"/>
        <v>29.691629955947135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31907</v>
      </c>
      <c r="E19" s="365">
        <f t="shared" si="2"/>
        <v>20394</v>
      </c>
      <c r="F19" s="366">
        <f t="shared" si="3"/>
        <v>63.917008806844891</v>
      </c>
      <c r="G19" s="365">
        <f t="shared" si="4"/>
        <v>11513</v>
      </c>
      <c r="H19" s="367">
        <f t="shared" si="3"/>
        <v>36.082991193155109</v>
      </c>
      <c r="I19" s="350"/>
      <c r="J19" s="368">
        <f t="shared" si="5"/>
        <v>6491</v>
      </c>
      <c r="K19" s="369">
        <f t="shared" si="6"/>
        <v>20.343498291910866</v>
      </c>
      <c r="L19" s="370">
        <v>2779</v>
      </c>
      <c r="M19" s="371">
        <v>42.8131258665845</v>
      </c>
      <c r="N19" s="370">
        <v>3712</v>
      </c>
      <c r="O19" s="372">
        <v>57.1868741334155</v>
      </c>
      <c r="P19" s="350"/>
      <c r="Q19" s="368">
        <v>7004</v>
      </c>
      <c r="R19" s="369">
        <v>21.951295953865923</v>
      </c>
      <c r="S19" s="370">
        <v>4550</v>
      </c>
      <c r="T19" s="371">
        <v>64.962878355225584</v>
      </c>
      <c r="U19" s="370">
        <v>2454</v>
      </c>
      <c r="V19" s="372">
        <v>35.037121644774416</v>
      </c>
      <c r="W19" s="350"/>
      <c r="X19" s="368">
        <v>18412</v>
      </c>
      <c r="Y19" s="369">
        <v>57.705205754223208</v>
      </c>
      <c r="Z19" s="370">
        <v>13065</v>
      </c>
      <c r="AA19" s="371">
        <v>70.959157071475119</v>
      </c>
      <c r="AB19" s="370">
        <v>5347</v>
      </c>
      <c r="AC19" s="372">
        <f t="shared" si="0"/>
        <v>29.040842928524874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132683</v>
      </c>
      <c r="E20" s="365">
        <f t="shared" si="2"/>
        <v>82858</v>
      </c>
      <c r="F20" s="366">
        <f t="shared" si="3"/>
        <v>62.448090561714764</v>
      </c>
      <c r="G20" s="365">
        <f t="shared" si="4"/>
        <v>49825</v>
      </c>
      <c r="H20" s="367">
        <f t="shared" si="3"/>
        <v>37.551909438285236</v>
      </c>
      <c r="I20" s="350"/>
      <c r="J20" s="368">
        <f t="shared" si="5"/>
        <v>34826</v>
      </c>
      <c r="K20" s="369">
        <f t="shared" si="6"/>
        <v>26.247522289969329</v>
      </c>
      <c r="L20" s="370">
        <v>15453</v>
      </c>
      <c r="M20" s="371">
        <v>44.372020903922355</v>
      </c>
      <c r="N20" s="370">
        <v>19373</v>
      </c>
      <c r="O20" s="372">
        <v>55.627979096077638</v>
      </c>
      <c r="P20" s="350"/>
      <c r="Q20" s="368">
        <v>30905</v>
      </c>
      <c r="R20" s="369">
        <v>23.292358478478782</v>
      </c>
      <c r="S20" s="370">
        <v>19735</v>
      </c>
      <c r="T20" s="371">
        <v>63.856981071024109</v>
      </c>
      <c r="U20" s="370">
        <v>11170</v>
      </c>
      <c r="V20" s="372">
        <v>36.143018928975899</v>
      </c>
      <c r="W20" s="350"/>
      <c r="X20" s="368">
        <v>66952</v>
      </c>
      <c r="Y20" s="369">
        <v>50.460119231551893</v>
      </c>
      <c r="Z20" s="370">
        <v>47670</v>
      </c>
      <c r="AA20" s="371">
        <v>71.200262874895444</v>
      </c>
      <c r="AB20" s="370">
        <v>19282</v>
      </c>
      <c r="AC20" s="372">
        <f t="shared" si="0"/>
        <v>28.799737125104553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67597</v>
      </c>
      <c r="E21" s="365">
        <f t="shared" si="2"/>
        <v>40721</v>
      </c>
      <c r="F21" s="366">
        <f t="shared" si="3"/>
        <v>60.24083909049218</v>
      </c>
      <c r="G21" s="365">
        <f t="shared" si="4"/>
        <v>26876</v>
      </c>
      <c r="H21" s="367">
        <f t="shared" si="3"/>
        <v>39.75916090950782</v>
      </c>
      <c r="I21" s="350"/>
      <c r="J21" s="368">
        <f t="shared" si="5"/>
        <v>20502</v>
      </c>
      <c r="K21" s="369">
        <f t="shared" si="6"/>
        <v>30.329748361613678</v>
      </c>
      <c r="L21" s="370">
        <v>8056</v>
      </c>
      <c r="M21" s="371">
        <v>39.293727441225244</v>
      </c>
      <c r="N21" s="370">
        <v>12446</v>
      </c>
      <c r="O21" s="372">
        <v>60.706272558774756</v>
      </c>
      <c r="P21" s="350"/>
      <c r="Q21" s="368">
        <v>15395</v>
      </c>
      <c r="R21" s="369">
        <v>22.774679349675282</v>
      </c>
      <c r="S21" s="370">
        <v>9921</v>
      </c>
      <c r="T21" s="371">
        <v>64.443000974342326</v>
      </c>
      <c r="U21" s="370">
        <v>5474</v>
      </c>
      <c r="V21" s="372">
        <v>35.556999025657682</v>
      </c>
      <c r="W21" s="350"/>
      <c r="X21" s="368">
        <v>31700</v>
      </c>
      <c r="Y21" s="369">
        <v>46.895572288711037</v>
      </c>
      <c r="Z21" s="370">
        <v>22744</v>
      </c>
      <c r="AA21" s="371">
        <v>71.747634069400632</v>
      </c>
      <c r="AB21" s="370">
        <v>8956</v>
      </c>
      <c r="AC21" s="372">
        <f t="shared" si="0"/>
        <v>28.252365930599371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15242</v>
      </c>
      <c r="E22" s="365">
        <f t="shared" si="2"/>
        <v>9686</v>
      </c>
      <c r="F22" s="366">
        <f t="shared" si="3"/>
        <v>63.548090801732059</v>
      </c>
      <c r="G22" s="365">
        <f t="shared" si="4"/>
        <v>5556</v>
      </c>
      <c r="H22" s="367">
        <f t="shared" si="3"/>
        <v>36.451909198267948</v>
      </c>
      <c r="I22" s="350"/>
      <c r="J22" s="368">
        <f t="shared" si="5"/>
        <v>3873</v>
      </c>
      <c r="K22" s="369">
        <f t="shared" si="6"/>
        <v>25.41005117438656</v>
      </c>
      <c r="L22" s="370">
        <v>1680</v>
      </c>
      <c r="M22" s="371">
        <v>43.37722695584818</v>
      </c>
      <c r="N22" s="370">
        <v>2193</v>
      </c>
      <c r="O22" s="372">
        <v>56.62277304415182</v>
      </c>
      <c r="P22" s="350"/>
      <c r="Q22" s="368">
        <v>3309</v>
      </c>
      <c r="R22" s="369">
        <v>21.709749376722215</v>
      </c>
      <c r="S22" s="370">
        <v>2164</v>
      </c>
      <c r="T22" s="371">
        <v>65.397401027500763</v>
      </c>
      <c r="U22" s="370">
        <v>1145</v>
      </c>
      <c r="V22" s="372">
        <v>34.602598972499244</v>
      </c>
      <c r="W22" s="350"/>
      <c r="X22" s="368">
        <v>8060</v>
      </c>
      <c r="Y22" s="369">
        <v>52.880199448891219</v>
      </c>
      <c r="Z22" s="370">
        <v>5842</v>
      </c>
      <c r="AA22" s="371">
        <v>72.481389578163771</v>
      </c>
      <c r="AB22" s="370">
        <v>2218</v>
      </c>
      <c r="AC22" s="372">
        <f t="shared" si="0"/>
        <v>27.518610421836225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33921</v>
      </c>
      <c r="E23" s="365">
        <f t="shared" si="2"/>
        <v>19640</v>
      </c>
      <c r="F23" s="366">
        <f t="shared" si="3"/>
        <v>57.899236461189233</v>
      </c>
      <c r="G23" s="365">
        <f t="shared" si="4"/>
        <v>14281</v>
      </c>
      <c r="H23" s="367">
        <f t="shared" si="3"/>
        <v>42.100763538810767</v>
      </c>
      <c r="I23" s="350"/>
      <c r="J23" s="368">
        <f t="shared" si="5"/>
        <v>11161</v>
      </c>
      <c r="K23" s="369">
        <f t="shared" si="6"/>
        <v>32.902921494059726</v>
      </c>
      <c r="L23" s="370">
        <v>4170</v>
      </c>
      <c r="M23" s="371">
        <v>37.36224352656572</v>
      </c>
      <c r="N23" s="370">
        <v>6991</v>
      </c>
      <c r="O23" s="372">
        <v>62.63775647343428</v>
      </c>
      <c r="P23" s="350"/>
      <c r="Q23" s="368">
        <v>6429</v>
      </c>
      <c r="R23" s="369">
        <v>18.95286105952065</v>
      </c>
      <c r="S23" s="370">
        <v>3756</v>
      </c>
      <c r="T23" s="371">
        <v>58.422771815212315</v>
      </c>
      <c r="U23" s="370">
        <v>2673</v>
      </c>
      <c r="V23" s="372">
        <v>41.577228184787678</v>
      </c>
      <c r="W23" s="350"/>
      <c r="X23" s="368">
        <v>16331</v>
      </c>
      <c r="Y23" s="369">
        <v>48.144217446419624</v>
      </c>
      <c r="Z23" s="370">
        <v>11714</v>
      </c>
      <c r="AA23" s="371">
        <v>71.728614291837616</v>
      </c>
      <c r="AB23" s="370">
        <v>4617</v>
      </c>
      <c r="AC23" s="372">
        <f t="shared" si="0"/>
        <v>28.271385708162388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69472</v>
      </c>
      <c r="E24" s="365">
        <f t="shared" si="2"/>
        <v>45238</v>
      </c>
      <c r="F24" s="366">
        <f t="shared" si="3"/>
        <v>65.116881621372642</v>
      </c>
      <c r="G24" s="365">
        <f t="shared" si="4"/>
        <v>24234</v>
      </c>
      <c r="H24" s="367">
        <f t="shared" si="3"/>
        <v>34.883118378627358</v>
      </c>
      <c r="I24" s="350"/>
      <c r="J24" s="368">
        <f t="shared" si="5"/>
        <v>16769</v>
      </c>
      <c r="K24" s="369">
        <f t="shared" si="6"/>
        <v>24.137782128051587</v>
      </c>
      <c r="L24" s="370">
        <v>7663</v>
      </c>
      <c r="M24" s="371">
        <v>45.697417854374144</v>
      </c>
      <c r="N24" s="370">
        <v>9106</v>
      </c>
      <c r="O24" s="372">
        <v>54.302582145625856</v>
      </c>
      <c r="P24" s="350"/>
      <c r="Q24" s="368">
        <v>15391</v>
      </c>
      <c r="R24" s="369">
        <v>22.154249193919853</v>
      </c>
      <c r="S24" s="370">
        <v>10503</v>
      </c>
      <c r="T24" s="371">
        <v>68.241179910337209</v>
      </c>
      <c r="U24" s="370">
        <v>4888</v>
      </c>
      <c r="V24" s="372">
        <v>31.758820089662791</v>
      </c>
      <c r="W24" s="350"/>
      <c r="X24" s="368">
        <v>37312</v>
      </c>
      <c r="Y24" s="369">
        <v>53.707968678028564</v>
      </c>
      <c r="Z24" s="370">
        <v>27072</v>
      </c>
      <c r="AA24" s="371">
        <v>72.555746140651806</v>
      </c>
      <c r="AB24" s="370">
        <v>10240</v>
      </c>
      <c r="AC24" s="372">
        <f t="shared" si="0"/>
        <v>27.444253859348201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20320</v>
      </c>
      <c r="E25" s="365">
        <f t="shared" si="2"/>
        <v>12380</v>
      </c>
      <c r="F25" s="366">
        <f t="shared" si="3"/>
        <v>60.925196850393704</v>
      </c>
      <c r="G25" s="365">
        <f t="shared" si="4"/>
        <v>7940</v>
      </c>
      <c r="H25" s="367">
        <f t="shared" si="3"/>
        <v>39.074803149606304</v>
      </c>
      <c r="I25" s="350"/>
      <c r="J25" s="368">
        <f t="shared" si="5"/>
        <v>5458</v>
      </c>
      <c r="K25" s="369">
        <f t="shared" si="6"/>
        <v>26.860236220472437</v>
      </c>
      <c r="L25" s="370">
        <v>2101</v>
      </c>
      <c r="M25" s="371">
        <v>38.493953829241477</v>
      </c>
      <c r="N25" s="370">
        <v>3357</v>
      </c>
      <c r="O25" s="372">
        <v>61.506046170758523</v>
      </c>
      <c r="P25" s="350"/>
      <c r="Q25" s="368">
        <v>5263</v>
      </c>
      <c r="R25" s="369">
        <v>25.900590551181104</v>
      </c>
      <c r="S25" s="370">
        <v>3578</v>
      </c>
      <c r="T25" s="371">
        <v>67.984039521185636</v>
      </c>
      <c r="U25" s="370">
        <v>1685</v>
      </c>
      <c r="V25" s="372">
        <v>32.015960478814364</v>
      </c>
      <c r="W25" s="350"/>
      <c r="X25" s="368">
        <v>9599</v>
      </c>
      <c r="Y25" s="369">
        <v>47.239173228346459</v>
      </c>
      <c r="Z25" s="370">
        <v>6701</v>
      </c>
      <c r="AA25" s="371">
        <v>69.809355141160538</v>
      </c>
      <c r="AB25" s="370">
        <v>2898</v>
      </c>
      <c r="AC25" s="372">
        <f t="shared" si="0"/>
        <v>30.190644858839459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7750</v>
      </c>
      <c r="E26" s="380">
        <f t="shared" si="2"/>
        <v>4727</v>
      </c>
      <c r="F26" s="381">
        <f t="shared" si="3"/>
        <v>60.993548387096773</v>
      </c>
      <c r="G26" s="380">
        <f t="shared" si="4"/>
        <v>3023</v>
      </c>
      <c r="H26" s="367">
        <f t="shared" si="3"/>
        <v>39.006451612903227</v>
      </c>
      <c r="I26" s="350"/>
      <c r="J26" s="377">
        <f t="shared" si="5"/>
        <v>1823</v>
      </c>
      <c r="K26" s="378">
        <f t="shared" si="6"/>
        <v>23.522580645161291</v>
      </c>
      <c r="L26" s="375">
        <v>756</v>
      </c>
      <c r="M26" s="376">
        <v>41.470104223806914</v>
      </c>
      <c r="N26" s="375">
        <v>1067</v>
      </c>
      <c r="O26" s="372">
        <v>58.529895776193086</v>
      </c>
      <c r="P26" s="350"/>
      <c r="Q26" s="377">
        <v>1535</v>
      </c>
      <c r="R26" s="378">
        <v>19.806451612903224</v>
      </c>
      <c r="S26" s="375">
        <v>866</v>
      </c>
      <c r="T26" s="376">
        <v>56.416938110749179</v>
      </c>
      <c r="U26" s="375">
        <v>669</v>
      </c>
      <c r="V26" s="372">
        <v>43.583061889250814</v>
      </c>
      <c r="W26" s="350"/>
      <c r="X26" s="377">
        <v>4392</v>
      </c>
      <c r="Y26" s="378">
        <v>56.670967741935485</v>
      </c>
      <c r="Z26" s="375">
        <v>3105</v>
      </c>
      <c r="AA26" s="376">
        <v>70.696721311475414</v>
      </c>
      <c r="AB26" s="375">
        <v>1287</v>
      </c>
      <c r="AC26" s="372">
        <f t="shared" si="0"/>
        <v>29.303278688524593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40523</v>
      </c>
      <c r="E27" s="380">
        <f t="shared" si="2"/>
        <v>23536</v>
      </c>
      <c r="F27" s="381">
        <f t="shared" si="3"/>
        <v>58.080596204624534</v>
      </c>
      <c r="G27" s="380">
        <f t="shared" si="4"/>
        <v>16987</v>
      </c>
      <c r="H27" s="367">
        <f t="shared" si="3"/>
        <v>41.919403795375466</v>
      </c>
      <c r="I27" s="350"/>
      <c r="J27" s="377">
        <f t="shared" si="5"/>
        <v>12016</v>
      </c>
      <c r="K27" s="378">
        <f t="shared" si="6"/>
        <v>29.652296226834146</v>
      </c>
      <c r="L27" s="375">
        <v>4648</v>
      </c>
      <c r="M27" s="376">
        <v>38.681757656458053</v>
      </c>
      <c r="N27" s="375">
        <v>7368</v>
      </c>
      <c r="O27" s="372">
        <v>61.318242343541939</v>
      </c>
      <c r="P27" s="350"/>
      <c r="Q27" s="377">
        <v>8464</v>
      </c>
      <c r="R27" s="378">
        <v>20.886903733682107</v>
      </c>
      <c r="S27" s="375">
        <v>4690</v>
      </c>
      <c r="T27" s="376">
        <v>55.411153119092624</v>
      </c>
      <c r="U27" s="375">
        <v>3774</v>
      </c>
      <c r="V27" s="372">
        <v>44.588846880907376</v>
      </c>
      <c r="W27" s="350"/>
      <c r="X27" s="377">
        <v>20043</v>
      </c>
      <c r="Y27" s="378">
        <v>49.46080003948375</v>
      </c>
      <c r="Z27" s="375">
        <v>14198</v>
      </c>
      <c r="AA27" s="376">
        <v>70.837698947263377</v>
      </c>
      <c r="AB27" s="375">
        <v>5845</v>
      </c>
      <c r="AC27" s="372">
        <f t="shared" si="0"/>
        <v>29.162301052736616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3751</v>
      </c>
      <c r="E28" s="380">
        <f t="shared" si="2"/>
        <v>2488</v>
      </c>
      <c r="F28" s="381">
        <f t="shared" si="3"/>
        <v>66.328978938949618</v>
      </c>
      <c r="G28" s="380">
        <f t="shared" si="4"/>
        <v>1263</v>
      </c>
      <c r="H28" s="382">
        <f t="shared" si="3"/>
        <v>33.671021061050389</v>
      </c>
      <c r="I28" s="350"/>
      <c r="J28" s="377">
        <f t="shared" si="5"/>
        <v>453</v>
      </c>
      <c r="K28" s="378">
        <f t="shared" si="6"/>
        <v>12.076779525459877</v>
      </c>
      <c r="L28" s="375">
        <v>210</v>
      </c>
      <c r="M28" s="376">
        <v>46.357615894039732</v>
      </c>
      <c r="N28" s="375">
        <v>243</v>
      </c>
      <c r="O28" s="383">
        <v>53.642384105960261</v>
      </c>
      <c r="P28" s="350"/>
      <c r="Q28" s="377">
        <v>801</v>
      </c>
      <c r="R28" s="378">
        <v>21.354305518528392</v>
      </c>
      <c r="S28" s="375">
        <v>503</v>
      </c>
      <c r="T28" s="376">
        <v>62.796504369538077</v>
      </c>
      <c r="U28" s="375">
        <v>298</v>
      </c>
      <c r="V28" s="383">
        <v>37.203495630461923</v>
      </c>
      <c r="W28" s="350"/>
      <c r="X28" s="377">
        <v>2497</v>
      </c>
      <c r="Y28" s="378">
        <v>66.568914956011724</v>
      </c>
      <c r="Z28" s="375">
        <v>1775</v>
      </c>
      <c r="AA28" s="376">
        <v>71.085302362835407</v>
      </c>
      <c r="AB28" s="375">
        <v>722</v>
      </c>
      <c r="AC28" s="383">
        <f t="shared" si="0"/>
        <v>28.914697637164601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1424</v>
      </c>
      <c r="E29" s="386">
        <f t="shared" si="2"/>
        <v>775</v>
      </c>
      <c r="F29" s="387">
        <f t="shared" si="3"/>
        <v>54.424157303370791</v>
      </c>
      <c r="G29" s="386">
        <f t="shared" si="4"/>
        <v>649</v>
      </c>
      <c r="H29" s="388">
        <f t="shared" si="3"/>
        <v>45.575842696629216</v>
      </c>
      <c r="I29" s="350"/>
      <c r="J29" s="389">
        <f t="shared" si="5"/>
        <v>744</v>
      </c>
      <c r="K29" s="390">
        <f t="shared" si="6"/>
        <v>52.247191011235962</v>
      </c>
      <c r="L29" s="391">
        <v>274</v>
      </c>
      <c r="M29" s="392">
        <v>36.827956989247312</v>
      </c>
      <c r="N29" s="391">
        <v>470</v>
      </c>
      <c r="O29" s="393">
        <v>63.172043010752688</v>
      </c>
      <c r="P29" s="350"/>
      <c r="Q29" s="389">
        <v>284</v>
      </c>
      <c r="R29" s="390">
        <v>19.943820224719101</v>
      </c>
      <c r="S29" s="391">
        <v>198</v>
      </c>
      <c r="T29" s="392">
        <v>69.718309859154928</v>
      </c>
      <c r="U29" s="391">
        <v>86</v>
      </c>
      <c r="V29" s="393">
        <v>30.281690140845068</v>
      </c>
      <c r="W29" s="350"/>
      <c r="X29" s="389">
        <v>396</v>
      </c>
      <c r="Y29" s="390">
        <v>27.808988764044944</v>
      </c>
      <c r="Z29" s="391">
        <v>303</v>
      </c>
      <c r="AA29" s="392">
        <v>76.515151515151516</v>
      </c>
      <c r="AB29" s="391">
        <v>93</v>
      </c>
      <c r="AC29" s="393">
        <f t="shared" si="0"/>
        <v>23.484848484848484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675567</v>
      </c>
      <c r="E31" s="1230">
        <f>L31+S31+Z31</f>
        <v>421547</v>
      </c>
      <c r="F31" s="1231">
        <f>E31/$D31*100</f>
        <v>62.398992253914123</v>
      </c>
      <c r="G31" s="1230">
        <f>N31+U31+AB31</f>
        <v>254020</v>
      </c>
      <c r="H31" s="1232">
        <f>G31/$D31*100</f>
        <v>37.601007746085877</v>
      </c>
      <c r="I31" s="320"/>
      <c r="J31" s="1233">
        <f>SUM(J12:J29)</f>
        <v>171819</v>
      </c>
      <c r="K31" s="1234">
        <f>J31/$D31*100</f>
        <v>25.433302692405046</v>
      </c>
      <c r="L31" s="1230">
        <f>SUM(L12:L29)</f>
        <v>72870</v>
      </c>
      <c r="M31" s="1231">
        <f>L31/$J31*100</f>
        <v>42.410909154400848</v>
      </c>
      <c r="N31" s="1230">
        <f>SUM(N12:N29)</f>
        <v>98949</v>
      </c>
      <c r="O31" s="1235">
        <f>N31/$J31*100</f>
        <v>57.589090845599145</v>
      </c>
      <c r="P31" s="320"/>
      <c r="Q31" s="1233">
        <f>SUM(Q12:Q29)</f>
        <v>155550</v>
      </c>
      <c r="R31" s="1234">
        <f>Q31/$D31*100</f>
        <v>23.02510335762404</v>
      </c>
      <c r="S31" s="1230">
        <f>SUM(S12:S29)</f>
        <v>100600</v>
      </c>
      <c r="T31" s="1231">
        <f>S31/$Q31*100</f>
        <v>64.673738347798135</v>
      </c>
      <c r="U31" s="1230">
        <f>SUM(U12:U29)</f>
        <v>54950</v>
      </c>
      <c r="V31" s="1235">
        <f>U31/$Q31*100</f>
        <v>35.326261652201865</v>
      </c>
      <c r="W31" s="320"/>
      <c r="X31" s="1233">
        <f>SUM(X12:X29)</f>
        <v>348198</v>
      </c>
      <c r="Y31" s="1234">
        <f>X31/$D31*100</f>
        <v>51.54159394997091</v>
      </c>
      <c r="Z31" s="1230">
        <f>SUM(Z12:Z29)</f>
        <v>248077</v>
      </c>
      <c r="AA31" s="1231">
        <f>Z31/$X31*100</f>
        <v>71.245957759665473</v>
      </c>
      <c r="AB31" s="1230">
        <f>SUM(AB12:AB29)</f>
        <v>100121</v>
      </c>
      <c r="AC31" s="1235">
        <f>AB31/$X31*100</f>
        <v>28.75404224033452</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406</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236</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237</v>
      </c>
      <c r="K8" s="1470"/>
      <c r="L8" s="1470"/>
      <c r="M8" s="1470"/>
      <c r="N8" s="1470"/>
      <c r="O8" s="1471"/>
      <c r="P8" s="317"/>
      <c r="Q8" s="1469" t="s">
        <v>238</v>
      </c>
      <c r="R8" s="1470"/>
      <c r="S8" s="1470"/>
      <c r="T8" s="1470"/>
      <c r="U8" s="1470"/>
      <c r="V8" s="1471"/>
      <c r="W8" s="317"/>
      <c r="X8" s="1469" t="s">
        <v>239</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219</v>
      </c>
      <c r="L9" s="1448" t="s">
        <v>24</v>
      </c>
      <c r="M9" s="1449"/>
      <c r="N9" s="1450" t="s">
        <v>23</v>
      </c>
      <c r="O9" s="1451"/>
      <c r="P9" s="317"/>
      <c r="Q9" s="1452" t="s">
        <v>9</v>
      </c>
      <c r="R9" s="1446" t="s">
        <v>219</v>
      </c>
      <c r="S9" s="1448" t="s">
        <v>24</v>
      </c>
      <c r="T9" s="1449"/>
      <c r="U9" s="1450" t="s">
        <v>23</v>
      </c>
      <c r="V9" s="1451"/>
      <c r="W9" s="317"/>
      <c r="X9" s="1452" t="s">
        <v>9</v>
      </c>
      <c r="Y9" s="1446" t="s">
        <v>219</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219</v>
      </c>
      <c r="G10" s="406" t="s">
        <v>9</v>
      </c>
      <c r="H10" s="886" t="s">
        <v>219</v>
      </c>
      <c r="I10" s="346"/>
      <c r="J10" s="1453"/>
      <c r="K10" s="1447"/>
      <c r="L10" s="404" t="s">
        <v>9</v>
      </c>
      <c r="M10" s="403" t="s">
        <v>220</v>
      </c>
      <c r="N10" s="407" t="s">
        <v>9</v>
      </c>
      <c r="O10" s="402" t="s">
        <v>220</v>
      </c>
      <c r="P10" s="347"/>
      <c r="Q10" s="1453"/>
      <c r="R10" s="1447"/>
      <c r="S10" s="404" t="s">
        <v>9</v>
      </c>
      <c r="T10" s="403" t="s">
        <v>220</v>
      </c>
      <c r="U10" s="407" t="s">
        <v>9</v>
      </c>
      <c r="V10" s="402" t="s">
        <v>220</v>
      </c>
      <c r="W10" s="347"/>
      <c r="X10" s="1453"/>
      <c r="Y10" s="1447"/>
      <c r="Z10" s="404" t="s">
        <v>9</v>
      </c>
      <c r="AA10" s="403" t="s">
        <v>220</v>
      </c>
      <c r="AB10" s="407" t="s">
        <v>9</v>
      </c>
      <c r="AC10" s="402" t="s">
        <v>220</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88904</v>
      </c>
      <c r="E12" s="352">
        <f>L12+S12+Z12</f>
        <v>54360</v>
      </c>
      <c r="F12" s="353">
        <f>E12/$D12*100</f>
        <v>61.144605417079099</v>
      </c>
      <c r="G12" s="352">
        <f>N12+U12+AB12</f>
        <v>34544</v>
      </c>
      <c r="H12" s="354">
        <f>G12/$D12*100</f>
        <v>38.855394582920901</v>
      </c>
      <c r="I12" s="350"/>
      <c r="J12" s="355">
        <f>L12+N12</f>
        <v>21110</v>
      </c>
      <c r="K12" s="356">
        <f>J12/$D12*100</f>
        <v>23.744713398722219</v>
      </c>
      <c r="L12" s="357">
        <v>10328</v>
      </c>
      <c r="M12" s="353">
        <v>48.924680246328755</v>
      </c>
      <c r="N12" s="357">
        <v>10782</v>
      </c>
      <c r="O12" s="358">
        <v>51.075319753671245</v>
      </c>
      <c r="P12" s="350"/>
      <c r="Q12" s="355">
        <v>29666</v>
      </c>
      <c r="R12" s="356">
        <v>33.368577341851882</v>
      </c>
      <c r="S12" s="357">
        <v>20114</v>
      </c>
      <c r="T12" s="353">
        <v>67.80152362974448</v>
      </c>
      <c r="U12" s="357">
        <v>9552</v>
      </c>
      <c r="V12" s="358">
        <v>32.198476370255513</v>
      </c>
      <c r="W12" s="350"/>
      <c r="X12" s="355">
        <v>38128</v>
      </c>
      <c r="Y12" s="356">
        <v>42.886709259425899</v>
      </c>
      <c r="Z12" s="357">
        <v>23918</v>
      </c>
      <c r="AA12" s="353">
        <v>62.730801510700793</v>
      </c>
      <c r="AB12" s="357">
        <v>14210</v>
      </c>
      <c r="AC12" s="358">
        <f t="shared" ref="AC12:AC29" si="0">AB12/$X12*100</f>
        <v>37.269198489299207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7998</v>
      </c>
      <c r="E13" s="365">
        <f t="shared" ref="E13:E29" si="2">L13+S13+Z13</f>
        <v>4955</v>
      </c>
      <c r="F13" s="366">
        <f t="shared" ref="F13:H29" si="3">E13/$D13*100</f>
        <v>61.952988247061768</v>
      </c>
      <c r="G13" s="365">
        <f t="shared" ref="G13:G29" si="4">N13+U13+AB13</f>
        <v>3043</v>
      </c>
      <c r="H13" s="367">
        <f t="shared" si="3"/>
        <v>38.047011752938239</v>
      </c>
      <c r="I13" s="350"/>
      <c r="J13" s="368">
        <f t="shared" ref="J13:J29" si="5">L13+N13</f>
        <v>1599</v>
      </c>
      <c r="K13" s="369">
        <f t="shared" ref="K13:K29" si="6">J13/$D13*100</f>
        <v>19.992498124531132</v>
      </c>
      <c r="L13" s="370">
        <v>729</v>
      </c>
      <c r="M13" s="371">
        <v>45.590994371482175</v>
      </c>
      <c r="N13" s="370">
        <v>870</v>
      </c>
      <c r="O13" s="372">
        <v>54.409005628517825</v>
      </c>
      <c r="P13" s="350"/>
      <c r="Q13" s="368">
        <v>1940</v>
      </c>
      <c r="R13" s="369">
        <v>24.256064016004</v>
      </c>
      <c r="S13" s="370">
        <v>1263</v>
      </c>
      <c r="T13" s="371">
        <v>65.103092783505161</v>
      </c>
      <c r="U13" s="370">
        <v>677</v>
      </c>
      <c r="V13" s="372">
        <v>34.896907216494846</v>
      </c>
      <c r="W13" s="350"/>
      <c r="X13" s="368">
        <v>4459</v>
      </c>
      <c r="Y13" s="369">
        <v>55.751437859464872</v>
      </c>
      <c r="Z13" s="370">
        <v>2963</v>
      </c>
      <c r="AA13" s="371">
        <v>66.449876653958285</v>
      </c>
      <c r="AB13" s="370">
        <v>1496</v>
      </c>
      <c r="AC13" s="372">
        <f t="shared" si="0"/>
        <v>33.550123346041715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9609</v>
      </c>
      <c r="E14" s="365">
        <f t="shared" si="2"/>
        <v>6118</v>
      </c>
      <c r="F14" s="366">
        <f t="shared" si="3"/>
        <v>63.669476532417526</v>
      </c>
      <c r="G14" s="365">
        <f t="shared" si="4"/>
        <v>3491</v>
      </c>
      <c r="H14" s="367">
        <f t="shared" si="3"/>
        <v>36.330523467582474</v>
      </c>
      <c r="I14" s="350"/>
      <c r="J14" s="368">
        <f t="shared" si="5"/>
        <v>1860</v>
      </c>
      <c r="K14" s="369">
        <f t="shared" si="6"/>
        <v>19.356852950359038</v>
      </c>
      <c r="L14" s="370">
        <v>845</v>
      </c>
      <c r="M14" s="371">
        <v>45.43010752688172</v>
      </c>
      <c r="N14" s="370">
        <v>1015</v>
      </c>
      <c r="O14" s="372">
        <v>54.569892473118273</v>
      </c>
      <c r="P14" s="350"/>
      <c r="Q14" s="368">
        <v>2504</v>
      </c>
      <c r="R14" s="369">
        <v>26.058903111666147</v>
      </c>
      <c r="S14" s="370">
        <v>1637</v>
      </c>
      <c r="T14" s="371">
        <v>65.375399361022374</v>
      </c>
      <c r="U14" s="370">
        <v>867</v>
      </c>
      <c r="V14" s="372">
        <v>34.62460063897764</v>
      </c>
      <c r="W14" s="350"/>
      <c r="X14" s="368">
        <v>5245</v>
      </c>
      <c r="Y14" s="369">
        <v>54.584243937974819</v>
      </c>
      <c r="Z14" s="370">
        <v>3636</v>
      </c>
      <c r="AA14" s="371">
        <v>69.323164918970448</v>
      </c>
      <c r="AB14" s="370">
        <v>1609</v>
      </c>
      <c r="AC14" s="372">
        <f t="shared" si="0"/>
        <v>30.676835081029552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9561</v>
      </c>
      <c r="E15" s="365">
        <f t="shared" si="2"/>
        <v>5702</v>
      </c>
      <c r="F15" s="366">
        <f t="shared" si="3"/>
        <v>59.638113168078654</v>
      </c>
      <c r="G15" s="365">
        <f t="shared" si="4"/>
        <v>3859</v>
      </c>
      <c r="H15" s="367">
        <f t="shared" si="3"/>
        <v>40.361886831921346</v>
      </c>
      <c r="I15" s="350"/>
      <c r="J15" s="368">
        <f t="shared" si="5"/>
        <v>3300</v>
      </c>
      <c r="K15" s="369">
        <f t="shared" si="6"/>
        <v>34.515218073423284</v>
      </c>
      <c r="L15" s="370">
        <v>1574</v>
      </c>
      <c r="M15" s="371">
        <v>47.696969696969695</v>
      </c>
      <c r="N15" s="370">
        <v>1726</v>
      </c>
      <c r="O15" s="372">
        <v>52.303030303030305</v>
      </c>
      <c r="P15" s="350"/>
      <c r="Q15" s="368">
        <v>2600</v>
      </c>
      <c r="R15" s="369">
        <v>27.19380817906077</v>
      </c>
      <c r="S15" s="370">
        <v>1654</v>
      </c>
      <c r="T15" s="371">
        <v>63.61538461538462</v>
      </c>
      <c r="U15" s="370">
        <v>946</v>
      </c>
      <c r="V15" s="372">
        <v>36.38461538461538</v>
      </c>
      <c r="W15" s="350"/>
      <c r="X15" s="368">
        <v>3661</v>
      </c>
      <c r="Y15" s="369">
        <v>38.290973747515949</v>
      </c>
      <c r="Z15" s="370">
        <v>2474</v>
      </c>
      <c r="AA15" s="371">
        <v>67.577164709095868</v>
      </c>
      <c r="AB15" s="370">
        <v>1187</v>
      </c>
      <c r="AC15" s="372">
        <f t="shared" si="0"/>
        <v>32.422835290904125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8686</v>
      </c>
      <c r="E16" s="365">
        <f t="shared" si="2"/>
        <v>4820</v>
      </c>
      <c r="F16" s="366">
        <f t="shared" si="3"/>
        <v>55.491595671195029</v>
      </c>
      <c r="G16" s="365">
        <f t="shared" si="4"/>
        <v>3866</v>
      </c>
      <c r="H16" s="367">
        <f t="shared" si="3"/>
        <v>44.508404328804971</v>
      </c>
      <c r="I16" s="350"/>
      <c r="J16" s="368">
        <f t="shared" si="5"/>
        <v>2753</v>
      </c>
      <c r="K16" s="369">
        <f t="shared" si="6"/>
        <v>31.694681096016581</v>
      </c>
      <c r="L16" s="370">
        <v>1226</v>
      </c>
      <c r="M16" s="371">
        <v>44.53323646930621</v>
      </c>
      <c r="N16" s="370">
        <v>1527</v>
      </c>
      <c r="O16" s="372">
        <v>55.466763530693783</v>
      </c>
      <c r="P16" s="350"/>
      <c r="Q16" s="368">
        <v>2710</v>
      </c>
      <c r="R16" s="369">
        <v>31.199631591066083</v>
      </c>
      <c r="S16" s="370">
        <v>1629</v>
      </c>
      <c r="T16" s="371">
        <v>60.110701107011067</v>
      </c>
      <c r="U16" s="370">
        <v>1081</v>
      </c>
      <c r="V16" s="372">
        <v>39.889298892988926</v>
      </c>
      <c r="W16" s="350"/>
      <c r="X16" s="368">
        <v>3223</v>
      </c>
      <c r="Y16" s="369">
        <v>37.10568731291734</v>
      </c>
      <c r="Z16" s="370">
        <v>1965</v>
      </c>
      <c r="AA16" s="371">
        <v>60.968042196711139</v>
      </c>
      <c r="AB16" s="370">
        <v>1258</v>
      </c>
      <c r="AC16" s="372">
        <f t="shared" si="0"/>
        <v>39.031957803288861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4758</v>
      </c>
      <c r="E17" s="375">
        <f t="shared" si="2"/>
        <v>2789</v>
      </c>
      <c r="F17" s="376">
        <f t="shared" si="3"/>
        <v>58.617065994115173</v>
      </c>
      <c r="G17" s="375">
        <f t="shared" si="4"/>
        <v>1969</v>
      </c>
      <c r="H17" s="367">
        <f t="shared" si="3"/>
        <v>41.382934005884827</v>
      </c>
      <c r="I17" s="350"/>
      <c r="J17" s="377">
        <f t="shared" si="5"/>
        <v>1805</v>
      </c>
      <c r="K17" s="378">
        <f t="shared" si="6"/>
        <v>37.936107608238757</v>
      </c>
      <c r="L17" s="375">
        <v>821</v>
      </c>
      <c r="M17" s="376">
        <v>45.48476454293629</v>
      </c>
      <c r="N17" s="375">
        <v>984</v>
      </c>
      <c r="O17" s="372">
        <v>54.515235457063717</v>
      </c>
      <c r="P17" s="350"/>
      <c r="Q17" s="377">
        <v>977</v>
      </c>
      <c r="R17" s="378">
        <v>20.533837746952504</v>
      </c>
      <c r="S17" s="375">
        <v>597</v>
      </c>
      <c r="T17" s="376">
        <v>61.105424769703177</v>
      </c>
      <c r="U17" s="375">
        <v>380</v>
      </c>
      <c r="V17" s="372">
        <v>38.89457523029683</v>
      </c>
      <c r="W17" s="350"/>
      <c r="X17" s="377">
        <v>1976</v>
      </c>
      <c r="Y17" s="378">
        <v>41.530054644808743</v>
      </c>
      <c r="Z17" s="375">
        <v>1371</v>
      </c>
      <c r="AA17" s="376">
        <v>69.382591093117412</v>
      </c>
      <c r="AB17" s="375">
        <v>605</v>
      </c>
      <c r="AC17" s="372">
        <f t="shared" si="0"/>
        <v>30.617408906882591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30607</v>
      </c>
      <c r="E18" s="365">
        <f t="shared" si="2"/>
        <v>17882</v>
      </c>
      <c r="F18" s="366">
        <f t="shared" si="3"/>
        <v>58.424543405103414</v>
      </c>
      <c r="G18" s="365">
        <f t="shared" si="4"/>
        <v>12725</v>
      </c>
      <c r="H18" s="367">
        <f t="shared" si="3"/>
        <v>41.575456594896593</v>
      </c>
      <c r="I18" s="350"/>
      <c r="J18" s="368">
        <f t="shared" si="5"/>
        <v>6164</v>
      </c>
      <c r="K18" s="369">
        <f t="shared" si="6"/>
        <v>20.139183846832424</v>
      </c>
      <c r="L18" s="370">
        <v>2765</v>
      </c>
      <c r="M18" s="371">
        <v>44.857235561323819</v>
      </c>
      <c r="N18" s="370">
        <v>3399</v>
      </c>
      <c r="O18" s="372">
        <v>55.142764438676181</v>
      </c>
      <c r="P18" s="350"/>
      <c r="Q18" s="368">
        <v>6174</v>
      </c>
      <c r="R18" s="369">
        <v>20.171856111347079</v>
      </c>
      <c r="S18" s="370">
        <v>3672</v>
      </c>
      <c r="T18" s="371">
        <v>59.475218658892125</v>
      </c>
      <c r="U18" s="370">
        <v>2502</v>
      </c>
      <c r="V18" s="372">
        <v>40.524781341107875</v>
      </c>
      <c r="W18" s="350"/>
      <c r="X18" s="368">
        <v>18269</v>
      </c>
      <c r="Y18" s="369">
        <v>59.688960041820494</v>
      </c>
      <c r="Z18" s="370">
        <v>11445</v>
      </c>
      <c r="AA18" s="371">
        <v>62.647107121353109</v>
      </c>
      <c r="AB18" s="370">
        <v>6824</v>
      </c>
      <c r="AC18" s="372">
        <f t="shared" si="0"/>
        <v>37.352892878646884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16921</v>
      </c>
      <c r="E19" s="365">
        <f t="shared" si="2"/>
        <v>10019</v>
      </c>
      <c r="F19" s="366">
        <f t="shared" si="3"/>
        <v>59.210448555049936</v>
      </c>
      <c r="G19" s="365">
        <f t="shared" si="4"/>
        <v>6902</v>
      </c>
      <c r="H19" s="367">
        <f t="shared" si="3"/>
        <v>40.789551444950064</v>
      </c>
      <c r="I19" s="350"/>
      <c r="J19" s="368">
        <f t="shared" si="5"/>
        <v>4702</v>
      </c>
      <c r="K19" s="369">
        <f t="shared" si="6"/>
        <v>27.787955794574788</v>
      </c>
      <c r="L19" s="370">
        <v>2222</v>
      </c>
      <c r="M19" s="371">
        <v>47.256486601446191</v>
      </c>
      <c r="N19" s="370">
        <v>2480</v>
      </c>
      <c r="O19" s="372">
        <v>52.743513398553809</v>
      </c>
      <c r="P19" s="350"/>
      <c r="Q19" s="368">
        <v>4550</v>
      </c>
      <c r="R19" s="369">
        <v>26.889663731457951</v>
      </c>
      <c r="S19" s="370">
        <v>2919</v>
      </c>
      <c r="T19" s="371">
        <v>64.153846153846146</v>
      </c>
      <c r="U19" s="370">
        <v>1631</v>
      </c>
      <c r="V19" s="372">
        <v>35.846153846153847</v>
      </c>
      <c r="W19" s="350"/>
      <c r="X19" s="368">
        <v>7669</v>
      </c>
      <c r="Y19" s="369">
        <v>45.322380473967257</v>
      </c>
      <c r="Z19" s="370">
        <v>4878</v>
      </c>
      <c r="AA19" s="371">
        <v>63.606728387012645</v>
      </c>
      <c r="AB19" s="370">
        <v>2791</v>
      </c>
      <c r="AC19" s="372">
        <f t="shared" si="0"/>
        <v>36.393271612987348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90114</v>
      </c>
      <c r="E20" s="365">
        <f t="shared" si="2"/>
        <v>55771</v>
      </c>
      <c r="F20" s="366">
        <f t="shared" si="3"/>
        <v>61.889384557338481</v>
      </c>
      <c r="G20" s="365">
        <f t="shared" si="4"/>
        <v>34343</v>
      </c>
      <c r="H20" s="367">
        <f t="shared" si="3"/>
        <v>38.110615442661519</v>
      </c>
      <c r="I20" s="350"/>
      <c r="J20" s="368">
        <f t="shared" si="5"/>
        <v>24394</v>
      </c>
      <c r="K20" s="369">
        <f t="shared" si="6"/>
        <v>27.070155580708882</v>
      </c>
      <c r="L20" s="370">
        <v>11792</v>
      </c>
      <c r="M20" s="371">
        <v>48.339755677625647</v>
      </c>
      <c r="N20" s="370">
        <v>12602</v>
      </c>
      <c r="O20" s="372">
        <v>51.660244322374346</v>
      </c>
      <c r="P20" s="350"/>
      <c r="Q20" s="368">
        <v>25920</v>
      </c>
      <c r="R20" s="369">
        <v>28.763566149543912</v>
      </c>
      <c r="S20" s="370">
        <v>17369</v>
      </c>
      <c r="T20" s="371">
        <v>67.010030864197532</v>
      </c>
      <c r="U20" s="370">
        <v>8551</v>
      </c>
      <c r="V20" s="372">
        <v>32.989969135802468</v>
      </c>
      <c r="W20" s="350"/>
      <c r="X20" s="368">
        <v>39800</v>
      </c>
      <c r="Y20" s="369">
        <v>44.16627826974721</v>
      </c>
      <c r="Z20" s="370">
        <v>26610</v>
      </c>
      <c r="AA20" s="371">
        <v>66.859296482412063</v>
      </c>
      <c r="AB20" s="370">
        <v>13190</v>
      </c>
      <c r="AC20" s="372">
        <f t="shared" si="0"/>
        <v>33.140703517587937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31023</v>
      </c>
      <c r="E21" s="365">
        <f t="shared" si="2"/>
        <v>18151</v>
      </c>
      <c r="F21" s="366">
        <f t="shared" si="3"/>
        <v>58.508203590884179</v>
      </c>
      <c r="G21" s="365">
        <f t="shared" si="4"/>
        <v>12872</v>
      </c>
      <c r="H21" s="367">
        <f t="shared" si="3"/>
        <v>41.491796409115814</v>
      </c>
      <c r="I21" s="350"/>
      <c r="J21" s="368">
        <f t="shared" si="5"/>
        <v>9820</v>
      </c>
      <c r="K21" s="369">
        <f t="shared" si="6"/>
        <v>31.653934177868031</v>
      </c>
      <c r="L21" s="370">
        <v>4205</v>
      </c>
      <c r="M21" s="371">
        <v>42.82077393075356</v>
      </c>
      <c r="N21" s="370">
        <v>5615</v>
      </c>
      <c r="O21" s="372">
        <v>57.17922606924644</v>
      </c>
      <c r="P21" s="350"/>
      <c r="Q21" s="368">
        <v>8423</v>
      </c>
      <c r="R21" s="369">
        <v>27.150823582503303</v>
      </c>
      <c r="S21" s="370">
        <v>5501</v>
      </c>
      <c r="T21" s="371">
        <v>65.309272230796637</v>
      </c>
      <c r="U21" s="370">
        <v>2922</v>
      </c>
      <c r="V21" s="372">
        <v>34.69072776920337</v>
      </c>
      <c r="W21" s="350"/>
      <c r="X21" s="368">
        <v>12780</v>
      </c>
      <c r="Y21" s="369">
        <v>41.195242239628662</v>
      </c>
      <c r="Z21" s="370">
        <v>8445</v>
      </c>
      <c r="AA21" s="371">
        <v>66.079812206572768</v>
      </c>
      <c r="AB21" s="370">
        <v>4335</v>
      </c>
      <c r="AC21" s="372">
        <f t="shared" si="0"/>
        <v>33.920187793427232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16248</v>
      </c>
      <c r="E22" s="365">
        <f t="shared" si="2"/>
        <v>9926</v>
      </c>
      <c r="F22" s="366">
        <f t="shared" si="3"/>
        <v>61.090595765632692</v>
      </c>
      <c r="G22" s="365">
        <f t="shared" si="4"/>
        <v>6322</v>
      </c>
      <c r="H22" s="367">
        <f t="shared" si="3"/>
        <v>38.909404234367308</v>
      </c>
      <c r="I22" s="350"/>
      <c r="J22" s="368">
        <f t="shared" si="5"/>
        <v>3763</v>
      </c>
      <c r="K22" s="369">
        <f t="shared" si="6"/>
        <v>23.159773510585918</v>
      </c>
      <c r="L22" s="370">
        <v>1807</v>
      </c>
      <c r="M22" s="371">
        <v>48.020196651607762</v>
      </c>
      <c r="N22" s="370">
        <v>1956</v>
      </c>
      <c r="O22" s="372">
        <v>51.979803348392238</v>
      </c>
      <c r="P22" s="350"/>
      <c r="Q22" s="368">
        <v>4462</v>
      </c>
      <c r="R22" s="369">
        <v>27.461841457410141</v>
      </c>
      <c r="S22" s="370">
        <v>2897</v>
      </c>
      <c r="T22" s="371">
        <v>64.926042133572395</v>
      </c>
      <c r="U22" s="370">
        <v>1565</v>
      </c>
      <c r="V22" s="372">
        <v>35.073957866427612</v>
      </c>
      <c r="W22" s="350"/>
      <c r="X22" s="368">
        <v>8023</v>
      </c>
      <c r="Y22" s="369">
        <v>49.378385032003941</v>
      </c>
      <c r="Z22" s="370">
        <v>5222</v>
      </c>
      <c r="AA22" s="371">
        <v>65.087872366945035</v>
      </c>
      <c r="AB22" s="370">
        <v>2801</v>
      </c>
      <c r="AC22" s="372">
        <f t="shared" si="0"/>
        <v>34.912127633054965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6059</v>
      </c>
      <c r="E23" s="365">
        <f t="shared" si="2"/>
        <v>3507</v>
      </c>
      <c r="F23" s="366">
        <f t="shared" si="3"/>
        <v>57.880838422181881</v>
      </c>
      <c r="G23" s="365">
        <f t="shared" si="4"/>
        <v>2552</v>
      </c>
      <c r="H23" s="367">
        <f t="shared" si="3"/>
        <v>42.119161577818119</v>
      </c>
      <c r="I23" s="350"/>
      <c r="J23" s="368">
        <f t="shared" si="5"/>
        <v>2680</v>
      </c>
      <c r="K23" s="369">
        <f t="shared" si="6"/>
        <v>44.231721406172639</v>
      </c>
      <c r="L23" s="370">
        <v>1163</v>
      </c>
      <c r="M23" s="371">
        <v>43.395522388059703</v>
      </c>
      <c r="N23" s="370">
        <v>1517</v>
      </c>
      <c r="O23" s="372">
        <v>56.604477611940297</v>
      </c>
      <c r="P23" s="350"/>
      <c r="Q23" s="368">
        <v>970</v>
      </c>
      <c r="R23" s="369">
        <v>16.009242449249051</v>
      </c>
      <c r="S23" s="370">
        <v>570</v>
      </c>
      <c r="T23" s="371">
        <v>58.762886597938149</v>
      </c>
      <c r="U23" s="370">
        <v>400</v>
      </c>
      <c r="V23" s="372">
        <v>41.237113402061851</v>
      </c>
      <c r="W23" s="350"/>
      <c r="X23" s="368">
        <v>2409</v>
      </c>
      <c r="Y23" s="369">
        <v>39.75903614457831</v>
      </c>
      <c r="Z23" s="370">
        <v>1774</v>
      </c>
      <c r="AA23" s="371">
        <v>73.640514736405152</v>
      </c>
      <c r="AB23" s="370">
        <v>635</v>
      </c>
      <c r="AC23" s="372">
        <f t="shared" si="0"/>
        <v>26.359485263594852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57289</v>
      </c>
      <c r="E24" s="365">
        <f t="shared" si="2"/>
        <v>37956</v>
      </c>
      <c r="F24" s="366">
        <f t="shared" si="3"/>
        <v>66.25355652917662</v>
      </c>
      <c r="G24" s="365">
        <f t="shared" si="4"/>
        <v>19333</v>
      </c>
      <c r="H24" s="367">
        <f t="shared" si="3"/>
        <v>33.746443470823365</v>
      </c>
      <c r="I24" s="350"/>
      <c r="J24" s="368">
        <f t="shared" si="5"/>
        <v>9032</v>
      </c>
      <c r="K24" s="369">
        <f t="shared" si="6"/>
        <v>15.765679275253538</v>
      </c>
      <c r="L24" s="370">
        <v>4519</v>
      </c>
      <c r="M24" s="371">
        <v>50.033215234720998</v>
      </c>
      <c r="N24" s="370">
        <v>4513</v>
      </c>
      <c r="O24" s="372">
        <v>49.966784765279009</v>
      </c>
      <c r="P24" s="350"/>
      <c r="Q24" s="368">
        <v>14294</v>
      </c>
      <c r="R24" s="369">
        <v>24.950688613870028</v>
      </c>
      <c r="S24" s="370">
        <v>10039</v>
      </c>
      <c r="T24" s="371">
        <v>70.232265286134037</v>
      </c>
      <c r="U24" s="370">
        <v>4255</v>
      </c>
      <c r="V24" s="372">
        <v>29.767734713865956</v>
      </c>
      <c r="W24" s="350"/>
      <c r="X24" s="368">
        <v>33963</v>
      </c>
      <c r="Y24" s="369">
        <v>59.283632110876439</v>
      </c>
      <c r="Z24" s="370">
        <v>23398</v>
      </c>
      <c r="AA24" s="371">
        <v>68.892618437711633</v>
      </c>
      <c r="AB24" s="370">
        <v>10565</v>
      </c>
      <c r="AC24" s="372">
        <f t="shared" si="0"/>
        <v>31.107381562288371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9692</v>
      </c>
      <c r="E25" s="365">
        <f t="shared" si="2"/>
        <v>5782</v>
      </c>
      <c r="F25" s="366">
        <f t="shared" si="3"/>
        <v>59.65744944283945</v>
      </c>
      <c r="G25" s="365">
        <f t="shared" si="4"/>
        <v>3910</v>
      </c>
      <c r="H25" s="367">
        <f t="shared" si="3"/>
        <v>40.342550557160543</v>
      </c>
      <c r="I25" s="350"/>
      <c r="J25" s="368">
        <f t="shared" si="5"/>
        <v>3394</v>
      </c>
      <c r="K25" s="369">
        <f t="shared" si="6"/>
        <v>35.018572018159304</v>
      </c>
      <c r="L25" s="370">
        <v>1575</v>
      </c>
      <c r="M25" s="371">
        <v>46.405421331761929</v>
      </c>
      <c r="N25" s="370">
        <v>1819</v>
      </c>
      <c r="O25" s="372">
        <v>53.594578668238071</v>
      </c>
      <c r="P25" s="350"/>
      <c r="Q25" s="368">
        <v>3513</v>
      </c>
      <c r="R25" s="369">
        <v>36.246388774246803</v>
      </c>
      <c r="S25" s="370">
        <v>2385</v>
      </c>
      <c r="T25" s="371">
        <v>67.890691716481641</v>
      </c>
      <c r="U25" s="370">
        <v>1128</v>
      </c>
      <c r="V25" s="372">
        <v>32.109308283518359</v>
      </c>
      <c r="W25" s="350"/>
      <c r="X25" s="368">
        <v>2785</v>
      </c>
      <c r="Y25" s="369">
        <v>28.735039207593893</v>
      </c>
      <c r="Z25" s="370">
        <v>1822</v>
      </c>
      <c r="AA25" s="371">
        <v>65.421903052064636</v>
      </c>
      <c r="AB25" s="370">
        <v>963</v>
      </c>
      <c r="AC25" s="372">
        <f t="shared" si="0"/>
        <v>34.578096947935364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5998</v>
      </c>
      <c r="E26" s="380">
        <f t="shared" si="2"/>
        <v>3513</v>
      </c>
      <c r="F26" s="381">
        <f t="shared" si="3"/>
        <v>58.56952317439147</v>
      </c>
      <c r="G26" s="380">
        <f t="shared" si="4"/>
        <v>2485</v>
      </c>
      <c r="H26" s="367">
        <f t="shared" si="3"/>
        <v>41.430476825608537</v>
      </c>
      <c r="I26" s="350"/>
      <c r="J26" s="377">
        <f t="shared" si="5"/>
        <v>1961</v>
      </c>
      <c r="K26" s="378">
        <f t="shared" si="6"/>
        <v>32.694231410470159</v>
      </c>
      <c r="L26" s="375">
        <v>967</v>
      </c>
      <c r="M26" s="376">
        <v>49.311575726670064</v>
      </c>
      <c r="N26" s="375">
        <v>994</v>
      </c>
      <c r="O26" s="372">
        <v>50.688424273329936</v>
      </c>
      <c r="P26" s="350"/>
      <c r="Q26" s="377">
        <v>1576</v>
      </c>
      <c r="R26" s="378">
        <v>26.275425141713903</v>
      </c>
      <c r="S26" s="375">
        <v>886</v>
      </c>
      <c r="T26" s="376">
        <v>56.218274111675129</v>
      </c>
      <c r="U26" s="375">
        <v>690</v>
      </c>
      <c r="V26" s="372">
        <v>43.781725888324871</v>
      </c>
      <c r="W26" s="350"/>
      <c r="X26" s="377">
        <v>2461</v>
      </c>
      <c r="Y26" s="378">
        <v>41.030343447815937</v>
      </c>
      <c r="Z26" s="375">
        <v>1660</v>
      </c>
      <c r="AA26" s="376">
        <v>67.452255180820814</v>
      </c>
      <c r="AB26" s="375">
        <v>801</v>
      </c>
      <c r="AC26" s="372">
        <f t="shared" si="0"/>
        <v>32.547744819179201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33629</v>
      </c>
      <c r="E27" s="380">
        <f t="shared" si="2"/>
        <v>19788</v>
      </c>
      <c r="F27" s="381">
        <f t="shared" si="3"/>
        <v>58.842070831722616</v>
      </c>
      <c r="G27" s="380">
        <f t="shared" si="4"/>
        <v>13841</v>
      </c>
      <c r="H27" s="367">
        <f t="shared" si="3"/>
        <v>41.157929168277377</v>
      </c>
      <c r="I27" s="350"/>
      <c r="J27" s="377">
        <f t="shared" si="5"/>
        <v>9693</v>
      </c>
      <c r="K27" s="378">
        <f t="shared" si="6"/>
        <v>28.82333700080288</v>
      </c>
      <c r="L27" s="375">
        <v>4359</v>
      </c>
      <c r="M27" s="376">
        <v>44.970597338285359</v>
      </c>
      <c r="N27" s="375">
        <v>5334</v>
      </c>
      <c r="O27" s="372">
        <v>55.029402661714641</v>
      </c>
      <c r="P27" s="350"/>
      <c r="Q27" s="377">
        <v>7731</v>
      </c>
      <c r="R27" s="378">
        <v>22.98908680008326</v>
      </c>
      <c r="S27" s="375">
        <v>4544</v>
      </c>
      <c r="T27" s="376">
        <v>58.776354934678565</v>
      </c>
      <c r="U27" s="375">
        <v>3187</v>
      </c>
      <c r="V27" s="372">
        <v>41.223645065321435</v>
      </c>
      <c r="W27" s="350"/>
      <c r="X27" s="377">
        <v>16205</v>
      </c>
      <c r="Y27" s="378">
        <v>48.187576199113856</v>
      </c>
      <c r="Z27" s="375">
        <v>10885</v>
      </c>
      <c r="AA27" s="376">
        <v>67.170626349892004</v>
      </c>
      <c r="AB27" s="375">
        <v>5320</v>
      </c>
      <c r="AC27" s="372">
        <f t="shared" si="0"/>
        <v>32.829373650107989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4501</v>
      </c>
      <c r="E28" s="380">
        <f t="shared" si="2"/>
        <v>2518</v>
      </c>
      <c r="F28" s="381">
        <f t="shared" si="3"/>
        <v>55.943123750277714</v>
      </c>
      <c r="G28" s="380">
        <f t="shared" si="4"/>
        <v>1983</v>
      </c>
      <c r="H28" s="382">
        <f t="shared" si="3"/>
        <v>44.056876249722279</v>
      </c>
      <c r="I28" s="350"/>
      <c r="J28" s="377">
        <f t="shared" si="5"/>
        <v>1715</v>
      </c>
      <c r="K28" s="378">
        <f t="shared" si="6"/>
        <v>38.102643856920679</v>
      </c>
      <c r="L28" s="375">
        <v>704</v>
      </c>
      <c r="M28" s="376">
        <v>41.049562682215743</v>
      </c>
      <c r="N28" s="375">
        <v>1011</v>
      </c>
      <c r="O28" s="383">
        <v>58.950437317784257</v>
      </c>
      <c r="P28" s="350"/>
      <c r="Q28" s="377">
        <v>881</v>
      </c>
      <c r="R28" s="378">
        <v>19.57342812708287</v>
      </c>
      <c r="S28" s="375">
        <v>548</v>
      </c>
      <c r="T28" s="376">
        <v>62.202043132803631</v>
      </c>
      <c r="U28" s="375">
        <v>333</v>
      </c>
      <c r="V28" s="383">
        <v>37.797956867196369</v>
      </c>
      <c r="W28" s="350"/>
      <c r="X28" s="377">
        <v>1905</v>
      </c>
      <c r="Y28" s="378">
        <v>42.323928015996444</v>
      </c>
      <c r="Z28" s="375">
        <v>1266</v>
      </c>
      <c r="AA28" s="376">
        <v>66.456692913385822</v>
      </c>
      <c r="AB28" s="375">
        <v>639</v>
      </c>
      <c r="AC28" s="383">
        <f t="shared" si="0"/>
        <v>33.54330708661417</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1465</v>
      </c>
      <c r="E29" s="386">
        <f t="shared" si="2"/>
        <v>850</v>
      </c>
      <c r="F29" s="387">
        <f t="shared" si="3"/>
        <v>58.020477815699657</v>
      </c>
      <c r="G29" s="386">
        <f t="shared" si="4"/>
        <v>615</v>
      </c>
      <c r="H29" s="388">
        <f t="shared" si="3"/>
        <v>41.979522184300336</v>
      </c>
      <c r="I29" s="350"/>
      <c r="J29" s="389">
        <f t="shared" si="5"/>
        <v>776</v>
      </c>
      <c r="K29" s="390">
        <f t="shared" si="6"/>
        <v>52.969283276450504</v>
      </c>
      <c r="L29" s="391">
        <v>343</v>
      </c>
      <c r="M29" s="392">
        <v>44.201030927835049</v>
      </c>
      <c r="N29" s="391">
        <v>433</v>
      </c>
      <c r="O29" s="393">
        <v>55.798969072164951</v>
      </c>
      <c r="P29" s="350"/>
      <c r="Q29" s="389">
        <v>332</v>
      </c>
      <c r="R29" s="390">
        <v>22.662116040955631</v>
      </c>
      <c r="S29" s="391">
        <v>242</v>
      </c>
      <c r="T29" s="392">
        <v>72.891566265060234</v>
      </c>
      <c r="U29" s="391">
        <v>90</v>
      </c>
      <c r="V29" s="393">
        <v>27.108433734939759</v>
      </c>
      <c r="W29" s="350"/>
      <c r="X29" s="389">
        <v>357</v>
      </c>
      <c r="Y29" s="390">
        <v>24.368600682593858</v>
      </c>
      <c r="Z29" s="391">
        <v>265</v>
      </c>
      <c r="AA29" s="392">
        <v>74.229691876750707</v>
      </c>
      <c r="AB29" s="391">
        <v>92</v>
      </c>
      <c r="AC29" s="393">
        <f t="shared" si="0"/>
        <v>25.770308123249297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433062</v>
      </c>
      <c r="E31" s="1230">
        <f>L31+S31+Z31</f>
        <v>264407</v>
      </c>
      <c r="F31" s="1231">
        <f>E31/$D31*100</f>
        <v>61.055229967071689</v>
      </c>
      <c r="G31" s="1230">
        <f>N31+U31+AB31</f>
        <v>168655</v>
      </c>
      <c r="H31" s="1232">
        <f>G31/$D31*100</f>
        <v>38.944770032928311</v>
      </c>
      <c r="I31" s="320"/>
      <c r="J31" s="1233">
        <f>SUM(J12:J29)</f>
        <v>110521</v>
      </c>
      <c r="K31" s="1234">
        <f>J31/$D31*100</f>
        <v>25.520826117276513</v>
      </c>
      <c r="L31" s="1230">
        <f>SUM(L12:L29)</f>
        <v>51944</v>
      </c>
      <c r="M31" s="1231">
        <f>L31/$J31*100</f>
        <v>46.999212819283215</v>
      </c>
      <c r="N31" s="1230">
        <f>SUM(N12:N29)</f>
        <v>58577</v>
      </c>
      <c r="O31" s="1235">
        <f>N31/$J31*100</f>
        <v>53.000787180716792</v>
      </c>
      <c r="P31" s="320"/>
      <c r="Q31" s="1233">
        <f>SUM(Q12:Q29)</f>
        <v>119223</v>
      </c>
      <c r="R31" s="1234">
        <f>Q31/$D31*100</f>
        <v>27.530238164512237</v>
      </c>
      <c r="S31" s="1230">
        <f>SUM(S12:S29)</f>
        <v>78466</v>
      </c>
      <c r="T31" s="1231">
        <f>S31/$Q31*100</f>
        <v>65.814482104962963</v>
      </c>
      <c r="U31" s="1230">
        <f>SUM(U12:U29)</f>
        <v>40757</v>
      </c>
      <c r="V31" s="1235">
        <f>U31/$Q31*100</f>
        <v>34.18551789503703</v>
      </c>
      <c r="W31" s="320"/>
      <c r="X31" s="1233">
        <f>SUM(X12:X29)</f>
        <v>203318</v>
      </c>
      <c r="Y31" s="1234">
        <f>X31/$D31*100</f>
        <v>46.948935718211246</v>
      </c>
      <c r="Z31" s="1230">
        <f>SUM(Z12:Z29)</f>
        <v>133997</v>
      </c>
      <c r="AA31" s="1231">
        <f>Z31/$X31*100</f>
        <v>65.90513382976421</v>
      </c>
      <c r="AB31" s="1230">
        <f>SUM(AB12:AB29)</f>
        <v>69321</v>
      </c>
      <c r="AC31" s="1235">
        <f>AB31/$X31*100</f>
        <v>34.09486617023579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6"/>
      <c r="C2" s="1456"/>
    </row>
    <row r="3" spans="1:38" s="345" customFormat="1" ht="4.5" customHeight="1" x14ac:dyDescent="0.25">
      <c r="B3" s="1457"/>
      <c r="C3" s="1457"/>
    </row>
    <row r="4" spans="1:38" s="492" customFormat="1" ht="17.25" customHeight="1" x14ac:dyDescent="0.25">
      <c r="A4" s="1483" t="s">
        <v>407</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enero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60" t="s">
        <v>12</v>
      </c>
      <c r="D7" s="1463" t="s">
        <v>243</v>
      </c>
      <c r="E7" s="1464"/>
      <c r="F7" s="489"/>
      <c r="G7" s="1494"/>
      <c r="H7" s="1494"/>
      <c r="I7" s="489"/>
      <c r="J7" s="1494"/>
      <c r="K7" s="1494"/>
      <c r="L7" s="489"/>
      <c r="M7" s="1494"/>
      <c r="N7" s="1495"/>
      <c r="O7" s="488"/>
      <c r="P7" s="488"/>
      <c r="W7" s="490"/>
    </row>
    <row r="8" spans="1:38" s="437" customFormat="1" ht="33.75" customHeight="1" x14ac:dyDescent="0.25">
      <c r="A8" s="488"/>
      <c r="B8" s="1461"/>
      <c r="D8" s="1492"/>
      <c r="E8" s="1493"/>
      <c r="F8" s="491"/>
      <c r="G8" s="1469" t="s">
        <v>221</v>
      </c>
      <c r="H8" s="1471"/>
      <c r="J8" s="1469" t="s">
        <v>176</v>
      </c>
      <c r="K8" s="1471"/>
      <c r="M8" s="1469" t="s">
        <v>177</v>
      </c>
      <c r="N8" s="1471"/>
      <c r="O8" s="488"/>
      <c r="P8" s="488"/>
      <c r="W8" s="490"/>
    </row>
    <row r="9" spans="1:38" s="437" customFormat="1" ht="6" customHeight="1" x14ac:dyDescent="0.25">
      <c r="A9" s="488"/>
      <c r="B9" s="1461"/>
      <c r="D9" s="1496" t="s">
        <v>9</v>
      </c>
      <c r="E9" s="1503" t="s">
        <v>217</v>
      </c>
      <c r="G9" s="1498" t="s">
        <v>9</v>
      </c>
      <c r="H9" s="1500" t="s">
        <v>217</v>
      </c>
      <c r="J9" s="1498" t="s">
        <v>9</v>
      </c>
      <c r="K9" s="1500" t="s">
        <v>217</v>
      </c>
      <c r="M9" s="1498" t="s">
        <v>9</v>
      </c>
      <c r="N9" s="1500" t="s">
        <v>217</v>
      </c>
      <c r="O9" s="488"/>
      <c r="P9" s="488"/>
      <c r="W9" s="490"/>
    </row>
    <row r="10" spans="1:38" s="437" customFormat="1" ht="27.75" customHeight="1" x14ac:dyDescent="0.25">
      <c r="A10" s="488"/>
      <c r="B10" s="1462"/>
      <c r="D10" s="1497"/>
      <c r="E10" s="1504"/>
      <c r="F10" s="493"/>
      <c r="G10" s="1499"/>
      <c r="H10" s="1501"/>
      <c r="I10" s="494"/>
      <c r="J10" s="1499"/>
      <c r="K10" s="1501"/>
      <c r="L10" s="494"/>
      <c r="M10" s="1499"/>
      <c r="N10" s="1501"/>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442279</v>
      </c>
      <c r="E12" s="498">
        <f>D12/'20pobl'!D12*100</f>
        <v>5.0973104676851708</v>
      </c>
      <c r="F12" s="350"/>
      <c r="G12" s="355">
        <v>122346</v>
      </c>
      <c r="H12" s="498">
        <v>1.7435348156880228</v>
      </c>
      <c r="I12" s="350"/>
      <c r="J12" s="355">
        <v>107165</v>
      </c>
      <c r="K12" s="498">
        <v>8.8593938592285184</v>
      </c>
      <c r="L12" s="350"/>
      <c r="M12" s="355">
        <v>212768</v>
      </c>
      <c r="N12" s="498">
        <f>M12/'20pobl'!X12*100</f>
        <v>47.285035191313177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57255</v>
      </c>
      <c r="E13" s="500">
        <f>D13/'20pobl'!D13*100</f>
        <v>4.1956704462264609</v>
      </c>
      <c r="F13" s="350"/>
      <c r="G13" s="368">
        <v>11157</v>
      </c>
      <c r="H13" s="501">
        <v>1.0563360279038589</v>
      </c>
      <c r="I13" s="350"/>
      <c r="J13" s="368">
        <v>11146</v>
      </c>
      <c r="K13" s="501">
        <v>5.3133878687336722</v>
      </c>
      <c r="L13" s="350"/>
      <c r="M13" s="368">
        <v>34952</v>
      </c>
      <c r="N13" s="501">
        <f>M13/'20pobl'!X13*100</f>
        <v>35.429950025848697</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43635</v>
      </c>
      <c r="E14" s="500">
        <f>D14/'20pobl'!D14*100</f>
        <v>4.2984727049199707</v>
      </c>
      <c r="F14" s="350"/>
      <c r="G14" s="368">
        <v>9949</v>
      </c>
      <c r="H14" s="501">
        <v>1.3680772800715046</v>
      </c>
      <c r="I14" s="350"/>
      <c r="J14" s="368">
        <v>9565</v>
      </c>
      <c r="K14" s="501">
        <v>4.7486657564850443</v>
      </c>
      <c r="L14" s="350"/>
      <c r="M14" s="368">
        <v>24121</v>
      </c>
      <c r="N14" s="501">
        <f>M14/'20pobl'!X14*100</f>
        <v>27.892643215615532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47479</v>
      </c>
      <c r="E15" s="500">
        <f>D15/'20pobl'!D15*100</f>
        <v>3.79879408950237</v>
      </c>
      <c r="F15" s="350"/>
      <c r="G15" s="368">
        <v>13878</v>
      </c>
      <c r="H15" s="501">
        <v>1.3352614670557572</v>
      </c>
      <c r="I15" s="350"/>
      <c r="J15" s="368">
        <v>10941</v>
      </c>
      <c r="K15" s="501">
        <v>7.0971717695900365</v>
      </c>
      <c r="L15" s="350"/>
      <c r="M15" s="368">
        <v>22660</v>
      </c>
      <c r="N15" s="501">
        <f>M15/'20pobl'!X15*100</f>
        <v>40.222234055771516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78389</v>
      </c>
      <c r="E16" s="500">
        <f>D16/'20pobl'!D16*100</f>
        <v>3.4702811056521279</v>
      </c>
      <c r="F16" s="350"/>
      <c r="G16" s="368">
        <v>27046</v>
      </c>
      <c r="H16" s="501">
        <v>1.4635020045637712</v>
      </c>
      <c r="I16" s="350"/>
      <c r="J16" s="368">
        <v>18548</v>
      </c>
      <c r="K16" s="501">
        <v>6.0708417614212866</v>
      </c>
      <c r="L16" s="350"/>
      <c r="M16" s="368">
        <v>32795</v>
      </c>
      <c r="N16" s="501">
        <f>M16/'20pobl'!X16*100</f>
        <v>31.142279240696251</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23075</v>
      </c>
      <c r="E17" s="502">
        <f>D17/'20pobl'!D17*100</f>
        <v>3.8871472298074701</v>
      </c>
      <c r="F17" s="350"/>
      <c r="G17" s="377">
        <v>6521</v>
      </c>
      <c r="H17" s="502">
        <v>1.4553237263964613</v>
      </c>
      <c r="I17" s="350"/>
      <c r="J17" s="377">
        <v>4823</v>
      </c>
      <c r="K17" s="502">
        <v>4.665312439543432</v>
      </c>
      <c r="L17" s="350"/>
      <c r="M17" s="377">
        <v>11731</v>
      </c>
      <c r="N17" s="502">
        <f>M17/'20pobl'!X17*100</f>
        <v>27.82231287354141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159462</v>
      </c>
      <c r="E18" s="500">
        <f>D18/'20pobl'!D18*100</f>
        <v>6.6408714566464315</v>
      </c>
      <c r="F18" s="350"/>
      <c r="G18" s="368">
        <v>32830</v>
      </c>
      <c r="H18" s="501">
        <v>1.8794668107801134</v>
      </c>
      <c r="I18" s="350"/>
      <c r="J18" s="368">
        <v>28544</v>
      </c>
      <c r="K18" s="501">
        <v>6.6237982414818148</v>
      </c>
      <c r="L18" s="350"/>
      <c r="M18" s="368">
        <v>98088</v>
      </c>
      <c r="N18" s="501">
        <f>M18/'20pobl'!X18*100</f>
        <v>43.883714063296914</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101204</v>
      </c>
      <c r="E19" s="500">
        <f>D19/'20pobl'!D19*100</f>
        <v>4.7594548100102614</v>
      </c>
      <c r="F19" s="350"/>
      <c r="G19" s="368">
        <v>23866</v>
      </c>
      <c r="H19" s="501">
        <v>1.4043185177513957</v>
      </c>
      <c r="I19" s="350"/>
      <c r="J19" s="368">
        <v>20129</v>
      </c>
      <c r="K19" s="501">
        <v>6.884110014432383</v>
      </c>
      <c r="L19" s="350"/>
      <c r="M19" s="368">
        <v>57209</v>
      </c>
      <c r="N19" s="501">
        <f>M19/'20pobl'!X19*100</f>
        <v>42.532042703779702</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378808</v>
      </c>
      <c r="E20" s="500">
        <f>D20/'20pobl'!D20*100</f>
        <v>4.6627538765400729</v>
      </c>
      <c r="F20" s="350"/>
      <c r="G20" s="368">
        <v>97204</v>
      </c>
      <c r="H20" s="501">
        <v>1.4903699537835668</v>
      </c>
      <c r="I20" s="350"/>
      <c r="J20" s="368">
        <v>84466</v>
      </c>
      <c r="K20" s="501">
        <v>7.5208643304315146</v>
      </c>
      <c r="L20" s="350"/>
      <c r="M20" s="368">
        <v>197138</v>
      </c>
      <c r="N20" s="501">
        <f>M20/'20pobl'!X20*100</f>
        <v>41.164924472434635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218916</v>
      </c>
      <c r="E21" s="500">
        <f>D21/'20pobl'!D21*100</f>
        <v>4.0351825984824101</v>
      </c>
      <c r="F21" s="350"/>
      <c r="G21" s="368">
        <v>58257</v>
      </c>
      <c r="H21" s="501">
        <v>1.3488957518015146</v>
      </c>
      <c r="I21" s="350"/>
      <c r="J21" s="368">
        <v>47157</v>
      </c>
      <c r="K21" s="501">
        <v>5.9317876496248996</v>
      </c>
      <c r="L21" s="350"/>
      <c r="M21" s="368">
        <v>113502</v>
      </c>
      <c r="N21" s="501">
        <f>M21/'20pobl'!X21*100</f>
        <v>36.457369719395622</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58621</v>
      </c>
      <c r="E22" s="500">
        <f>D22/'20pobl'!D22*100</f>
        <v>5.5652231699965347</v>
      </c>
      <c r="F22" s="350"/>
      <c r="G22" s="368">
        <v>13988</v>
      </c>
      <c r="H22" s="501">
        <v>1.7232734310610551</v>
      </c>
      <c r="I22" s="350"/>
      <c r="J22" s="368">
        <v>12444</v>
      </c>
      <c r="K22" s="501">
        <v>7.5157181424507611</v>
      </c>
      <c r="L22" s="350"/>
      <c r="M22" s="368">
        <v>32189</v>
      </c>
      <c r="N22" s="501">
        <f>M22/'20pobl'!X22*100</f>
        <v>42.319980016039757</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99508</v>
      </c>
      <c r="E23" s="500">
        <f>D23/'20pobl'!D23*100</f>
        <v>3.665469376268307</v>
      </c>
      <c r="F23" s="350"/>
      <c r="G23" s="368">
        <v>27609</v>
      </c>
      <c r="H23" s="501">
        <v>1.3909432760747076</v>
      </c>
      <c r="I23" s="350"/>
      <c r="J23" s="368">
        <v>17486</v>
      </c>
      <c r="K23" s="501">
        <v>3.6100278091470832</v>
      </c>
      <c r="L23" s="350"/>
      <c r="M23" s="368">
        <v>54413</v>
      </c>
      <c r="N23" s="501">
        <f>M23/'20pobl'!X23*100</f>
        <v>22.168127892575452</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280480</v>
      </c>
      <c r="E24" s="500">
        <f>D24/'20pobl'!D24*100</f>
        <v>3.9427114800546428</v>
      </c>
      <c r="F24" s="350"/>
      <c r="G24" s="368">
        <v>66177</v>
      </c>
      <c r="H24" s="501">
        <v>1.1466690509038096</v>
      </c>
      <c r="I24" s="350"/>
      <c r="J24" s="368">
        <v>55055</v>
      </c>
      <c r="K24" s="501">
        <v>5.8970840737491663</v>
      </c>
      <c r="L24" s="350"/>
      <c r="M24" s="368">
        <v>159248</v>
      </c>
      <c r="N24" s="501">
        <f>M24/'20pobl'!X24*100</f>
        <v>38.931086832693232</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66935</v>
      </c>
      <c r="E25" s="500">
        <f>D25/'20pobl'!D25*100</f>
        <v>4.2177355986714469</v>
      </c>
      <c r="F25" s="350"/>
      <c r="G25" s="368">
        <v>23000</v>
      </c>
      <c r="H25" s="501">
        <v>1.746850921463861</v>
      </c>
      <c r="I25" s="350"/>
      <c r="J25" s="368">
        <v>15074</v>
      </c>
      <c r="K25" s="501">
        <v>7.6897177954169811</v>
      </c>
      <c r="L25" s="350"/>
      <c r="M25" s="368">
        <v>28861</v>
      </c>
      <c r="N25" s="501">
        <f>M25/'20pobl'!X25*100</f>
        <v>38.840739644174086</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23913</v>
      </c>
      <c r="E26" s="504">
        <f>D26/'20pobl'!D26*100</f>
        <v>3.4967990243531513</v>
      </c>
      <c r="F26" s="350"/>
      <c r="G26" s="377">
        <v>5633</v>
      </c>
      <c r="H26" s="502">
        <v>1.0425303523837726</v>
      </c>
      <c r="I26" s="350"/>
      <c r="J26" s="377">
        <v>4528</v>
      </c>
      <c r="K26" s="502">
        <v>4.541852650584282</v>
      </c>
      <c r="L26" s="350"/>
      <c r="M26" s="377">
        <v>13752</v>
      </c>
      <c r="N26" s="502">
        <f>M26/'20pobl'!X26*100</f>
        <v>31.369328679942516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121092</v>
      </c>
      <c r="E27" s="504">
        <f>D27/'20pobl'!D27*100</f>
        <v>5.4002442980400414</v>
      </c>
      <c r="F27" s="350"/>
      <c r="G27" s="377">
        <v>31791</v>
      </c>
      <c r="H27" s="502">
        <v>1.8699224291875181</v>
      </c>
      <c r="I27" s="350"/>
      <c r="J27" s="377">
        <v>24159</v>
      </c>
      <c r="K27" s="502">
        <v>6.4412491634827918</v>
      </c>
      <c r="L27" s="350"/>
      <c r="M27" s="377">
        <v>65142</v>
      </c>
      <c r="N27" s="502">
        <f>M27/'20pobl'!X27*100</f>
        <v>38.971714367761081</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14997</v>
      </c>
      <c r="E28" s="504">
        <f>D28/'20pobl'!D28*100</f>
        <v>4.5890031609256958</v>
      </c>
      <c r="F28" s="350"/>
      <c r="G28" s="377">
        <v>3417</v>
      </c>
      <c r="H28" s="502">
        <v>1.3489932885906042</v>
      </c>
      <c r="I28" s="350"/>
      <c r="J28" s="377">
        <v>2794</v>
      </c>
      <c r="K28" s="502">
        <v>5.5247963299849721</v>
      </c>
      <c r="L28" s="350"/>
      <c r="M28" s="377">
        <v>8786</v>
      </c>
      <c r="N28" s="502">
        <f>M28/'20pobl'!X28*100</f>
        <v>38.314944834503514</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5796</v>
      </c>
      <c r="E29" s="506">
        <f>D29/'20pobl'!D29*100</f>
        <v>3.3967439080136432</v>
      </c>
      <c r="F29" s="350"/>
      <c r="G29" s="389">
        <v>3112</v>
      </c>
      <c r="H29" s="507">
        <v>2.1004744966488254</v>
      </c>
      <c r="I29" s="350"/>
      <c r="J29" s="389">
        <v>1069</v>
      </c>
      <c r="K29" s="507">
        <v>6.1338076658251088</v>
      </c>
      <c r="L29" s="350"/>
      <c r="M29" s="389">
        <v>1615</v>
      </c>
      <c r="N29" s="507">
        <f>M29/'20pobl'!X29*100</f>
        <v>31.986531986531986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2221844</v>
      </c>
      <c r="E31" s="1243">
        <f>D31/'20pobl'!D31*100</f>
        <v>4.5225341313988556</v>
      </c>
      <c r="F31" s="320"/>
      <c r="G31" s="1242">
        <f>SUM(G12:G29)</f>
        <v>577781</v>
      </c>
      <c r="H31" s="1243">
        <f>G31/'20pobl'!J31*100</f>
        <v>1.483404019422808</v>
      </c>
      <c r="I31" s="320"/>
      <c r="J31" s="1242">
        <f>SUM(J12:J29)</f>
        <v>475093</v>
      </c>
      <c r="K31" s="1243">
        <f>J31/'20pobl'!Q31*100</f>
        <v>6.6468680072896973</v>
      </c>
      <c r="L31" s="320"/>
      <c r="M31" s="1242">
        <f>SUM(M12:M29)</f>
        <v>1168970</v>
      </c>
      <c r="N31" s="1243">
        <f>M31/'20pobl'!X31*100</f>
        <v>38.567101385251021</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8" t="str">
        <f>'24solcasaad_pobl'!B34:N34</f>
        <v xml:space="preserve">(1) Cifras INE de población referidas al 01/01/2025. Publicado Censo de Población Anual el 02/12/2025 </v>
      </c>
      <c r="C34" s="1505"/>
      <c r="D34" s="1505"/>
      <c r="E34" s="1505"/>
      <c r="F34" s="1505"/>
      <c r="G34" s="1505"/>
      <c r="H34" s="1505"/>
      <c r="I34" s="1505"/>
      <c r="J34" s="1505"/>
      <c r="K34" s="1505"/>
      <c r="L34" s="1505"/>
      <c r="M34" s="1505"/>
      <c r="N34" s="1505"/>
    </row>
    <row r="35" spans="2:14" ht="29.25" customHeight="1" x14ac:dyDescent="0.25">
      <c r="B35" s="1502"/>
      <c r="C35" s="1502"/>
      <c r="D35" s="1502"/>
      <c r="E35" s="510"/>
    </row>
    <row r="36" spans="2:14" ht="4.5" customHeight="1" x14ac:dyDescent="0.25">
      <c r="B36" s="1482"/>
      <c r="C36" s="1482"/>
      <c r="D36" s="1482"/>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2"/>
  <sheetViews>
    <sheetView zoomScaleNormal="100" workbookViewId="0"/>
  </sheetViews>
  <sheetFormatPr baseColWidth="10" defaultColWidth="11.453125" defaultRowHeight="15" x14ac:dyDescent="0.25"/>
  <cols>
    <col min="1" max="1" width="2" style="212" customWidth="1"/>
    <col min="2" max="2" width="4.54296875" style="212" customWidth="1"/>
    <col min="3" max="3" width="13.453125" style="212" customWidth="1"/>
    <col min="4" max="4" width="0.81640625" style="212" customWidth="1"/>
    <col min="5" max="5" width="7" style="212" customWidth="1"/>
    <col min="6" max="6" width="7.1796875" style="212" customWidth="1"/>
    <col min="7" max="7" width="7" style="212" customWidth="1"/>
    <col min="8" max="8" width="7.1796875" style="212" customWidth="1"/>
    <col min="9" max="9" width="7" style="212" customWidth="1"/>
    <col min="10" max="10" width="7.1796875" style="212" customWidth="1"/>
    <col min="11" max="11" width="7" style="212" customWidth="1"/>
    <col min="12" max="12" width="7.1796875" style="212" customWidth="1"/>
    <col min="13" max="13" width="7" style="212" customWidth="1"/>
    <col min="14" max="14" width="7.1796875" style="212" customWidth="1"/>
    <col min="15" max="15" width="7" style="209" customWidth="1"/>
    <col min="16" max="16" width="5.26953125" style="212" customWidth="1"/>
    <col min="17" max="17" width="7" style="209" customWidth="1"/>
    <col min="18" max="18" width="7.1796875" style="212" customWidth="1"/>
    <col min="19" max="19" width="2.81640625" style="212" customWidth="1"/>
    <col min="20" max="20" width="11.1796875" style="212" customWidth="1"/>
    <col min="21" max="16384" width="11.453125" style="212"/>
  </cols>
  <sheetData>
    <row r="1" spans="1:20" s="209" customFormat="1" ht="13.5" customHeight="1" x14ac:dyDescent="0.25"/>
    <row r="2" spans="1:20" s="211" customFormat="1" ht="66.75" customHeight="1" x14ac:dyDescent="0.3">
      <c r="A2" s="210"/>
      <c r="B2" s="1420"/>
      <c r="C2" s="1420"/>
      <c r="D2" s="1420"/>
      <c r="E2" s="1420"/>
      <c r="F2" s="1420"/>
      <c r="G2" s="1420"/>
      <c r="H2" s="1420"/>
      <c r="I2" s="1420"/>
      <c r="J2" s="1420"/>
      <c r="K2" s="1420"/>
      <c r="L2" s="1420"/>
      <c r="M2" s="1420"/>
      <c r="N2" s="1420"/>
      <c r="O2" s="1420"/>
      <c r="P2" s="1420"/>
      <c r="Q2" s="1420"/>
      <c r="R2" s="1420"/>
      <c r="S2" s="210"/>
      <c r="T2" s="210"/>
    </row>
    <row r="3" spans="1:20" x14ac:dyDescent="0.25">
      <c r="C3" s="1421" t="s">
        <v>314</v>
      </c>
      <c r="D3" s="1421"/>
      <c r="E3" s="1421"/>
    </row>
    <row r="5" spans="1:20" ht="23.25" customHeight="1" x14ac:dyDescent="0.25">
      <c r="B5" s="1422" t="s">
        <v>290</v>
      </c>
      <c r="C5" s="1423"/>
      <c r="D5" s="1423"/>
      <c r="E5" s="1423"/>
      <c r="F5" s="1423"/>
      <c r="G5" s="1423"/>
      <c r="H5" s="1423"/>
      <c r="I5" s="1423"/>
      <c r="J5" s="1423"/>
      <c r="K5" s="1423"/>
      <c r="L5" s="1423"/>
      <c r="M5" s="1423"/>
      <c r="N5" s="1423"/>
      <c r="O5" s="1423"/>
      <c r="P5" s="1423"/>
      <c r="Q5" s="1424">
        <v>46053</v>
      </c>
      <c r="R5" s="1425"/>
      <c r="S5" s="1425"/>
    </row>
    <row r="6" spans="1:20" ht="19" customHeight="1" x14ac:dyDescent="0.25">
      <c r="B6" s="213"/>
      <c r="C6" s="213"/>
      <c r="D6" s="213"/>
      <c r="E6" s="213"/>
      <c r="F6" s="213"/>
      <c r="G6" s="213"/>
      <c r="H6" s="213"/>
      <c r="I6" s="213"/>
      <c r="J6" s="213"/>
      <c r="K6" s="213"/>
      <c r="L6" s="213"/>
      <c r="M6" s="213"/>
      <c r="N6" s="213"/>
      <c r="O6" s="213"/>
      <c r="P6" s="213"/>
      <c r="Q6" s="213"/>
      <c r="R6" s="213"/>
      <c r="S6" s="213"/>
    </row>
    <row r="7" spans="1:20" ht="18.75" customHeight="1" x14ac:dyDescent="0.25">
      <c r="B7" s="1426" t="s">
        <v>315</v>
      </c>
      <c r="C7" s="1426"/>
      <c r="D7" s="1426"/>
      <c r="E7" s="1426"/>
      <c r="F7" s="1426"/>
      <c r="G7" s="1426"/>
      <c r="H7" s="1426"/>
      <c r="I7" s="1426"/>
      <c r="J7" s="1426"/>
      <c r="K7" s="1426"/>
      <c r="L7" s="1426"/>
      <c r="M7" s="1426"/>
      <c r="N7" s="1426"/>
      <c r="O7" s="1426"/>
      <c r="P7" s="1426"/>
      <c r="Q7" s="1426"/>
      <c r="R7" s="1426"/>
      <c r="S7" s="1426"/>
    </row>
    <row r="8" spans="1:20" ht="18.75" customHeight="1" x14ac:dyDescent="0.25">
      <c r="B8" s="1419" t="s">
        <v>316</v>
      </c>
      <c r="C8" s="1419"/>
      <c r="D8" s="1419"/>
      <c r="E8" s="1419"/>
      <c r="F8" s="1419"/>
      <c r="G8" s="1419"/>
      <c r="H8" s="1419"/>
      <c r="I8" s="1419"/>
      <c r="J8" s="1419"/>
      <c r="K8" s="1419"/>
      <c r="L8" s="1419"/>
      <c r="M8" s="1419"/>
      <c r="N8" s="1419"/>
      <c r="O8" s="1419"/>
      <c r="P8" s="1419"/>
      <c r="Q8" s="1419"/>
      <c r="R8" s="1419"/>
      <c r="S8" s="1419"/>
      <c r="T8" s="1419"/>
    </row>
    <row r="9" spans="1:20" ht="18.75" customHeight="1" x14ac:dyDescent="0.25">
      <c r="B9" s="1419" t="s">
        <v>317</v>
      </c>
      <c r="C9" s="1419"/>
      <c r="D9" s="1419"/>
      <c r="E9" s="1419"/>
      <c r="F9" s="1419"/>
      <c r="G9" s="1419"/>
      <c r="H9" s="1419"/>
      <c r="I9" s="1419"/>
      <c r="J9" s="1419"/>
      <c r="K9" s="1419"/>
      <c r="L9" s="1419"/>
      <c r="M9" s="1419"/>
      <c r="N9" s="1419"/>
      <c r="O9" s="1419"/>
      <c r="P9" s="1419"/>
      <c r="Q9" s="1419"/>
      <c r="R9" s="1419"/>
      <c r="S9" s="1419"/>
      <c r="T9" s="1419"/>
    </row>
    <row r="10" spans="1:20" ht="18.75" customHeight="1" x14ac:dyDescent="0.25">
      <c r="B10" s="1419" t="s">
        <v>318</v>
      </c>
      <c r="C10" s="1419"/>
      <c r="D10" s="1419"/>
      <c r="E10" s="1419"/>
      <c r="F10" s="1419"/>
      <c r="G10" s="1419"/>
      <c r="H10" s="1419"/>
      <c r="I10" s="1419"/>
      <c r="J10" s="1419"/>
      <c r="K10" s="1419"/>
      <c r="L10" s="1419"/>
      <c r="M10" s="1419"/>
      <c r="N10" s="1419"/>
      <c r="O10" s="1419"/>
      <c r="P10" s="1419"/>
      <c r="Q10" s="1419"/>
      <c r="R10" s="1419"/>
      <c r="S10" s="1419"/>
      <c r="T10" s="1419"/>
    </row>
    <row r="11" spans="1:20" ht="18.75" customHeight="1" x14ac:dyDescent="0.25">
      <c r="B11" s="1419" t="s">
        <v>319</v>
      </c>
      <c r="C11" s="1419"/>
      <c r="D11" s="1419"/>
      <c r="E11" s="1419"/>
      <c r="F11" s="1419"/>
      <c r="G11" s="1419"/>
      <c r="H11" s="1419"/>
      <c r="I11" s="1419"/>
      <c r="J11" s="1419"/>
      <c r="K11" s="1419"/>
      <c r="L11" s="1419"/>
      <c r="M11" s="1419"/>
      <c r="N11" s="1419"/>
      <c r="O11" s="1419"/>
      <c r="P11" s="1419"/>
      <c r="Q11" s="1419"/>
      <c r="R11" s="1419"/>
      <c r="S11" s="1419"/>
      <c r="T11" s="1419"/>
    </row>
    <row r="12" spans="1:20" ht="18.75" customHeight="1" x14ac:dyDescent="0.25">
      <c r="B12" s="1419" t="s">
        <v>320</v>
      </c>
      <c r="C12" s="1419"/>
      <c r="D12" s="1419"/>
      <c r="E12" s="1419"/>
      <c r="F12" s="1419"/>
      <c r="G12" s="1419"/>
      <c r="H12" s="1419"/>
      <c r="I12" s="1419"/>
      <c r="J12" s="1419"/>
      <c r="K12" s="1419"/>
      <c r="L12" s="1419"/>
      <c r="M12" s="1419"/>
      <c r="N12" s="1419"/>
      <c r="O12" s="1419"/>
      <c r="P12" s="1419"/>
      <c r="Q12" s="1419"/>
      <c r="R12" s="1419"/>
      <c r="S12" s="1419"/>
      <c r="T12" s="1419"/>
    </row>
    <row r="13" spans="1:20" ht="18.75" customHeight="1" x14ac:dyDescent="0.25">
      <c r="B13" s="1419" t="s">
        <v>321</v>
      </c>
      <c r="C13" s="1419"/>
      <c r="D13" s="1419"/>
      <c r="E13" s="1419"/>
      <c r="F13" s="1419"/>
      <c r="G13" s="1419"/>
      <c r="H13" s="1419"/>
      <c r="I13" s="1419"/>
      <c r="J13" s="1419"/>
      <c r="K13" s="1419"/>
      <c r="L13" s="1419"/>
      <c r="M13" s="1419"/>
      <c r="N13" s="1419"/>
      <c r="O13" s="1419"/>
      <c r="P13" s="1419"/>
      <c r="Q13" s="1419"/>
      <c r="R13" s="1419"/>
      <c r="S13" s="1419"/>
      <c r="T13" s="1419"/>
    </row>
    <row r="14" spans="1:20" ht="18.75" customHeight="1" x14ac:dyDescent="0.25">
      <c r="B14" s="214"/>
      <c r="C14" s="214"/>
      <c r="D14" s="214"/>
      <c r="E14" s="214"/>
      <c r="F14" s="214"/>
      <c r="G14" s="214"/>
      <c r="H14" s="214"/>
      <c r="I14" s="214"/>
      <c r="J14" s="214"/>
      <c r="K14" s="214"/>
      <c r="L14" s="214"/>
      <c r="M14" s="214"/>
      <c r="N14" s="214"/>
      <c r="O14" s="214"/>
      <c r="P14" s="214"/>
      <c r="Q14" s="214"/>
      <c r="R14" s="214"/>
      <c r="S14" s="214"/>
    </row>
    <row r="15" spans="1:20" ht="18.75" customHeight="1" x14ac:dyDescent="0.25">
      <c r="B15" s="1426" t="s">
        <v>322</v>
      </c>
      <c r="C15" s="1426"/>
      <c r="D15" s="1426"/>
      <c r="E15" s="1426"/>
      <c r="F15" s="1426"/>
      <c r="G15" s="1426"/>
      <c r="H15" s="1426"/>
      <c r="I15" s="1426"/>
      <c r="J15" s="1426"/>
      <c r="K15" s="1426"/>
      <c r="L15" s="1426"/>
      <c r="M15" s="1426"/>
      <c r="N15" s="1426"/>
      <c r="O15" s="1426"/>
      <c r="P15" s="1426"/>
      <c r="Q15" s="1426"/>
      <c r="R15" s="1426"/>
      <c r="S15" s="1426"/>
    </row>
    <row r="16" spans="1:20" ht="18.75" customHeight="1" x14ac:dyDescent="0.25">
      <c r="B16" s="1419" t="s">
        <v>323</v>
      </c>
      <c r="C16" s="1419"/>
      <c r="D16" s="1419"/>
      <c r="E16" s="1419"/>
      <c r="F16" s="1419"/>
      <c r="G16" s="1419"/>
      <c r="H16" s="1419"/>
      <c r="I16" s="1419"/>
      <c r="J16" s="1419"/>
      <c r="K16" s="1419"/>
      <c r="L16" s="1419"/>
      <c r="M16" s="1419"/>
      <c r="N16" s="1419"/>
      <c r="O16" s="1419"/>
      <c r="P16" s="1419"/>
      <c r="Q16" s="1419"/>
      <c r="R16" s="1419"/>
      <c r="S16" s="1419"/>
    </row>
    <row r="17" spans="2:20" ht="18.75" customHeight="1" x14ac:dyDescent="0.25">
      <c r="B17" s="1419" t="s">
        <v>324</v>
      </c>
      <c r="C17" s="1419"/>
      <c r="D17" s="1419"/>
      <c r="E17" s="1419"/>
      <c r="F17" s="1419"/>
      <c r="G17" s="1419"/>
      <c r="H17" s="1419"/>
      <c r="I17" s="1419"/>
      <c r="J17" s="1419"/>
      <c r="K17" s="1419"/>
      <c r="L17" s="1419"/>
      <c r="M17" s="1419"/>
      <c r="N17" s="1419"/>
      <c r="O17" s="1419"/>
      <c r="P17" s="1419"/>
      <c r="Q17" s="1419"/>
      <c r="R17" s="1419"/>
      <c r="S17" s="1419"/>
      <c r="T17" s="214"/>
    </row>
    <row r="18" spans="2:20" ht="18.75" customHeight="1" x14ac:dyDescent="0.25">
      <c r="B18" s="1419" t="s">
        <v>325</v>
      </c>
      <c r="C18" s="1419"/>
      <c r="D18" s="1419"/>
      <c r="E18" s="1419"/>
      <c r="F18" s="1419"/>
      <c r="G18" s="1419"/>
      <c r="H18" s="1419"/>
      <c r="I18" s="1419"/>
      <c r="J18" s="1419"/>
      <c r="K18" s="1419"/>
      <c r="L18" s="1419"/>
      <c r="M18" s="1419"/>
      <c r="N18" s="1419"/>
      <c r="O18" s="1419"/>
      <c r="P18" s="1419"/>
      <c r="Q18" s="1419"/>
      <c r="R18" s="1419"/>
      <c r="S18" s="1419"/>
      <c r="T18" s="214"/>
    </row>
    <row r="19" spans="2:20" ht="18.75" customHeight="1" x14ac:dyDescent="0.25">
      <c r="B19" s="214"/>
      <c r="C19" s="214"/>
      <c r="D19" s="214"/>
      <c r="E19" s="214"/>
      <c r="F19" s="214"/>
      <c r="G19" s="214"/>
      <c r="H19" s="214"/>
      <c r="I19" s="214"/>
      <c r="J19" s="214"/>
      <c r="K19" s="214"/>
      <c r="L19" s="214"/>
      <c r="M19" s="214"/>
      <c r="N19" s="214"/>
      <c r="O19" s="214"/>
      <c r="P19" s="214"/>
      <c r="Q19" s="214"/>
      <c r="R19" s="214"/>
      <c r="S19" s="214"/>
    </row>
    <row r="20" spans="2:20" ht="18.75" customHeight="1" x14ac:dyDescent="0.25">
      <c r="B20" s="1426" t="s">
        <v>326</v>
      </c>
      <c r="C20" s="1426"/>
      <c r="D20" s="1426"/>
      <c r="E20" s="1426"/>
      <c r="F20" s="1426"/>
      <c r="G20" s="1426"/>
      <c r="H20" s="1426"/>
      <c r="I20" s="1426"/>
      <c r="J20" s="1426"/>
      <c r="K20" s="1426"/>
      <c r="L20" s="1426"/>
      <c r="M20" s="1426"/>
      <c r="N20" s="1426"/>
      <c r="O20" s="1426"/>
      <c r="P20" s="1426"/>
      <c r="Q20" s="1426"/>
      <c r="R20" s="1426"/>
      <c r="S20" s="1426"/>
    </row>
    <row r="21" spans="2:20" ht="18.75" customHeight="1" x14ac:dyDescent="0.25">
      <c r="B21" s="1419" t="s">
        <v>327</v>
      </c>
      <c r="C21" s="1419"/>
      <c r="D21" s="1419"/>
      <c r="E21" s="1419"/>
      <c r="F21" s="1419"/>
      <c r="G21" s="1419"/>
      <c r="H21" s="1419"/>
      <c r="I21" s="1419"/>
      <c r="J21" s="1419"/>
      <c r="K21" s="1419"/>
      <c r="L21" s="1419"/>
      <c r="M21" s="1419"/>
      <c r="N21" s="1419"/>
      <c r="O21" s="1419"/>
      <c r="P21" s="1419"/>
      <c r="Q21" s="1419"/>
      <c r="R21" s="1419"/>
      <c r="S21" s="1419"/>
    </row>
    <row r="22" spans="2:20" ht="18.75" customHeight="1" x14ac:dyDescent="0.25">
      <c r="B22" s="214"/>
      <c r="C22" s="214"/>
      <c r="D22" s="214"/>
      <c r="E22" s="214"/>
      <c r="F22" s="214"/>
      <c r="G22" s="214"/>
      <c r="H22" s="214"/>
      <c r="I22" s="214"/>
      <c r="J22" s="214"/>
      <c r="K22" s="214"/>
      <c r="L22" s="214"/>
      <c r="M22" s="214"/>
      <c r="N22" s="214"/>
      <c r="O22" s="214"/>
      <c r="P22" s="214"/>
      <c r="Q22" s="214"/>
      <c r="R22" s="214"/>
      <c r="S22" s="214"/>
    </row>
    <row r="23" spans="2:20" ht="18.75" customHeight="1" x14ac:dyDescent="0.25">
      <c r="B23" s="1426" t="s">
        <v>328</v>
      </c>
      <c r="C23" s="1426"/>
      <c r="D23" s="1426"/>
      <c r="E23" s="1426"/>
      <c r="F23" s="1426"/>
      <c r="G23" s="1426"/>
      <c r="H23" s="1426"/>
      <c r="I23" s="1426"/>
      <c r="J23" s="1426"/>
      <c r="K23" s="1426"/>
      <c r="L23" s="1426"/>
      <c r="M23" s="1426"/>
      <c r="N23" s="1426"/>
      <c r="O23" s="1426"/>
      <c r="P23" s="1426"/>
      <c r="Q23" s="1426"/>
      <c r="R23" s="1426"/>
      <c r="S23" s="1426"/>
    </row>
    <row r="24" spans="2:20" ht="18.75" customHeight="1" x14ac:dyDescent="0.25">
      <c r="B24" s="1419" t="s">
        <v>328</v>
      </c>
      <c r="C24" s="1419"/>
      <c r="D24" s="1419"/>
      <c r="E24" s="1419"/>
      <c r="F24" s="1419"/>
      <c r="G24" s="1419"/>
      <c r="H24" s="1419"/>
      <c r="I24" s="1419"/>
      <c r="J24" s="1419"/>
      <c r="K24" s="1419"/>
      <c r="L24" s="1419"/>
      <c r="M24" s="1419"/>
      <c r="N24" s="1419"/>
      <c r="O24" s="1419"/>
      <c r="P24" s="1419"/>
      <c r="Q24" s="1419"/>
      <c r="R24" s="1419"/>
      <c r="S24" s="1419"/>
    </row>
    <row r="25" spans="2:20" ht="18.75" customHeight="1" x14ac:dyDescent="0.25">
      <c r="B25" s="1419" t="s">
        <v>329</v>
      </c>
      <c r="C25" s="1419"/>
      <c r="D25" s="1419"/>
      <c r="E25" s="1419"/>
      <c r="F25" s="1419"/>
      <c r="G25" s="1419"/>
      <c r="H25" s="1419"/>
      <c r="I25" s="1419"/>
      <c r="J25" s="1419"/>
      <c r="K25" s="1419"/>
      <c r="L25" s="1419"/>
      <c r="M25" s="1419"/>
      <c r="N25" s="1419"/>
      <c r="O25" s="1419"/>
      <c r="P25" s="1419"/>
      <c r="Q25" s="1419"/>
      <c r="R25" s="1419"/>
      <c r="S25" s="1419"/>
    </row>
    <row r="26" spans="2:20" ht="18.75" customHeight="1" x14ac:dyDescent="0.25">
      <c r="B26" s="214"/>
      <c r="C26" s="214"/>
      <c r="D26" s="214"/>
      <c r="E26" s="214"/>
      <c r="F26" s="214"/>
      <c r="G26" s="214"/>
      <c r="H26" s="214"/>
      <c r="I26" s="214"/>
      <c r="J26" s="214"/>
      <c r="K26" s="214"/>
      <c r="L26" s="214"/>
      <c r="M26" s="214"/>
      <c r="N26" s="214"/>
      <c r="O26" s="214"/>
      <c r="P26" s="214"/>
      <c r="Q26" s="214"/>
      <c r="R26" s="214"/>
      <c r="S26" s="214"/>
    </row>
    <row r="27" spans="2:20" ht="18.75" customHeight="1" x14ac:dyDescent="0.25">
      <c r="B27" s="1426" t="s">
        <v>330</v>
      </c>
      <c r="C27" s="1426"/>
      <c r="D27" s="1426"/>
      <c r="E27" s="1426"/>
      <c r="F27" s="1426"/>
      <c r="G27" s="1426"/>
      <c r="H27" s="1426"/>
      <c r="I27" s="1426"/>
      <c r="J27" s="1426"/>
      <c r="K27" s="1426"/>
      <c r="L27" s="1426"/>
      <c r="M27" s="1426"/>
      <c r="N27" s="1426"/>
      <c r="O27" s="1426"/>
      <c r="P27" s="1426"/>
      <c r="Q27" s="1426"/>
      <c r="R27" s="1426"/>
      <c r="S27" s="1426"/>
    </row>
    <row r="28" spans="2:20" ht="18.75" customHeight="1" x14ac:dyDescent="0.25">
      <c r="B28" s="1419" t="s">
        <v>330</v>
      </c>
      <c r="C28" s="1419"/>
      <c r="D28" s="1419"/>
      <c r="E28" s="1419"/>
      <c r="F28" s="1419"/>
      <c r="G28" s="1419"/>
      <c r="H28" s="1419"/>
      <c r="I28" s="1419"/>
      <c r="J28" s="1419"/>
      <c r="K28" s="1419"/>
      <c r="L28" s="1419"/>
      <c r="M28" s="1419"/>
      <c r="N28" s="1419"/>
      <c r="O28" s="1419"/>
      <c r="P28" s="1419"/>
      <c r="Q28" s="1419"/>
      <c r="R28" s="1419"/>
      <c r="S28" s="1419"/>
    </row>
    <row r="29" spans="2:20" ht="18.75" customHeight="1" x14ac:dyDescent="0.25">
      <c r="B29" s="1419" t="s">
        <v>331</v>
      </c>
      <c r="C29" s="1419"/>
      <c r="D29" s="1419"/>
      <c r="E29" s="1419"/>
      <c r="F29" s="1419"/>
      <c r="G29" s="1419"/>
      <c r="H29" s="1419"/>
      <c r="I29" s="1419"/>
      <c r="J29" s="1419"/>
      <c r="K29" s="1419"/>
      <c r="L29" s="1419"/>
      <c r="M29" s="1419"/>
      <c r="N29" s="1419"/>
      <c r="O29" s="1419"/>
      <c r="P29" s="1419"/>
      <c r="Q29" s="1419"/>
      <c r="R29" s="1419"/>
      <c r="S29" s="1419"/>
    </row>
    <row r="30" spans="2:20" ht="18.75" customHeight="1" x14ac:dyDescent="0.25">
      <c r="B30" s="214"/>
      <c r="C30" s="214"/>
      <c r="D30" s="214"/>
      <c r="E30" s="214"/>
      <c r="F30" s="214"/>
      <c r="G30" s="214"/>
      <c r="H30" s="214"/>
      <c r="I30" s="214"/>
      <c r="J30" s="214"/>
      <c r="K30" s="214"/>
      <c r="L30" s="214"/>
      <c r="M30" s="214"/>
      <c r="N30" s="214"/>
      <c r="O30" s="214"/>
      <c r="P30" s="214"/>
      <c r="Q30" s="214"/>
      <c r="R30" s="214"/>
      <c r="S30" s="214"/>
    </row>
    <row r="31" spans="2:20" ht="18.75" customHeight="1" x14ac:dyDescent="0.25">
      <c r="B31" s="1426" t="s">
        <v>332</v>
      </c>
      <c r="C31" s="1426"/>
      <c r="D31" s="1426"/>
      <c r="E31" s="1426"/>
      <c r="F31" s="1426"/>
      <c r="G31" s="1426"/>
      <c r="H31" s="1426"/>
      <c r="I31" s="1426"/>
      <c r="J31" s="1426"/>
      <c r="K31" s="1426"/>
      <c r="L31" s="1426"/>
      <c r="M31" s="1426"/>
      <c r="N31" s="1426"/>
      <c r="O31" s="1426"/>
      <c r="P31" s="1426"/>
      <c r="Q31" s="1426"/>
      <c r="R31" s="1426"/>
      <c r="S31" s="1426"/>
    </row>
    <row r="32" spans="2:20" ht="18.75" customHeight="1" x14ac:dyDescent="0.25">
      <c r="B32" s="1419" t="s">
        <v>333</v>
      </c>
      <c r="C32" s="1419"/>
      <c r="D32" s="1419"/>
      <c r="E32" s="1419"/>
      <c r="F32" s="1419"/>
      <c r="G32" s="1419"/>
      <c r="H32" s="1419"/>
      <c r="I32" s="1419"/>
      <c r="J32" s="1419"/>
      <c r="K32" s="1419"/>
      <c r="L32" s="1419"/>
      <c r="M32" s="1419"/>
      <c r="N32" s="1419"/>
      <c r="O32" s="1419"/>
      <c r="P32" s="1419"/>
      <c r="Q32" s="1419"/>
      <c r="R32" s="1419"/>
      <c r="S32" s="1419"/>
    </row>
    <row r="33" spans="2:20" ht="18.75" customHeight="1" x14ac:dyDescent="0.25">
      <c r="B33" s="1419" t="s">
        <v>334</v>
      </c>
      <c r="C33" s="1419"/>
      <c r="D33" s="1419"/>
      <c r="E33" s="1419"/>
      <c r="F33" s="1419"/>
      <c r="G33" s="1419"/>
      <c r="H33" s="1419"/>
      <c r="I33" s="1419"/>
      <c r="J33" s="1419"/>
      <c r="K33" s="1419"/>
      <c r="L33" s="1419"/>
      <c r="M33" s="1419"/>
      <c r="N33" s="1419"/>
      <c r="O33" s="1419"/>
      <c r="P33" s="1419"/>
      <c r="Q33" s="1419"/>
      <c r="R33" s="1419"/>
      <c r="S33" s="1419"/>
      <c r="T33" s="214"/>
    </row>
    <row r="34" spans="2:20" ht="18.75" customHeight="1" x14ac:dyDescent="0.25">
      <c r="B34" s="1419" t="s">
        <v>335</v>
      </c>
      <c r="C34" s="1419"/>
      <c r="D34" s="1419"/>
      <c r="E34" s="1419"/>
      <c r="F34" s="1419"/>
      <c r="G34" s="1419"/>
      <c r="H34" s="1419"/>
      <c r="I34" s="1419"/>
      <c r="J34" s="1419"/>
      <c r="K34" s="1419"/>
      <c r="L34" s="1419"/>
      <c r="M34" s="1419"/>
      <c r="N34" s="1419"/>
      <c r="O34" s="1419"/>
      <c r="P34" s="1419"/>
      <c r="Q34" s="1419"/>
      <c r="R34" s="1419"/>
      <c r="S34" s="1419"/>
      <c r="T34" s="214"/>
    </row>
    <row r="35" spans="2:20" ht="15" customHeight="1" x14ac:dyDescent="0.25">
      <c r="B35" s="1419" t="s">
        <v>495</v>
      </c>
      <c r="C35" s="1419"/>
      <c r="D35" s="1419"/>
      <c r="E35" s="1419"/>
      <c r="F35" s="1419"/>
      <c r="G35" s="1419"/>
      <c r="H35" s="1419"/>
      <c r="I35" s="1419"/>
      <c r="J35" s="1419"/>
      <c r="K35" s="1419"/>
      <c r="L35" s="1419"/>
      <c r="M35" s="1419"/>
      <c r="N35" s="1419"/>
      <c r="O35" s="1419"/>
      <c r="P35" s="1419"/>
      <c r="Q35" s="1419"/>
      <c r="R35" s="1419"/>
      <c r="S35" s="1419"/>
      <c r="T35" s="214"/>
    </row>
    <row r="36" spans="2:20" ht="16" customHeight="1" x14ac:dyDescent="0.25"/>
    <row r="37" spans="2:20" ht="16" customHeight="1" x14ac:dyDescent="0.25"/>
    <row r="38" spans="2:20" ht="16" customHeight="1" x14ac:dyDescent="0.25"/>
    <row r="39" spans="2:20" ht="16" customHeight="1" x14ac:dyDescent="0.25"/>
    <row r="40" spans="2:20" ht="16" customHeight="1" x14ac:dyDescent="0.25"/>
    <row r="41" spans="2:20" ht="16" customHeight="1" x14ac:dyDescent="0.25"/>
    <row r="42" spans="2:20" ht="18" customHeight="1" x14ac:dyDescent="0.25"/>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6"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32" t="s">
        <v>135</v>
      </c>
      <c r="V1" s="32" t="s">
        <v>16</v>
      </c>
      <c r="Y1" s="32" t="s">
        <v>15</v>
      </c>
    </row>
    <row r="2" spans="1:50" s="36" customFormat="1" ht="52.5" customHeight="1" x14ac:dyDescent="0.3">
      <c r="B2" s="1511"/>
      <c r="C2" s="1511"/>
      <c r="D2" s="1511"/>
      <c r="E2" s="1511"/>
      <c r="F2" s="1511"/>
      <c r="G2" s="1511"/>
      <c r="H2" s="1511"/>
      <c r="I2" s="1511"/>
      <c r="O2" s="37"/>
    </row>
    <row r="3" spans="1:50" s="38" customFormat="1" ht="4.5" customHeight="1" x14ac:dyDescent="0.25">
      <c r="B3" s="1512"/>
      <c r="C3" s="1512"/>
      <c r="D3" s="1512"/>
      <c r="E3" s="1512"/>
      <c r="F3" s="1512"/>
      <c r="G3" s="1512"/>
      <c r="H3" s="1512"/>
      <c r="I3" s="1512"/>
      <c r="O3" s="37"/>
    </row>
    <row r="4" spans="1:50" s="38" customFormat="1" ht="17.25" customHeight="1" x14ac:dyDescent="0.25">
      <c r="A4" s="1512" t="s">
        <v>192</v>
      </c>
      <c r="B4" s="1512"/>
      <c r="C4" s="1512"/>
      <c r="D4" s="1512"/>
      <c r="E4" s="1512"/>
      <c r="F4" s="1512"/>
      <c r="G4" s="1512"/>
      <c r="H4" s="1512"/>
      <c r="I4" s="1512"/>
      <c r="J4" s="1512"/>
      <c r="K4" s="1512"/>
      <c r="L4" s="1512"/>
      <c r="M4" s="1512"/>
      <c r="N4" s="1512"/>
      <c r="O4" s="1512"/>
      <c r="P4" s="1512"/>
      <c r="Q4" s="1512"/>
      <c r="R4" s="1512"/>
      <c r="S4" s="1512"/>
      <c r="T4" s="1512"/>
      <c r="U4" s="1512"/>
      <c r="V4" s="1512"/>
      <c r="W4" s="1512"/>
      <c r="X4" s="1512"/>
      <c r="Y4" s="1512"/>
      <c r="Z4" s="1512"/>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3" t="s">
        <v>12</v>
      </c>
      <c r="C7" s="40"/>
      <c r="D7" s="1508" t="s">
        <v>109</v>
      </c>
      <c r="E7" s="1506"/>
      <c r="F7" s="181"/>
      <c r="G7" s="1506"/>
      <c r="H7" s="1506"/>
      <c r="I7" s="181"/>
      <c r="J7" s="1506"/>
      <c r="K7" s="1506"/>
      <c r="L7" s="181"/>
      <c r="M7" s="1506"/>
      <c r="N7" s="1507"/>
      <c r="O7" s="40"/>
      <c r="P7" s="1508" t="s">
        <v>30</v>
      </c>
      <c r="Q7" s="1506"/>
      <c r="R7" s="181"/>
      <c r="S7" s="1506"/>
      <c r="T7" s="1506"/>
      <c r="U7" s="181"/>
      <c r="V7" s="1506"/>
      <c r="W7" s="1506"/>
      <c r="X7" s="181"/>
      <c r="Y7" s="1506"/>
      <c r="Z7" s="1507"/>
      <c r="AA7" s="116"/>
      <c r="AB7" s="116"/>
      <c r="AC7" s="117"/>
      <c r="AD7" s="117"/>
      <c r="AE7" s="117"/>
      <c r="AF7" s="117"/>
      <c r="AG7" s="117"/>
      <c r="AH7" s="117"/>
      <c r="AI7" s="118"/>
    </row>
    <row r="8" spans="1:50" s="41" customFormat="1" ht="33.75" customHeight="1" x14ac:dyDescent="0.25">
      <c r="A8" s="39"/>
      <c r="B8" s="1514"/>
      <c r="C8" s="40"/>
      <c r="D8" s="1517"/>
      <c r="E8" s="1518"/>
      <c r="F8" s="40"/>
      <c r="G8" s="1508" t="s">
        <v>168</v>
      </c>
      <c r="H8" s="1507"/>
      <c r="I8" s="40"/>
      <c r="J8" s="1508" t="s">
        <v>174</v>
      </c>
      <c r="K8" s="1507"/>
      <c r="L8" s="40"/>
      <c r="M8" s="1508" t="s">
        <v>169</v>
      </c>
      <c r="N8" s="1507"/>
      <c r="O8" s="40"/>
      <c r="P8" s="1517"/>
      <c r="Q8" s="1519"/>
      <c r="R8" s="130"/>
      <c r="S8" s="1508" t="s">
        <v>175</v>
      </c>
      <c r="T8" s="1507"/>
      <c r="U8" s="40"/>
      <c r="V8" s="1508" t="s">
        <v>176</v>
      </c>
      <c r="W8" s="1507"/>
      <c r="X8" s="40"/>
      <c r="Y8" s="1508" t="s">
        <v>177</v>
      </c>
      <c r="Z8" s="1507"/>
      <c r="AA8" s="116"/>
      <c r="AB8" s="116"/>
      <c r="AC8" s="117"/>
      <c r="AD8" s="117"/>
      <c r="AE8" s="117"/>
      <c r="AF8" s="117"/>
      <c r="AG8" s="117"/>
      <c r="AH8" s="117"/>
      <c r="AI8" s="118"/>
    </row>
    <row r="9" spans="1:50" s="46" customFormat="1" ht="36.75" customHeight="1" x14ac:dyDescent="0.25">
      <c r="A9" s="42"/>
      <c r="B9" s="151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6" t="s">
        <v>216</v>
      </c>
      <c r="C33" s="1516"/>
      <c r="D33" s="1516"/>
      <c r="E33" s="1516"/>
      <c r="F33" s="1516"/>
      <c r="G33" s="1516"/>
      <c r="H33" s="1516"/>
      <c r="I33" s="1516"/>
      <c r="J33" s="1516"/>
      <c r="K33" s="1516"/>
      <c r="L33" s="1516"/>
      <c r="M33" s="1516"/>
      <c r="O33" s="86"/>
    </row>
    <row r="34" spans="2:19" ht="29.25" customHeight="1" x14ac:dyDescent="0.25">
      <c r="B34" s="1510"/>
      <c r="C34" s="1510"/>
      <c r="D34" s="1510"/>
      <c r="E34" s="1510"/>
      <c r="F34" s="1510"/>
      <c r="G34" s="1510"/>
      <c r="H34" s="1510"/>
      <c r="I34" s="1510"/>
      <c r="J34" s="1510"/>
      <c r="K34" s="1510"/>
      <c r="L34" s="1510"/>
      <c r="M34" s="1510"/>
      <c r="N34" s="1510"/>
      <c r="O34" s="1510"/>
      <c r="P34" s="1510"/>
      <c r="Q34" s="89"/>
      <c r="R34" s="89"/>
      <c r="S34" s="89"/>
    </row>
    <row r="35" spans="2:19" ht="4.5" customHeight="1" x14ac:dyDescent="0.25">
      <c r="B35" s="1509"/>
      <c r="C35" s="1509"/>
      <c r="D35" s="1509"/>
      <c r="E35" s="1509"/>
      <c r="F35" s="1509"/>
      <c r="G35" s="1509"/>
      <c r="H35" s="1509"/>
      <c r="I35" s="1509"/>
      <c r="J35" s="1509"/>
      <c r="K35" s="1509"/>
      <c r="L35" s="1509"/>
      <c r="M35" s="1509"/>
      <c r="N35" s="1509"/>
      <c r="O35" s="1509"/>
      <c r="P35" s="1509"/>
      <c r="Q35" s="89"/>
      <c r="R35" s="89"/>
      <c r="S35" s="89"/>
    </row>
    <row r="38" spans="2:19" x14ac:dyDescent="0.25">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zoomScaleNormal="100" workbookViewId="0">
      <selection activeCell="AC34" sqref="AC34"/>
    </sheetView>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1.81640625" style="333" customWidth="1"/>
    <col min="5" max="5" width="7.7265625" style="333" customWidth="1"/>
    <col min="6" max="6" width="0.453125" style="333" customWidth="1"/>
    <col min="7" max="7" width="12.453125" style="333" customWidth="1"/>
    <col min="8" max="8" width="6.26953125" style="333" customWidth="1"/>
    <col min="9" max="9" width="0.453125" style="333" customWidth="1"/>
    <col min="10" max="10" width="10.81640625" style="333" customWidth="1"/>
    <col min="11" max="11" width="6.26953125" style="333" customWidth="1"/>
    <col min="12" max="12" width="0.453125" style="333" customWidth="1"/>
    <col min="13" max="13" width="11.81640625" style="333" customWidth="1"/>
    <col min="14" max="14" width="6.26953125" style="333" customWidth="1"/>
    <col min="15" max="15" width="0.7265625" style="450" customWidth="1"/>
    <col min="16" max="16" width="10.453125" style="333" bestFit="1" customWidth="1"/>
    <col min="17" max="17" width="8.54296875" style="333" customWidth="1"/>
    <col min="18" max="18" width="0.453125" style="333" customWidth="1"/>
    <col min="19" max="19" width="8.7265625" style="333" bestFit="1" customWidth="1"/>
    <col min="20" max="20" width="8.1796875" style="333" bestFit="1" customWidth="1"/>
    <col min="21" max="21" width="0.453125" style="333" customWidth="1"/>
    <col min="22" max="22" width="8.7265625" style="333" bestFit="1" customWidth="1"/>
    <col min="23" max="23" width="8" style="333" bestFit="1" customWidth="1"/>
    <col min="24" max="24" width="0.453125" style="333" customWidth="1"/>
    <col min="25" max="25" width="10.26953125" style="333" bestFit="1" customWidth="1"/>
    <col min="26" max="26" width="8" style="396" bestFit="1" customWidth="1"/>
    <col min="27" max="27" width="11.453125" style="396"/>
    <col min="28" max="30" width="3.453125" style="396" bestFit="1" customWidth="1"/>
    <col min="31" max="31" width="13" style="396" bestFit="1" customWidth="1"/>
    <col min="32" max="32" width="5" style="396" bestFit="1" customWidth="1"/>
    <col min="33" max="33" width="3.81640625" style="396" customWidth="1"/>
    <col min="34" max="36" width="3.453125" style="396" bestFit="1" customWidth="1"/>
    <col min="37" max="37" width="8.453125" style="396" bestFit="1" customWidth="1"/>
    <col min="38" max="38" width="5" style="396" bestFit="1" customWidth="1"/>
    <col min="39" max="39" width="3.54296875" style="396" customWidth="1"/>
    <col min="40" max="42" width="3.453125" style="396" bestFit="1" customWidth="1"/>
    <col min="43" max="43" width="8.453125" style="396" bestFit="1" customWidth="1"/>
    <col min="44" max="44" width="5" style="396" bestFit="1" customWidth="1"/>
    <col min="45" max="45" width="3.26953125" style="396" customWidth="1"/>
    <col min="46" max="46" width="4.54296875" style="396" bestFit="1" customWidth="1"/>
    <col min="47" max="47" width="3.453125" style="396" bestFit="1" customWidth="1"/>
    <col min="48" max="48" width="4.54296875" style="396" bestFit="1" customWidth="1"/>
    <col min="49" max="49" width="8.453125" style="396" bestFit="1" customWidth="1"/>
    <col min="50" max="50" width="6" style="396" bestFit="1" customWidth="1"/>
    <col min="51" max="16384" width="11.453125" style="333"/>
  </cols>
  <sheetData>
    <row r="1" spans="1:50" s="340" customFormat="1" ht="15" customHeight="1" x14ac:dyDescent="0.25">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35">
      <c r="B2" s="1456"/>
      <c r="C2" s="1456"/>
      <c r="D2" s="1456"/>
      <c r="E2" s="1456"/>
      <c r="F2" s="1456"/>
      <c r="G2" s="1456"/>
      <c r="H2" s="1456"/>
      <c r="I2" s="145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5">
      <c r="B3" s="1457"/>
      <c r="C3" s="1457"/>
      <c r="D3" s="1457"/>
      <c r="E3" s="1457"/>
      <c r="F3" s="1457"/>
      <c r="G3" s="1457"/>
      <c r="H3" s="1457"/>
      <c r="I3" s="145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5">
      <c r="A4" s="1483" t="s">
        <v>408</v>
      </c>
      <c r="B4" s="1483"/>
      <c r="C4" s="1483"/>
      <c r="D4" s="1483"/>
      <c r="E4" s="1483"/>
      <c r="F4" s="1483"/>
      <c r="G4" s="1483"/>
      <c r="H4" s="1483"/>
      <c r="I4" s="1483"/>
      <c r="J4" s="1483"/>
      <c r="K4" s="1483"/>
      <c r="L4" s="1483"/>
      <c r="M4" s="1483"/>
      <c r="N4" s="1483"/>
      <c r="O4" s="1483"/>
      <c r="P4" s="1483"/>
      <c r="Q4" s="1483"/>
      <c r="R4" s="1483"/>
      <c r="S4" s="1483"/>
      <c r="T4" s="1483"/>
      <c r="U4" s="1483"/>
      <c r="V4" s="1483"/>
      <c r="W4" s="1483"/>
      <c r="X4" s="1483"/>
      <c r="Y4" s="1483"/>
      <c r="Z4" s="1483"/>
    </row>
    <row r="5" spans="1:50" s="492" customFormat="1" ht="17.2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row>
    <row r="6" spans="1:50" s="345" customFormat="1" ht="6" customHeight="1" x14ac:dyDescent="0.25">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5">
      <c r="A7" s="512"/>
      <c r="B7" s="1521" t="s">
        <v>12</v>
      </c>
      <c r="D7" s="1521" t="s">
        <v>208</v>
      </c>
      <c r="E7" s="1521"/>
      <c r="G7" s="1521"/>
      <c r="H7" s="1521"/>
      <c r="J7" s="1521"/>
      <c r="K7" s="1521"/>
      <c r="M7" s="1521"/>
      <c r="N7" s="1521"/>
      <c r="P7" s="1521" t="s">
        <v>30</v>
      </c>
      <c r="Q7" s="1521"/>
      <c r="S7" s="1521"/>
      <c r="T7" s="1521"/>
      <c r="V7" s="1521"/>
      <c r="W7" s="1521"/>
      <c r="Y7" s="1521"/>
      <c r="Z7" s="1521"/>
      <c r="AA7" s="512"/>
      <c r="AB7" s="512"/>
      <c r="AI7" s="514"/>
    </row>
    <row r="8" spans="1:50" s="513" customFormat="1" ht="33.75" customHeight="1" x14ac:dyDescent="0.25">
      <c r="A8" s="512"/>
      <c r="B8" s="1521"/>
      <c r="D8" s="1521"/>
      <c r="E8" s="1521"/>
      <c r="G8" s="1521" t="s">
        <v>168</v>
      </c>
      <c r="H8" s="1521"/>
      <c r="J8" s="1521" t="s">
        <v>174</v>
      </c>
      <c r="K8" s="1521"/>
      <c r="M8" s="1521" t="s">
        <v>169</v>
      </c>
      <c r="N8" s="1521"/>
      <c r="P8" s="1521"/>
      <c r="Q8" s="1521"/>
      <c r="S8" s="1521" t="s">
        <v>175</v>
      </c>
      <c r="T8" s="1521"/>
      <c r="V8" s="1521" t="s">
        <v>176</v>
      </c>
      <c r="W8" s="1521"/>
      <c r="Y8" s="1521" t="s">
        <v>177</v>
      </c>
      <c r="Z8" s="1521"/>
      <c r="AA8" s="512"/>
      <c r="AB8" s="512"/>
      <c r="AI8" s="514"/>
    </row>
    <row r="9" spans="1:50" s="513" customFormat="1" ht="36.75" customHeight="1" x14ac:dyDescent="0.25">
      <c r="A9" s="512"/>
      <c r="B9" s="152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5">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35">
      <c r="A11" s="519"/>
      <c r="B11" s="557" t="s">
        <v>8</v>
      </c>
      <c r="C11" s="558"/>
      <c r="D11" s="559">
        <f>G11+J11+M11</f>
        <v>8676713</v>
      </c>
      <c r="E11" s="560">
        <f t="shared" ref="E11:E28" si="0">D11*100/$D$30</f>
        <v>17.661334770061334</v>
      </c>
      <c r="F11" s="558"/>
      <c r="G11" s="561">
        <f>'20pobl'!J12</f>
        <v>7017124</v>
      </c>
      <c r="H11" s="562">
        <f>G11*100/$G$30</f>
        <v>18.015874434064553</v>
      </c>
      <c r="I11" s="558"/>
      <c r="J11" s="561">
        <f>'20pobl'!Q12</f>
        <v>1209620</v>
      </c>
      <c r="K11" s="562">
        <f>J11*100/$J$30</f>
        <v>16.923390744502157</v>
      </c>
      <c r="L11" s="558"/>
      <c r="M11" s="561">
        <f>'20pobl'!X12</f>
        <v>449969</v>
      </c>
      <c r="N11" s="562">
        <f t="shared" ref="N11:N28" si="1">M11*100/$M$30</f>
        <v>14.845547826907463</v>
      </c>
      <c r="O11" s="558"/>
      <c r="P11" s="563">
        <f t="shared" ref="P11:P28" si="2">S11+V11+Y11</f>
        <v>442279</v>
      </c>
      <c r="Q11" s="564">
        <f>P11*100/D11</f>
        <v>5.0973104676851708</v>
      </c>
      <c r="R11" s="558"/>
      <c r="S11" s="561">
        <f>'34adictcasaad'!G12</f>
        <v>122346</v>
      </c>
      <c r="T11" s="565">
        <f>S11*100/G11</f>
        <v>1.7435348156880226</v>
      </c>
      <c r="U11" s="558"/>
      <c r="V11" s="561">
        <f>'34adictcasaad'!J12</f>
        <v>107165</v>
      </c>
      <c r="W11" s="565">
        <f>V11*100/J11</f>
        <v>8.8593938592285184</v>
      </c>
      <c r="X11" s="558"/>
      <c r="Y11" s="561">
        <f>'34adictcasaad'!M12</f>
        <v>212768</v>
      </c>
      <c r="Z11" s="565">
        <f>Y11*100/M11</f>
        <v>47.285035191313177</v>
      </c>
      <c r="AA11" s="566"/>
      <c r="AB11" s="567">
        <f t="shared" ref="AB11:AB28" si="3">_xlfn.RANK.EQ(Q11,Q$11:Q$30,0)</f>
        <v>4</v>
      </c>
      <c r="AC11" s="567">
        <v>1</v>
      </c>
      <c r="AD11" s="567">
        <f>MATCH(AC11,AB$11:AB$30,0)</f>
        <v>7</v>
      </c>
      <c r="AE11" s="568" t="str">
        <f t="shared" ref="AE11:AE29" si="4">INDEX(B$11:B$30,AD11,1)</f>
        <v>Castilla y León</v>
      </c>
      <c r="AF11" s="569">
        <f t="shared" ref="AF11:AF29" si="5">INDEX(Q$11:Q$30,AD11,1)</f>
        <v>6.6408714566464315</v>
      </c>
      <c r="AH11" s="567">
        <f>_xlfn.RANK.EQ(T11,T$11:T$30,0)</f>
        <v>5</v>
      </c>
      <c r="AI11" s="567">
        <v>1</v>
      </c>
      <c r="AJ11" s="567">
        <f>MATCH(AI11,AH$11:AH$30,0)</f>
        <v>18</v>
      </c>
      <c r="AK11" s="568" t="str">
        <f>INDEX(B$11:B$30,AJ11,1)</f>
        <v>Ceuta y Melilla</v>
      </c>
      <c r="AL11" s="569">
        <f>INDEX(T$11:T$30,AJ11,1)</f>
        <v>2.1004744966488254</v>
      </c>
      <c r="AN11" s="567">
        <f>_xlfn.RANK.EQ(W11,W$11:W$30,0)</f>
        <v>1</v>
      </c>
      <c r="AO11" s="567">
        <v>1</v>
      </c>
      <c r="AP11" s="567">
        <f>MATCH(AO11,AN$11:AN$30,0)</f>
        <v>1</v>
      </c>
      <c r="AQ11" s="568" t="str">
        <f>INDEX(B$11:B$30,AP11,1)</f>
        <v>Andalucía</v>
      </c>
      <c r="AR11" s="569">
        <f>INDEX(W$11:W$30,AP11,1)</f>
        <v>8.8593938592285184</v>
      </c>
      <c r="AT11" s="567">
        <f>_xlfn.RANK.EQ(Z11,Z$11:Z$30,0)</f>
        <v>1</v>
      </c>
      <c r="AU11" s="567">
        <v>1</v>
      </c>
      <c r="AV11" s="567">
        <f>MATCH(AU11,AT$11:AT$30,0)</f>
        <v>1</v>
      </c>
      <c r="AW11" s="568" t="str">
        <f>INDEX(B$11:B$30,AV11,1)</f>
        <v>Andalucía</v>
      </c>
      <c r="AX11" s="569">
        <f>INDEX(Z$11:Z$30,AV11,1)</f>
        <v>47.285035191313177</v>
      </c>
    </row>
    <row r="12" spans="1:50" s="396" customFormat="1" ht="18" customHeight="1" x14ac:dyDescent="0.35">
      <c r="A12" s="519"/>
      <c r="B12" s="557" t="s">
        <v>7</v>
      </c>
      <c r="C12" s="558"/>
      <c r="D12" s="559">
        <f t="shared" ref="D12:D28" si="6">G12+J12+M12</f>
        <v>1364621</v>
      </c>
      <c r="E12" s="560">
        <f t="shared" si="0"/>
        <v>2.7776680311145325</v>
      </c>
      <c r="F12" s="558"/>
      <c r="G12" s="561">
        <f>'20pobl'!J13</f>
        <v>1056198</v>
      </c>
      <c r="H12" s="562">
        <f t="shared" ref="H12:H28" si="7">G12*100/$G$30</f>
        <v>2.711699343706925</v>
      </c>
      <c r="I12" s="558"/>
      <c r="J12" s="561">
        <f>'20pobl'!Q13</f>
        <v>209772</v>
      </c>
      <c r="K12" s="562">
        <f t="shared" ref="K12:K28" si="8">J12*100/$J$30</f>
        <v>2.9348502201151656</v>
      </c>
      <c r="L12" s="558"/>
      <c r="M12" s="561">
        <f>'20pobl'!X13</f>
        <v>98651</v>
      </c>
      <c r="N12" s="562">
        <f t="shared" si="1"/>
        <v>3.2547311896425044</v>
      </c>
      <c r="O12" s="558"/>
      <c r="P12" s="563">
        <f t="shared" si="2"/>
        <v>57255</v>
      </c>
      <c r="Q12" s="564">
        <f t="shared" ref="Q12:Q28" si="9">P12*100/D12</f>
        <v>4.1956704462264618</v>
      </c>
      <c r="R12" s="558"/>
      <c r="S12" s="561">
        <f>'34adictcasaad'!G13</f>
        <v>11157</v>
      </c>
      <c r="T12" s="565">
        <f t="shared" ref="T12:T28" si="10">S12*100/G12</f>
        <v>1.0563360279038589</v>
      </c>
      <c r="U12" s="558"/>
      <c r="V12" s="561">
        <f>'34adictcasaad'!J13</f>
        <v>11146</v>
      </c>
      <c r="W12" s="565">
        <f t="shared" ref="W12:W28" si="11">V12*100/J12</f>
        <v>5.3133878687336731</v>
      </c>
      <c r="X12" s="558"/>
      <c r="Y12" s="561">
        <f>'34adictcasaad'!M13</f>
        <v>34952</v>
      </c>
      <c r="Z12" s="565">
        <f t="shared" ref="Z12:Z28" si="12">Y12*100/M12</f>
        <v>35.429950025848697</v>
      </c>
      <c r="AA12" s="566"/>
      <c r="AB12" s="567">
        <f t="shared" si="3"/>
        <v>11</v>
      </c>
      <c r="AC12" s="567">
        <v>2</v>
      </c>
      <c r="AD12" s="567">
        <f t="shared" ref="AD12:AD28" si="13">MATCH(AC12,AB$11:AB$30,0)</f>
        <v>11</v>
      </c>
      <c r="AE12" s="568" t="str">
        <f t="shared" si="4"/>
        <v>Extremadura</v>
      </c>
      <c r="AF12" s="569">
        <f t="shared" si="5"/>
        <v>5.5652231699965347</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1.8794668107801134</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7.6897177954169811</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43.883714063296914</v>
      </c>
    </row>
    <row r="13" spans="1:50" s="396" customFormat="1" ht="18" customHeight="1" x14ac:dyDescent="0.35">
      <c r="A13" s="519"/>
      <c r="B13" s="557" t="s">
        <v>37</v>
      </c>
      <c r="C13" s="558"/>
      <c r="D13" s="559">
        <f t="shared" si="6"/>
        <v>1015128</v>
      </c>
      <c r="E13" s="560">
        <f t="shared" si="0"/>
        <v>2.0662796432776815</v>
      </c>
      <c r="F13" s="558"/>
      <c r="G13" s="561">
        <f>'20pobl'!J14</f>
        <v>727225</v>
      </c>
      <c r="H13" s="562">
        <f t="shared" si="7"/>
        <v>1.8670888935855481</v>
      </c>
      <c r="I13" s="558"/>
      <c r="J13" s="561">
        <f>'20pobl'!Q14</f>
        <v>201425</v>
      </c>
      <c r="K13" s="562">
        <f t="shared" si="8"/>
        <v>2.818070121783161</v>
      </c>
      <c r="L13" s="558"/>
      <c r="M13" s="561">
        <f>'20pobl'!X14</f>
        <v>86478</v>
      </c>
      <c r="N13" s="562">
        <f t="shared" si="1"/>
        <v>2.8531149589756262</v>
      </c>
      <c r="O13" s="558"/>
      <c r="P13" s="563">
        <f t="shared" si="2"/>
        <v>43635</v>
      </c>
      <c r="Q13" s="564">
        <f t="shared" si="9"/>
        <v>4.2984727049199707</v>
      </c>
      <c r="R13" s="558"/>
      <c r="S13" s="561">
        <f>'34adictcasaad'!G14</f>
        <v>9949</v>
      </c>
      <c r="T13" s="565">
        <f t="shared" si="10"/>
        <v>1.3680772800715046</v>
      </c>
      <c r="U13" s="558"/>
      <c r="V13" s="561">
        <f>'34adictcasaad'!J14</f>
        <v>9565</v>
      </c>
      <c r="W13" s="565">
        <f t="shared" si="11"/>
        <v>4.7486657564850443</v>
      </c>
      <c r="X13" s="558"/>
      <c r="Y13" s="561">
        <f>'34adictcasaad'!M14</f>
        <v>24121</v>
      </c>
      <c r="Z13" s="565">
        <f t="shared" si="12"/>
        <v>27.892643215615532</v>
      </c>
      <c r="AA13" s="566"/>
      <c r="AB13" s="567">
        <f t="shared" si="3"/>
        <v>9</v>
      </c>
      <c r="AC13" s="567">
        <v>3</v>
      </c>
      <c r="AD13" s="567">
        <f t="shared" si="13"/>
        <v>16</v>
      </c>
      <c r="AE13" s="568" t="str">
        <f t="shared" si="4"/>
        <v>País Vasco</v>
      </c>
      <c r="AF13" s="570">
        <f t="shared" si="5"/>
        <v>5.4002442980400414</v>
      </c>
      <c r="AH13" s="567">
        <f t="shared" si="14"/>
        <v>13</v>
      </c>
      <c r="AI13" s="567">
        <v>3</v>
      </c>
      <c r="AJ13" s="567">
        <f t="shared" si="15"/>
        <v>16</v>
      </c>
      <c r="AK13" s="568" t="str">
        <f t="shared" si="16"/>
        <v>País Vasco</v>
      </c>
      <c r="AL13" s="569">
        <f t="shared" si="17"/>
        <v>1.8699224291875181</v>
      </c>
      <c r="AN13" s="567">
        <f t="shared" si="18"/>
        <v>16</v>
      </c>
      <c r="AO13" s="567">
        <v>3</v>
      </c>
      <c r="AP13" s="567">
        <f t="shared" si="19"/>
        <v>9</v>
      </c>
      <c r="AQ13" s="568" t="str">
        <f t="shared" si="20"/>
        <v>Cataluña</v>
      </c>
      <c r="AR13" s="569">
        <f t="shared" si="21"/>
        <v>7.5208643304315155</v>
      </c>
      <c r="AT13" s="567">
        <f t="shared" si="22"/>
        <v>17</v>
      </c>
      <c r="AU13" s="567">
        <v>3</v>
      </c>
      <c r="AV13" s="567">
        <f t="shared" si="23"/>
        <v>8</v>
      </c>
      <c r="AW13" s="568" t="str">
        <f t="shared" si="24"/>
        <v>Castilla - La Mancha</v>
      </c>
      <c r="AX13" s="569">
        <f t="shared" si="25"/>
        <v>42.532042703779702</v>
      </c>
    </row>
    <row r="14" spans="1:50" s="396" customFormat="1" ht="18" customHeight="1" x14ac:dyDescent="0.35">
      <c r="A14" s="519"/>
      <c r="B14" s="557" t="s">
        <v>38</v>
      </c>
      <c r="C14" s="558"/>
      <c r="D14" s="559">
        <f t="shared" si="6"/>
        <v>1249844</v>
      </c>
      <c r="E14" s="560">
        <f t="shared" si="0"/>
        <v>2.5440409627876983</v>
      </c>
      <c r="F14" s="558"/>
      <c r="G14" s="561">
        <f>'20pobl'!J15</f>
        <v>1039347</v>
      </c>
      <c r="H14" s="562">
        <f t="shared" si="7"/>
        <v>2.6684358214877908</v>
      </c>
      <c r="I14" s="558"/>
      <c r="J14" s="561">
        <f>'20pobl'!Q15</f>
        <v>154160</v>
      </c>
      <c r="K14" s="562">
        <f t="shared" si="8"/>
        <v>2.156801241028135</v>
      </c>
      <c r="L14" s="558"/>
      <c r="M14" s="561">
        <f>'20pobl'!X15</f>
        <v>56337</v>
      </c>
      <c r="N14" s="562">
        <f t="shared" si="1"/>
        <v>1.8586916608132686</v>
      </c>
      <c r="O14" s="558"/>
      <c r="P14" s="563">
        <f t="shared" si="2"/>
        <v>47479</v>
      </c>
      <c r="Q14" s="564">
        <f t="shared" si="9"/>
        <v>3.79879408950237</v>
      </c>
      <c r="R14" s="558"/>
      <c r="S14" s="561">
        <f>'34adictcasaad'!G15</f>
        <v>13878</v>
      </c>
      <c r="T14" s="565">
        <f t="shared" si="10"/>
        <v>1.3352614670557572</v>
      </c>
      <c r="U14" s="558"/>
      <c r="V14" s="561">
        <f>'34adictcasaad'!J15</f>
        <v>10941</v>
      </c>
      <c r="W14" s="565">
        <f t="shared" si="11"/>
        <v>7.0971717695900365</v>
      </c>
      <c r="X14" s="558"/>
      <c r="Y14" s="561">
        <f>'34adictcasaad'!M15</f>
        <v>22660</v>
      </c>
      <c r="Z14" s="565">
        <f t="shared" si="12"/>
        <v>40.222234055771516</v>
      </c>
      <c r="AA14" s="566"/>
      <c r="AB14" s="567">
        <f t="shared" si="3"/>
        <v>15</v>
      </c>
      <c r="AC14" s="567">
        <v>4</v>
      </c>
      <c r="AD14" s="567">
        <f t="shared" si="13"/>
        <v>1</v>
      </c>
      <c r="AE14" s="568" t="str">
        <f t="shared" si="4"/>
        <v>Andalucía</v>
      </c>
      <c r="AF14" s="569">
        <f t="shared" si="5"/>
        <v>5.0973104676851708</v>
      </c>
      <c r="AH14" s="567">
        <f t="shared" si="14"/>
        <v>16</v>
      </c>
      <c r="AI14" s="567">
        <v>4</v>
      </c>
      <c r="AJ14" s="567">
        <f t="shared" si="15"/>
        <v>14</v>
      </c>
      <c r="AK14" s="568" t="str">
        <f t="shared" si="16"/>
        <v>Murcia, Región de</v>
      </c>
      <c r="AL14" s="569">
        <f t="shared" si="17"/>
        <v>1.746850921463861</v>
      </c>
      <c r="AN14" s="567">
        <f t="shared" si="18"/>
        <v>5</v>
      </c>
      <c r="AO14" s="567">
        <v>4</v>
      </c>
      <c r="AP14" s="567">
        <f t="shared" si="19"/>
        <v>11</v>
      </c>
      <c r="AQ14" s="568" t="str">
        <f t="shared" si="20"/>
        <v>Extremadura</v>
      </c>
      <c r="AR14" s="569">
        <f t="shared" si="21"/>
        <v>7.515718142450762</v>
      </c>
      <c r="AT14" s="567">
        <f t="shared" si="22"/>
        <v>6</v>
      </c>
      <c r="AU14" s="567">
        <v>4</v>
      </c>
      <c r="AV14" s="567">
        <f t="shared" si="23"/>
        <v>11</v>
      </c>
      <c r="AW14" s="568" t="str">
        <f t="shared" si="24"/>
        <v>Extremadura</v>
      </c>
      <c r="AX14" s="569">
        <f t="shared" si="25"/>
        <v>42.319980016039757</v>
      </c>
    </row>
    <row r="15" spans="1:50" s="396" customFormat="1" ht="18" customHeight="1" x14ac:dyDescent="0.35">
      <c r="A15" s="519"/>
      <c r="B15" s="557" t="s">
        <v>6</v>
      </c>
      <c r="C15" s="558"/>
      <c r="D15" s="559">
        <f t="shared" si="6"/>
        <v>2258866</v>
      </c>
      <c r="E15" s="560">
        <f t="shared" si="0"/>
        <v>4.597891923670792</v>
      </c>
      <c r="F15" s="558"/>
      <c r="G15" s="561">
        <f>'20pobl'!J16</f>
        <v>1848033</v>
      </c>
      <c r="H15" s="562">
        <f t="shared" si="7"/>
        <v>4.7446689666603614</v>
      </c>
      <c r="I15" s="558"/>
      <c r="J15" s="561">
        <f>'20pobl'!Q16</f>
        <v>305526</v>
      </c>
      <c r="K15" s="562">
        <f t="shared" si="8"/>
        <v>4.2745125581627006</v>
      </c>
      <c r="L15" s="558"/>
      <c r="M15" s="561">
        <f>'20pobl'!X16</f>
        <v>105307</v>
      </c>
      <c r="N15" s="562">
        <f t="shared" si="1"/>
        <v>3.4743284648679</v>
      </c>
      <c r="O15" s="558"/>
      <c r="P15" s="563">
        <f t="shared" si="2"/>
        <v>78389</v>
      </c>
      <c r="Q15" s="564">
        <f t="shared" si="9"/>
        <v>3.4702811056521279</v>
      </c>
      <c r="R15" s="558"/>
      <c r="S15" s="561">
        <f>'34adictcasaad'!G16</f>
        <v>27046</v>
      </c>
      <c r="T15" s="565">
        <f t="shared" si="10"/>
        <v>1.4635020045637712</v>
      </c>
      <c r="U15" s="558"/>
      <c r="V15" s="561">
        <f>'34adictcasaad'!J16</f>
        <v>18548</v>
      </c>
      <c r="W15" s="565">
        <f t="shared" si="11"/>
        <v>6.0708417614212866</v>
      </c>
      <c r="X15" s="558"/>
      <c r="Y15" s="561">
        <f>'34adictcasaad'!M16</f>
        <v>32795</v>
      </c>
      <c r="Z15" s="565">
        <f t="shared" si="12"/>
        <v>31.142279240696251</v>
      </c>
      <c r="AA15" s="566"/>
      <c r="AB15" s="567">
        <f t="shared" si="3"/>
        <v>18</v>
      </c>
      <c r="AC15" s="567">
        <v>5</v>
      </c>
      <c r="AD15" s="567">
        <f t="shared" si="13"/>
        <v>8</v>
      </c>
      <c r="AE15" s="568" t="str">
        <f t="shared" si="4"/>
        <v>Castilla - La Mancha</v>
      </c>
      <c r="AF15" s="569">
        <f t="shared" si="5"/>
        <v>4.7594548100102614</v>
      </c>
      <c r="AH15" s="567">
        <f t="shared" si="14"/>
        <v>9</v>
      </c>
      <c r="AI15" s="567">
        <v>5</v>
      </c>
      <c r="AJ15" s="567">
        <f t="shared" si="15"/>
        <v>1</v>
      </c>
      <c r="AK15" s="568" t="str">
        <f t="shared" si="16"/>
        <v>Andalucía</v>
      </c>
      <c r="AL15" s="569">
        <f t="shared" si="17"/>
        <v>1.7435348156880226</v>
      </c>
      <c r="AN15" s="567">
        <f t="shared" si="18"/>
        <v>11</v>
      </c>
      <c r="AO15" s="567">
        <v>5</v>
      </c>
      <c r="AP15" s="567">
        <f t="shared" si="19"/>
        <v>4</v>
      </c>
      <c r="AQ15" s="568" t="str">
        <f t="shared" si="20"/>
        <v>Balears, Illes</v>
      </c>
      <c r="AR15" s="569">
        <f t="shared" si="21"/>
        <v>7.0971717695900365</v>
      </c>
      <c r="AT15" s="567">
        <f t="shared" si="22"/>
        <v>16</v>
      </c>
      <c r="AU15" s="567">
        <v>5</v>
      </c>
      <c r="AV15" s="567">
        <f t="shared" si="23"/>
        <v>9</v>
      </c>
      <c r="AW15" s="568" t="str">
        <f t="shared" si="24"/>
        <v>Cataluña</v>
      </c>
      <c r="AX15" s="569">
        <f t="shared" si="25"/>
        <v>41.164924472434635</v>
      </c>
    </row>
    <row r="16" spans="1:50" s="396" customFormat="1" ht="18" customHeight="1" x14ac:dyDescent="0.35">
      <c r="A16" s="519"/>
      <c r="B16" s="557" t="s">
        <v>5</v>
      </c>
      <c r="C16" s="558"/>
      <c r="D16" s="571">
        <f t="shared" si="6"/>
        <v>593623</v>
      </c>
      <c r="E16" s="560">
        <f t="shared" si="0"/>
        <v>1.2083117800724905</v>
      </c>
      <c r="F16" s="558"/>
      <c r="G16" s="572">
        <f>'20pobl'!J17</f>
        <v>448079</v>
      </c>
      <c r="H16" s="562">
        <f t="shared" si="7"/>
        <v>1.15040506631224</v>
      </c>
      <c r="I16" s="558"/>
      <c r="J16" s="572">
        <f>'20pobl'!Q17</f>
        <v>103380</v>
      </c>
      <c r="K16" s="562">
        <f t="shared" si="8"/>
        <v>1.4463551653962674</v>
      </c>
      <c r="L16" s="558"/>
      <c r="M16" s="572">
        <f>'20pobl'!X17</f>
        <v>42164</v>
      </c>
      <c r="N16" s="562">
        <f t="shared" si="1"/>
        <v>1.3910906719656826</v>
      </c>
      <c r="O16" s="558"/>
      <c r="P16" s="572">
        <f t="shared" si="2"/>
        <v>23075</v>
      </c>
      <c r="Q16" s="564">
        <f t="shared" si="9"/>
        <v>3.8871472298074705</v>
      </c>
      <c r="R16" s="558"/>
      <c r="S16" s="572">
        <f>'34adictcasaad'!G17</f>
        <v>6521</v>
      </c>
      <c r="T16" s="565">
        <f t="shared" si="10"/>
        <v>1.4553237263964613</v>
      </c>
      <c r="U16" s="558"/>
      <c r="V16" s="572">
        <f>'34adictcasaad'!J17</f>
        <v>4823</v>
      </c>
      <c r="W16" s="565">
        <f t="shared" si="11"/>
        <v>4.665312439543432</v>
      </c>
      <c r="X16" s="558"/>
      <c r="Y16" s="572">
        <f>'34adictcasaad'!M17</f>
        <v>11731</v>
      </c>
      <c r="Z16" s="565">
        <f t="shared" si="12"/>
        <v>27.82231287354141</v>
      </c>
      <c r="AA16" s="566"/>
      <c r="AB16" s="567">
        <f t="shared" si="3"/>
        <v>14</v>
      </c>
      <c r="AC16" s="567">
        <v>6</v>
      </c>
      <c r="AD16" s="567">
        <f t="shared" si="13"/>
        <v>9</v>
      </c>
      <c r="AE16" s="568" t="str">
        <f t="shared" si="4"/>
        <v>Cataluña</v>
      </c>
      <c r="AF16" s="569">
        <f t="shared" si="5"/>
        <v>4.6627538765400738</v>
      </c>
      <c r="AH16" s="567">
        <f t="shared" si="14"/>
        <v>10</v>
      </c>
      <c r="AI16" s="567">
        <v>6</v>
      </c>
      <c r="AJ16" s="567">
        <f t="shared" si="15"/>
        <v>11</v>
      </c>
      <c r="AK16" s="568" t="str">
        <f t="shared" si="16"/>
        <v>Extremadura</v>
      </c>
      <c r="AL16" s="569">
        <f t="shared" si="17"/>
        <v>1.7232734310610549</v>
      </c>
      <c r="AN16" s="567">
        <f t="shared" si="18"/>
        <v>17</v>
      </c>
      <c r="AO16" s="567">
        <v>6</v>
      </c>
      <c r="AP16" s="567">
        <f t="shared" si="19"/>
        <v>8</v>
      </c>
      <c r="AQ16" s="568" t="str">
        <f t="shared" si="20"/>
        <v>Castilla - La Mancha</v>
      </c>
      <c r="AR16" s="569">
        <f t="shared" si="21"/>
        <v>6.884110014432383</v>
      </c>
      <c r="AT16" s="567">
        <f t="shared" si="22"/>
        <v>18</v>
      </c>
      <c r="AU16" s="567">
        <v>6</v>
      </c>
      <c r="AV16" s="567">
        <f t="shared" si="23"/>
        <v>4</v>
      </c>
      <c r="AW16" s="568" t="str">
        <f t="shared" si="24"/>
        <v>Balears, Illes</v>
      </c>
      <c r="AX16" s="569">
        <f t="shared" si="25"/>
        <v>40.222234055771516</v>
      </c>
    </row>
    <row r="17" spans="1:50" s="396" customFormat="1" ht="18" customHeight="1" x14ac:dyDescent="0.35">
      <c r="A17" s="519"/>
      <c r="B17" s="557" t="s">
        <v>4</v>
      </c>
      <c r="C17" s="558"/>
      <c r="D17" s="559">
        <f t="shared" si="6"/>
        <v>2401221</v>
      </c>
      <c r="E17" s="560">
        <f t="shared" si="0"/>
        <v>4.8876536469399703</v>
      </c>
      <c r="F17" s="558"/>
      <c r="G17" s="561">
        <f>'20pobl'!J18</f>
        <v>1746772</v>
      </c>
      <c r="H17" s="562">
        <f t="shared" si="7"/>
        <v>4.4846898839096774</v>
      </c>
      <c r="I17" s="558"/>
      <c r="J17" s="561">
        <f>'20pobl'!Q18</f>
        <v>430931</v>
      </c>
      <c r="K17" s="562">
        <f t="shared" si="8"/>
        <v>6.0290121665639287</v>
      </c>
      <c r="L17" s="558"/>
      <c r="M17" s="561">
        <f>'20pobl'!X18</f>
        <v>223518</v>
      </c>
      <c r="N17" s="562">
        <f t="shared" si="1"/>
        <v>7.3743905895177271</v>
      </c>
      <c r="O17" s="558"/>
      <c r="P17" s="563">
        <f t="shared" si="2"/>
        <v>159462</v>
      </c>
      <c r="Q17" s="564">
        <f>P17*100/D17</f>
        <v>6.6408714566464315</v>
      </c>
      <c r="R17" s="558"/>
      <c r="S17" s="561">
        <f>'34adictcasaad'!G18</f>
        <v>32830</v>
      </c>
      <c r="T17" s="565">
        <f>S17*100/G17</f>
        <v>1.8794668107801134</v>
      </c>
      <c r="U17" s="558"/>
      <c r="V17" s="561">
        <f>'34adictcasaad'!J18</f>
        <v>28544</v>
      </c>
      <c r="W17" s="565">
        <f>V17*100/J17</f>
        <v>6.6237982414818148</v>
      </c>
      <c r="X17" s="558"/>
      <c r="Y17" s="561">
        <f>'34adictcasaad'!M18</f>
        <v>98088</v>
      </c>
      <c r="Z17" s="565">
        <f>Y17*100/M17</f>
        <v>43.883714063296914</v>
      </c>
      <c r="AA17" s="566"/>
      <c r="AB17" s="567">
        <f t="shared" si="3"/>
        <v>1</v>
      </c>
      <c r="AC17" s="567">
        <v>7</v>
      </c>
      <c r="AD17" s="567">
        <f t="shared" si="13"/>
        <v>17</v>
      </c>
      <c r="AE17" s="568" t="str">
        <f t="shared" si="4"/>
        <v>Rioja, La</v>
      </c>
      <c r="AF17" s="569">
        <f t="shared" si="5"/>
        <v>4.5890031609256949</v>
      </c>
      <c r="AH17" s="567">
        <f t="shared" si="14"/>
        <v>2</v>
      </c>
      <c r="AI17" s="567">
        <v>7</v>
      </c>
      <c r="AJ17" s="567">
        <f t="shared" si="15"/>
        <v>9</v>
      </c>
      <c r="AK17" s="568" t="str">
        <f t="shared" si="16"/>
        <v>Cataluña</v>
      </c>
      <c r="AL17" s="569">
        <f t="shared" si="17"/>
        <v>1.4903699537835671</v>
      </c>
      <c r="AN17" s="567">
        <f t="shared" si="18"/>
        <v>8</v>
      </c>
      <c r="AO17" s="567">
        <v>7</v>
      </c>
      <c r="AP17" s="567">
        <f t="shared" si="19"/>
        <v>20</v>
      </c>
      <c r="AQ17" s="568" t="str">
        <f t="shared" si="20"/>
        <v>TOTAL</v>
      </c>
      <c r="AR17" s="569">
        <f t="shared" si="21"/>
        <v>6.6468680072896973</v>
      </c>
      <c r="AT17" s="567">
        <f t="shared" si="22"/>
        <v>2</v>
      </c>
      <c r="AU17" s="567">
        <v>7</v>
      </c>
      <c r="AV17" s="567">
        <f t="shared" si="23"/>
        <v>16</v>
      </c>
      <c r="AW17" s="568" t="str">
        <f t="shared" si="24"/>
        <v>País Vasco</v>
      </c>
      <c r="AX17" s="569">
        <f t="shared" si="25"/>
        <v>38.971714367761081</v>
      </c>
    </row>
    <row r="18" spans="1:50" s="396" customFormat="1" ht="18" customHeight="1" x14ac:dyDescent="0.35">
      <c r="A18" s="519"/>
      <c r="B18" s="557" t="s">
        <v>40</v>
      </c>
      <c r="C18" s="558"/>
      <c r="D18" s="559">
        <f t="shared" si="6"/>
        <v>2126378</v>
      </c>
      <c r="E18" s="560">
        <f t="shared" si="0"/>
        <v>4.328214348647176</v>
      </c>
      <c r="F18" s="558"/>
      <c r="G18" s="561">
        <f>'20pobl'!J19</f>
        <v>1699472</v>
      </c>
      <c r="H18" s="562">
        <f t="shared" si="7"/>
        <v>4.3632511205742635</v>
      </c>
      <c r="I18" s="558"/>
      <c r="J18" s="561">
        <f>'20pobl'!Q19</f>
        <v>292398</v>
      </c>
      <c r="K18" s="562">
        <f t="shared" si="8"/>
        <v>4.0908430803979279</v>
      </c>
      <c r="L18" s="558"/>
      <c r="M18" s="561">
        <f>'20pobl'!X19</f>
        <v>134508</v>
      </c>
      <c r="N18" s="562">
        <f t="shared" si="1"/>
        <v>4.4377389266853253</v>
      </c>
      <c r="O18" s="558"/>
      <c r="P18" s="563">
        <f t="shared" si="2"/>
        <v>101204</v>
      </c>
      <c r="Q18" s="564">
        <f t="shared" si="9"/>
        <v>4.7594548100102614</v>
      </c>
      <c r="R18" s="558"/>
      <c r="S18" s="561">
        <f>'34adictcasaad'!G19</f>
        <v>23866</v>
      </c>
      <c r="T18" s="565">
        <f t="shared" si="10"/>
        <v>1.4043185177513957</v>
      </c>
      <c r="U18" s="558"/>
      <c r="V18" s="561">
        <f>'34adictcasaad'!J19</f>
        <v>20129</v>
      </c>
      <c r="W18" s="565">
        <f t="shared" si="11"/>
        <v>6.884110014432383</v>
      </c>
      <c r="X18" s="558"/>
      <c r="Y18" s="561">
        <f>'34adictcasaad'!M19</f>
        <v>57209</v>
      </c>
      <c r="Z18" s="565">
        <f t="shared" si="12"/>
        <v>42.532042703779702</v>
      </c>
      <c r="AA18" s="566"/>
      <c r="AB18" s="567">
        <f t="shared" si="3"/>
        <v>5</v>
      </c>
      <c r="AC18" s="567">
        <v>8</v>
      </c>
      <c r="AD18" s="567">
        <f t="shared" si="13"/>
        <v>20</v>
      </c>
      <c r="AE18" s="568" t="str">
        <f t="shared" si="4"/>
        <v>TOTAL</v>
      </c>
      <c r="AF18" s="569">
        <f t="shared" si="5"/>
        <v>4.5225341313988556</v>
      </c>
      <c r="AH18" s="567">
        <f t="shared" si="14"/>
        <v>11</v>
      </c>
      <c r="AI18" s="567">
        <v>8</v>
      </c>
      <c r="AJ18" s="567">
        <f t="shared" si="15"/>
        <v>20</v>
      </c>
      <c r="AK18" s="568" t="str">
        <f t="shared" si="16"/>
        <v>TOTAL</v>
      </c>
      <c r="AL18" s="569">
        <f t="shared" si="17"/>
        <v>1.483404019422808</v>
      </c>
      <c r="AN18" s="567">
        <f t="shared" si="18"/>
        <v>6</v>
      </c>
      <c r="AO18" s="567">
        <v>8</v>
      </c>
      <c r="AP18" s="567">
        <f t="shared" si="19"/>
        <v>7</v>
      </c>
      <c r="AQ18" s="568" t="str">
        <f t="shared" si="20"/>
        <v>Castilla y León</v>
      </c>
      <c r="AR18" s="569">
        <f t="shared" si="21"/>
        <v>6.6237982414818148</v>
      </c>
      <c r="AT18" s="567">
        <f t="shared" si="22"/>
        <v>3</v>
      </c>
      <c r="AU18" s="567">
        <v>8</v>
      </c>
      <c r="AV18" s="567">
        <f t="shared" si="23"/>
        <v>13</v>
      </c>
      <c r="AW18" s="568" t="str">
        <f t="shared" si="24"/>
        <v>Madrid, Comunidad de</v>
      </c>
      <c r="AX18" s="569">
        <f t="shared" si="25"/>
        <v>38.931086832693232</v>
      </c>
    </row>
    <row r="19" spans="1:50" s="396" customFormat="1" ht="18" customHeight="1" x14ac:dyDescent="0.35">
      <c r="A19" s="519"/>
      <c r="B19" s="557" t="s">
        <v>41</v>
      </c>
      <c r="C19" s="558"/>
      <c r="D19" s="559">
        <f t="shared" si="6"/>
        <v>8124126</v>
      </c>
      <c r="E19" s="560">
        <f t="shared" si="0"/>
        <v>16.536551226271897</v>
      </c>
      <c r="F19" s="558"/>
      <c r="G19" s="561">
        <f>'20pobl'!J20</f>
        <v>6522139</v>
      </c>
      <c r="H19" s="562">
        <f t="shared" si="7"/>
        <v>16.745042166208741</v>
      </c>
      <c r="I19" s="558"/>
      <c r="J19" s="561">
        <f>'20pobl'!Q20</f>
        <v>1123089</v>
      </c>
      <c r="K19" s="562">
        <f t="shared" si="8"/>
        <v>15.712764329171296</v>
      </c>
      <c r="L19" s="558"/>
      <c r="M19" s="561">
        <f>'20pobl'!X20</f>
        <v>478898</v>
      </c>
      <c r="N19" s="562">
        <f t="shared" si="1"/>
        <v>15.799984361612312</v>
      </c>
      <c r="O19" s="558"/>
      <c r="P19" s="563">
        <f t="shared" si="2"/>
        <v>378808</v>
      </c>
      <c r="Q19" s="564">
        <f t="shared" si="9"/>
        <v>4.6627538765400738</v>
      </c>
      <c r="R19" s="558"/>
      <c r="S19" s="561">
        <f>'34adictcasaad'!G20</f>
        <v>97204</v>
      </c>
      <c r="T19" s="565">
        <f t="shared" si="10"/>
        <v>1.4903699537835671</v>
      </c>
      <c r="U19" s="558"/>
      <c r="V19" s="561">
        <f>'34adictcasaad'!J20</f>
        <v>84466</v>
      </c>
      <c r="W19" s="565">
        <f t="shared" si="11"/>
        <v>7.5208643304315155</v>
      </c>
      <c r="X19" s="558"/>
      <c r="Y19" s="561">
        <f>'34adictcasaad'!M20</f>
        <v>197138</v>
      </c>
      <c r="Z19" s="565">
        <f t="shared" si="12"/>
        <v>41.164924472434635</v>
      </c>
      <c r="AA19" s="566"/>
      <c r="AB19" s="567">
        <f t="shared" si="3"/>
        <v>6</v>
      </c>
      <c r="AC19" s="567">
        <v>9</v>
      </c>
      <c r="AD19" s="567">
        <f t="shared" si="13"/>
        <v>3</v>
      </c>
      <c r="AE19" s="568" t="str">
        <f t="shared" si="4"/>
        <v>Asturias, Principado de</v>
      </c>
      <c r="AF19" s="569">
        <f t="shared" si="5"/>
        <v>4.2984727049199707</v>
      </c>
      <c r="AH19" s="567">
        <f t="shared" si="14"/>
        <v>7</v>
      </c>
      <c r="AI19" s="567">
        <v>9</v>
      </c>
      <c r="AJ19" s="567">
        <f t="shared" si="15"/>
        <v>5</v>
      </c>
      <c r="AK19" s="568" t="str">
        <f t="shared" si="16"/>
        <v>Canarias</v>
      </c>
      <c r="AL19" s="569">
        <f t="shared" si="17"/>
        <v>1.4635020045637712</v>
      </c>
      <c r="AN19" s="567">
        <f t="shared" si="18"/>
        <v>3</v>
      </c>
      <c r="AO19" s="567">
        <v>9</v>
      </c>
      <c r="AP19" s="567">
        <f t="shared" si="19"/>
        <v>16</v>
      </c>
      <c r="AQ19" s="568" t="str">
        <f t="shared" si="20"/>
        <v>País Vasco</v>
      </c>
      <c r="AR19" s="569">
        <f t="shared" si="21"/>
        <v>6.4412491634827909</v>
      </c>
      <c r="AT19" s="567">
        <f t="shared" si="22"/>
        <v>5</v>
      </c>
      <c r="AU19" s="567">
        <v>9</v>
      </c>
      <c r="AV19" s="567">
        <f t="shared" si="23"/>
        <v>14</v>
      </c>
      <c r="AW19" s="568" t="str">
        <f t="shared" si="24"/>
        <v>Murcia, Región de</v>
      </c>
      <c r="AX19" s="569">
        <f t="shared" si="25"/>
        <v>38.840739644174093</v>
      </c>
    </row>
    <row r="20" spans="1:50" s="396" customFormat="1" ht="18" customHeight="1" x14ac:dyDescent="0.35">
      <c r="A20" s="519"/>
      <c r="B20" s="557" t="s">
        <v>3</v>
      </c>
      <c r="C20" s="558"/>
      <c r="D20" s="559">
        <f t="shared" si="6"/>
        <v>5425182</v>
      </c>
      <c r="E20" s="560">
        <f t="shared" si="0"/>
        <v>11.042886343078409</v>
      </c>
      <c r="F20" s="558"/>
      <c r="G20" s="561">
        <f>'20pobl'!J21</f>
        <v>4318866</v>
      </c>
      <c r="H20" s="562">
        <f t="shared" si="7"/>
        <v>11.088324440832261</v>
      </c>
      <c r="I20" s="558"/>
      <c r="J20" s="561">
        <f>'20pobl'!Q21</f>
        <v>794988</v>
      </c>
      <c r="K20" s="562">
        <f t="shared" si="8"/>
        <v>11.122412461095452</v>
      </c>
      <c r="L20" s="558"/>
      <c r="M20" s="561">
        <f>'20pobl'!X21</f>
        <v>311328</v>
      </c>
      <c r="N20" s="562">
        <f t="shared" si="1"/>
        <v>10.271451397441705</v>
      </c>
      <c r="O20" s="558"/>
      <c r="P20" s="563">
        <f t="shared" si="2"/>
        <v>218916</v>
      </c>
      <c r="Q20" s="564">
        <f t="shared" si="9"/>
        <v>4.0351825984824101</v>
      </c>
      <c r="R20" s="558"/>
      <c r="S20" s="561">
        <f>'34adictcasaad'!G21</f>
        <v>58257</v>
      </c>
      <c r="T20" s="565">
        <f t="shared" si="10"/>
        <v>1.3488957518015146</v>
      </c>
      <c r="U20" s="558"/>
      <c r="V20" s="561">
        <f>'34adictcasaad'!J21</f>
        <v>47157</v>
      </c>
      <c r="W20" s="565">
        <f t="shared" si="11"/>
        <v>5.9317876496248996</v>
      </c>
      <c r="X20" s="558"/>
      <c r="Y20" s="561">
        <f>'34adictcasaad'!M21</f>
        <v>113502</v>
      </c>
      <c r="Z20" s="565">
        <f t="shared" si="12"/>
        <v>36.457369719395622</v>
      </c>
      <c r="AA20" s="566"/>
      <c r="AB20" s="567">
        <f t="shared" si="3"/>
        <v>12</v>
      </c>
      <c r="AC20" s="567">
        <v>10</v>
      </c>
      <c r="AD20" s="567">
        <f t="shared" si="13"/>
        <v>14</v>
      </c>
      <c r="AE20" s="568" t="str">
        <f t="shared" si="4"/>
        <v>Murcia, Región de</v>
      </c>
      <c r="AF20" s="570">
        <f t="shared" si="5"/>
        <v>4.217735598671446</v>
      </c>
      <c r="AH20" s="567">
        <f t="shared" si="14"/>
        <v>15</v>
      </c>
      <c r="AI20" s="567">
        <v>10</v>
      </c>
      <c r="AJ20" s="567">
        <f t="shared" si="15"/>
        <v>6</v>
      </c>
      <c r="AK20" s="568" t="str">
        <f t="shared" si="16"/>
        <v>Cantabria</v>
      </c>
      <c r="AL20" s="569">
        <f t="shared" si="17"/>
        <v>1.4553237263964613</v>
      </c>
      <c r="AN20" s="567">
        <f t="shared" si="18"/>
        <v>12</v>
      </c>
      <c r="AO20" s="567">
        <v>10</v>
      </c>
      <c r="AP20" s="567">
        <f t="shared" si="19"/>
        <v>18</v>
      </c>
      <c r="AQ20" s="568" t="str">
        <f t="shared" si="20"/>
        <v>Ceuta y Melilla</v>
      </c>
      <c r="AR20" s="569">
        <f t="shared" si="21"/>
        <v>6.1338076658251088</v>
      </c>
      <c r="AT20" s="567">
        <f t="shared" si="22"/>
        <v>12</v>
      </c>
      <c r="AU20" s="567">
        <v>10</v>
      </c>
      <c r="AV20" s="567">
        <f t="shared" si="23"/>
        <v>20</v>
      </c>
      <c r="AW20" s="568" t="str">
        <f t="shared" si="24"/>
        <v>TOTAL</v>
      </c>
      <c r="AX20" s="569">
        <f t="shared" si="25"/>
        <v>38.567101385251021</v>
      </c>
    </row>
    <row r="21" spans="1:50" s="329" customFormat="1" ht="18" customHeight="1" x14ac:dyDescent="0.35">
      <c r="A21" s="348"/>
      <c r="B21" s="548" t="s">
        <v>2</v>
      </c>
      <c r="C21" s="573"/>
      <c r="D21" s="574">
        <f t="shared" si="6"/>
        <v>1053345</v>
      </c>
      <c r="E21" s="575">
        <f t="shared" si="0"/>
        <v>2.1440698422744027</v>
      </c>
      <c r="F21" s="573"/>
      <c r="G21" s="576">
        <f>'20pobl'!J22</f>
        <v>811711</v>
      </c>
      <c r="H21" s="577">
        <f t="shared" si="7"/>
        <v>2.083999577711463</v>
      </c>
      <c r="I21" s="573"/>
      <c r="J21" s="576">
        <f>'20pobl'!Q22</f>
        <v>165573</v>
      </c>
      <c r="K21" s="577">
        <f t="shared" si="8"/>
        <v>2.3164767247064826</v>
      </c>
      <c r="L21" s="573"/>
      <c r="M21" s="576">
        <f>'20pobl'!X22</f>
        <v>76061</v>
      </c>
      <c r="N21" s="577">
        <f t="shared" si="1"/>
        <v>2.5094333459914093</v>
      </c>
      <c r="O21" s="573"/>
      <c r="P21" s="578">
        <f t="shared" si="2"/>
        <v>58621</v>
      </c>
      <c r="Q21" s="579">
        <f t="shared" si="9"/>
        <v>5.5652231699965347</v>
      </c>
      <c r="R21" s="573"/>
      <c r="S21" s="576">
        <f>'34adictcasaad'!G22</f>
        <v>13988</v>
      </c>
      <c r="T21" s="580">
        <f t="shared" si="10"/>
        <v>1.7232734310610549</v>
      </c>
      <c r="U21" s="573"/>
      <c r="V21" s="576">
        <f>'34adictcasaad'!J22</f>
        <v>12444</v>
      </c>
      <c r="W21" s="580">
        <f t="shared" si="11"/>
        <v>7.515718142450762</v>
      </c>
      <c r="X21" s="573"/>
      <c r="Y21" s="576">
        <f>'34adictcasaad'!M22</f>
        <v>32189</v>
      </c>
      <c r="Z21" s="565">
        <f t="shared" si="12"/>
        <v>42.319980016039757</v>
      </c>
      <c r="AA21" s="566"/>
      <c r="AB21" s="567">
        <f t="shared" si="3"/>
        <v>2</v>
      </c>
      <c r="AC21" s="567">
        <v>11</v>
      </c>
      <c r="AD21" s="567">
        <f t="shared" si="13"/>
        <v>2</v>
      </c>
      <c r="AE21" s="568" t="str">
        <f t="shared" si="4"/>
        <v>Aragón</v>
      </c>
      <c r="AF21" s="569">
        <f t="shared" si="5"/>
        <v>4.1956704462264618</v>
      </c>
      <c r="AG21" s="396"/>
      <c r="AH21" s="567">
        <f t="shared" si="14"/>
        <v>6</v>
      </c>
      <c r="AI21" s="567">
        <v>11</v>
      </c>
      <c r="AJ21" s="567">
        <f t="shared" si="15"/>
        <v>8</v>
      </c>
      <c r="AK21" s="568" t="str">
        <f t="shared" si="16"/>
        <v>Castilla - La Mancha</v>
      </c>
      <c r="AL21" s="569">
        <f t="shared" si="17"/>
        <v>1.4043185177513957</v>
      </c>
      <c r="AM21" s="396"/>
      <c r="AN21" s="567">
        <f t="shared" si="18"/>
        <v>4</v>
      </c>
      <c r="AO21" s="567">
        <v>11</v>
      </c>
      <c r="AP21" s="567">
        <f t="shared" si="19"/>
        <v>5</v>
      </c>
      <c r="AQ21" s="568" t="str">
        <f t="shared" si="20"/>
        <v>Canarias</v>
      </c>
      <c r="AR21" s="569">
        <f t="shared" si="21"/>
        <v>6.0708417614212866</v>
      </c>
      <c r="AS21" s="396"/>
      <c r="AT21" s="567">
        <f t="shared" si="22"/>
        <v>4</v>
      </c>
      <c r="AU21" s="567">
        <v>11</v>
      </c>
      <c r="AV21" s="567">
        <f t="shared" si="23"/>
        <v>17</v>
      </c>
      <c r="AW21" s="568" t="str">
        <f t="shared" si="24"/>
        <v>Rioja, La</v>
      </c>
      <c r="AX21" s="569">
        <f t="shared" si="25"/>
        <v>38.314944834503514</v>
      </c>
    </row>
    <row r="22" spans="1:50" s="329" customFormat="1" ht="18" customHeight="1" x14ac:dyDescent="0.35">
      <c r="A22" s="348"/>
      <c r="B22" s="548" t="s">
        <v>35</v>
      </c>
      <c r="C22" s="573"/>
      <c r="D22" s="574">
        <f t="shared" si="6"/>
        <v>2714741</v>
      </c>
      <c r="E22" s="575">
        <f t="shared" si="0"/>
        <v>5.5258194681570174</v>
      </c>
      <c r="F22" s="573"/>
      <c r="G22" s="576">
        <f>'20pobl'!J23</f>
        <v>1984912</v>
      </c>
      <c r="H22" s="577">
        <f t="shared" si="7"/>
        <v>5.096094262359899</v>
      </c>
      <c r="I22" s="573"/>
      <c r="J22" s="576">
        <f>'20pobl'!Q23</f>
        <v>484373</v>
      </c>
      <c r="K22" s="577">
        <f t="shared" si="8"/>
        <v>6.7767013980314008</v>
      </c>
      <c r="L22" s="573"/>
      <c r="M22" s="576">
        <f>'20pobl'!X23</f>
        <v>245456</v>
      </c>
      <c r="N22" s="577">
        <f t="shared" si="1"/>
        <v>8.0981774020019124</v>
      </c>
      <c r="O22" s="573"/>
      <c r="P22" s="578">
        <f t="shared" si="2"/>
        <v>99508</v>
      </c>
      <c r="Q22" s="579">
        <f t="shared" si="9"/>
        <v>3.665469376268307</v>
      </c>
      <c r="R22" s="573"/>
      <c r="S22" s="576">
        <f>'34adictcasaad'!G23</f>
        <v>27609</v>
      </c>
      <c r="T22" s="580">
        <f t="shared" si="10"/>
        <v>1.3909432760747076</v>
      </c>
      <c r="U22" s="573"/>
      <c r="V22" s="576">
        <f>'34adictcasaad'!J23</f>
        <v>17486</v>
      </c>
      <c r="W22" s="580">
        <f t="shared" si="11"/>
        <v>3.6100278091470828</v>
      </c>
      <c r="X22" s="573"/>
      <c r="Y22" s="576">
        <f>'34adictcasaad'!M23</f>
        <v>54413</v>
      </c>
      <c r="Z22" s="565">
        <f t="shared" si="12"/>
        <v>22.168127892575452</v>
      </c>
      <c r="AA22" s="566"/>
      <c r="AB22" s="567">
        <f t="shared" si="3"/>
        <v>16</v>
      </c>
      <c r="AC22" s="567">
        <v>12</v>
      </c>
      <c r="AD22" s="567">
        <f t="shared" si="13"/>
        <v>10</v>
      </c>
      <c r="AE22" s="568" t="str">
        <f t="shared" si="4"/>
        <v>Comunitat Valenciana</v>
      </c>
      <c r="AF22" s="569">
        <f t="shared" si="5"/>
        <v>4.0351825984824101</v>
      </c>
      <c r="AG22" s="396"/>
      <c r="AH22" s="567">
        <f t="shared" si="14"/>
        <v>12</v>
      </c>
      <c r="AI22" s="567">
        <v>12</v>
      </c>
      <c r="AJ22" s="567">
        <f t="shared" si="15"/>
        <v>12</v>
      </c>
      <c r="AK22" s="568" t="str">
        <f t="shared" si="16"/>
        <v>Galicia</v>
      </c>
      <c r="AL22" s="569">
        <f t="shared" si="17"/>
        <v>1.3909432760747076</v>
      </c>
      <c r="AM22" s="396"/>
      <c r="AN22" s="567">
        <f t="shared" si="18"/>
        <v>19</v>
      </c>
      <c r="AO22" s="567">
        <v>12</v>
      </c>
      <c r="AP22" s="567">
        <f t="shared" si="19"/>
        <v>10</v>
      </c>
      <c r="AQ22" s="568" t="str">
        <f t="shared" si="20"/>
        <v>Comunitat Valenciana</v>
      </c>
      <c r="AR22" s="569">
        <f t="shared" si="21"/>
        <v>5.9317876496248996</v>
      </c>
      <c r="AS22" s="396"/>
      <c r="AT22" s="567">
        <f t="shared" si="22"/>
        <v>19</v>
      </c>
      <c r="AU22" s="567">
        <v>12</v>
      </c>
      <c r="AV22" s="567">
        <f t="shared" si="23"/>
        <v>10</v>
      </c>
      <c r="AW22" s="568" t="str">
        <f t="shared" si="24"/>
        <v>Comunitat Valenciana</v>
      </c>
      <c r="AX22" s="569">
        <f t="shared" si="25"/>
        <v>36.457369719395622</v>
      </c>
    </row>
    <row r="23" spans="1:50" s="329" customFormat="1" ht="18" customHeight="1" x14ac:dyDescent="0.35">
      <c r="A23" s="348"/>
      <c r="B23" s="548" t="s">
        <v>42</v>
      </c>
      <c r="C23" s="573"/>
      <c r="D23" s="574">
        <f t="shared" si="6"/>
        <v>7113886</v>
      </c>
      <c r="E23" s="575">
        <f t="shared" si="0"/>
        <v>14.480221042467644</v>
      </c>
      <c r="F23" s="573"/>
      <c r="G23" s="576">
        <f>'20pobl'!J24</f>
        <v>5771238</v>
      </c>
      <c r="H23" s="577">
        <f t="shared" si="7"/>
        <v>14.817167138146889</v>
      </c>
      <c r="I23" s="573"/>
      <c r="J23" s="576">
        <f>'20pobl'!Q24</f>
        <v>933597</v>
      </c>
      <c r="K23" s="577">
        <f t="shared" si="8"/>
        <v>13.061644837961493</v>
      </c>
      <c r="L23" s="573"/>
      <c r="M23" s="576">
        <f>'20pobl'!X24</f>
        <v>409051</v>
      </c>
      <c r="N23" s="577">
        <f t="shared" si="1"/>
        <v>13.495565659288362</v>
      </c>
      <c r="O23" s="573"/>
      <c r="P23" s="578">
        <f t="shared" si="2"/>
        <v>280480</v>
      </c>
      <c r="Q23" s="579">
        <f t="shared" si="9"/>
        <v>3.9427114800546423</v>
      </c>
      <c r="R23" s="573"/>
      <c r="S23" s="576">
        <f>'34adictcasaad'!G24</f>
        <v>66177</v>
      </c>
      <c r="T23" s="580">
        <f t="shared" si="10"/>
        <v>1.1466690509038096</v>
      </c>
      <c r="U23" s="573"/>
      <c r="V23" s="576">
        <f>'34adictcasaad'!J24</f>
        <v>55055</v>
      </c>
      <c r="W23" s="580">
        <f t="shared" si="11"/>
        <v>5.8970840737491654</v>
      </c>
      <c r="X23" s="573"/>
      <c r="Y23" s="576">
        <f>'34adictcasaad'!M24</f>
        <v>159248</v>
      </c>
      <c r="Z23" s="565">
        <f t="shared" si="12"/>
        <v>38.931086832693232</v>
      </c>
      <c r="AA23" s="566"/>
      <c r="AB23" s="567">
        <f t="shared" si="3"/>
        <v>13</v>
      </c>
      <c r="AC23" s="567">
        <v>13</v>
      </c>
      <c r="AD23" s="567">
        <f t="shared" si="13"/>
        <v>13</v>
      </c>
      <c r="AE23" s="568" t="str">
        <f t="shared" si="4"/>
        <v>Madrid, Comunidad de</v>
      </c>
      <c r="AF23" s="569">
        <f t="shared" si="5"/>
        <v>3.9427114800546423</v>
      </c>
      <c r="AG23" s="396"/>
      <c r="AH23" s="567">
        <f t="shared" si="14"/>
        <v>17</v>
      </c>
      <c r="AI23" s="567">
        <v>13</v>
      </c>
      <c r="AJ23" s="567">
        <f t="shared" si="15"/>
        <v>3</v>
      </c>
      <c r="AK23" s="568" t="str">
        <f t="shared" si="16"/>
        <v>Asturias, Principado de</v>
      </c>
      <c r="AL23" s="569">
        <f t="shared" si="17"/>
        <v>1.3680772800715046</v>
      </c>
      <c r="AM23" s="396"/>
      <c r="AN23" s="567">
        <f t="shared" si="18"/>
        <v>13</v>
      </c>
      <c r="AO23" s="567">
        <v>13</v>
      </c>
      <c r="AP23" s="567">
        <f t="shared" si="19"/>
        <v>13</v>
      </c>
      <c r="AQ23" s="568" t="str">
        <f t="shared" si="20"/>
        <v>Madrid, Comunidad de</v>
      </c>
      <c r="AR23" s="569">
        <f t="shared" si="21"/>
        <v>5.8970840737491654</v>
      </c>
      <c r="AS23" s="396"/>
      <c r="AT23" s="567">
        <f t="shared" si="22"/>
        <v>8</v>
      </c>
      <c r="AU23" s="567">
        <v>13</v>
      </c>
      <c r="AV23" s="567">
        <f t="shared" si="23"/>
        <v>2</v>
      </c>
      <c r="AW23" s="568" t="str">
        <f t="shared" si="24"/>
        <v>Aragón</v>
      </c>
      <c r="AX23" s="569">
        <f t="shared" si="25"/>
        <v>35.429950025848697</v>
      </c>
    </row>
    <row r="24" spans="1:50" s="329" customFormat="1" ht="18" customHeight="1" x14ac:dyDescent="0.35">
      <c r="A24" s="348"/>
      <c r="B24" s="548" t="s">
        <v>43</v>
      </c>
      <c r="C24" s="573"/>
      <c r="D24" s="574">
        <f t="shared" si="6"/>
        <v>1586989</v>
      </c>
      <c r="E24" s="575">
        <f t="shared" si="0"/>
        <v>3.2302951596307112</v>
      </c>
      <c r="F24" s="573"/>
      <c r="G24" s="576">
        <f>'20pobl'!J25</f>
        <v>1316655</v>
      </c>
      <c r="H24" s="577">
        <f t="shared" si="7"/>
        <v>3.3804007386763102</v>
      </c>
      <c r="I24" s="573"/>
      <c r="J24" s="576">
        <f>'20pobl'!Q25</f>
        <v>196028</v>
      </c>
      <c r="K24" s="577">
        <f t="shared" si="8"/>
        <v>2.7425624914132283</v>
      </c>
      <c r="L24" s="573"/>
      <c r="M24" s="576">
        <f>'20pobl'!X25</f>
        <v>74306</v>
      </c>
      <c r="N24" s="577">
        <f t="shared" si="1"/>
        <v>2.4515317206878384</v>
      </c>
      <c r="O24" s="573"/>
      <c r="P24" s="578">
        <f t="shared" si="2"/>
        <v>66935</v>
      </c>
      <c r="Q24" s="579">
        <f t="shared" si="9"/>
        <v>4.217735598671446</v>
      </c>
      <c r="R24" s="573"/>
      <c r="S24" s="576">
        <f>'34adictcasaad'!G25</f>
        <v>23000</v>
      </c>
      <c r="T24" s="580">
        <f t="shared" si="10"/>
        <v>1.746850921463861</v>
      </c>
      <c r="U24" s="573"/>
      <c r="V24" s="576">
        <f>'34adictcasaad'!J25</f>
        <v>15074</v>
      </c>
      <c r="W24" s="580">
        <f t="shared" si="11"/>
        <v>7.6897177954169811</v>
      </c>
      <c r="X24" s="573"/>
      <c r="Y24" s="576">
        <f>'34adictcasaad'!M25</f>
        <v>28861</v>
      </c>
      <c r="Z24" s="565">
        <f t="shared" si="12"/>
        <v>38.840739644174093</v>
      </c>
      <c r="AA24" s="566"/>
      <c r="AB24" s="567">
        <f t="shared" si="3"/>
        <v>10</v>
      </c>
      <c r="AC24" s="567">
        <v>14</v>
      </c>
      <c r="AD24" s="567">
        <f t="shared" si="13"/>
        <v>6</v>
      </c>
      <c r="AE24" s="568" t="str">
        <f t="shared" si="4"/>
        <v>Cantabria</v>
      </c>
      <c r="AF24" s="569">
        <f t="shared" si="5"/>
        <v>3.8871472298074705</v>
      </c>
      <c r="AG24" s="396"/>
      <c r="AH24" s="567">
        <f t="shared" si="14"/>
        <v>4</v>
      </c>
      <c r="AI24" s="567">
        <v>14</v>
      </c>
      <c r="AJ24" s="567">
        <f t="shared" si="15"/>
        <v>17</v>
      </c>
      <c r="AK24" s="568" t="str">
        <f t="shared" si="16"/>
        <v>Rioja, La</v>
      </c>
      <c r="AL24" s="569">
        <f t="shared" si="17"/>
        <v>1.348993288590604</v>
      </c>
      <c r="AM24" s="396"/>
      <c r="AN24" s="567">
        <f t="shared" si="18"/>
        <v>2</v>
      </c>
      <c r="AO24" s="567">
        <v>14</v>
      </c>
      <c r="AP24" s="567">
        <f t="shared" si="19"/>
        <v>17</v>
      </c>
      <c r="AQ24" s="568" t="str">
        <f t="shared" si="20"/>
        <v>Rioja, La</v>
      </c>
      <c r="AR24" s="569">
        <f t="shared" si="21"/>
        <v>5.5247963299849721</v>
      </c>
      <c r="AS24" s="396"/>
      <c r="AT24" s="567">
        <f t="shared" si="22"/>
        <v>9</v>
      </c>
      <c r="AU24" s="567">
        <v>14</v>
      </c>
      <c r="AV24" s="567">
        <f t="shared" si="23"/>
        <v>18</v>
      </c>
      <c r="AW24" s="568" t="str">
        <f t="shared" si="24"/>
        <v>Ceuta y Melilla</v>
      </c>
      <c r="AX24" s="569">
        <f t="shared" si="25"/>
        <v>31.986531986531986</v>
      </c>
    </row>
    <row r="25" spans="1:50" s="329" customFormat="1" ht="18" customHeight="1" x14ac:dyDescent="0.35">
      <c r="B25" s="548" t="s">
        <v>44</v>
      </c>
      <c r="C25" s="573"/>
      <c r="D25" s="581">
        <f t="shared" si="6"/>
        <v>683854</v>
      </c>
      <c r="E25" s="575">
        <f t="shared" si="0"/>
        <v>1.3919757894314961</v>
      </c>
      <c r="F25" s="573"/>
      <c r="G25" s="582">
        <f>'20pobl'!J26</f>
        <v>540320</v>
      </c>
      <c r="H25" s="577">
        <f t="shared" si="7"/>
        <v>1.3872260593105894</v>
      </c>
      <c r="I25" s="573"/>
      <c r="J25" s="582">
        <f>'20pobl'!Q26</f>
        <v>99695</v>
      </c>
      <c r="K25" s="577">
        <f t="shared" si="8"/>
        <v>1.394799557111442</v>
      </c>
      <c r="L25" s="573"/>
      <c r="M25" s="582">
        <f>'20pobl'!X26</f>
        <v>43839</v>
      </c>
      <c r="N25" s="577">
        <f t="shared" si="1"/>
        <v>1.4463529069420256</v>
      </c>
      <c r="O25" s="573"/>
      <c r="P25" s="583">
        <f t="shared" si="2"/>
        <v>23913</v>
      </c>
      <c r="Q25" s="579">
        <f t="shared" si="9"/>
        <v>3.4967990243531513</v>
      </c>
      <c r="R25" s="573"/>
      <c r="S25" s="582">
        <f>'34adictcasaad'!G26</f>
        <v>5633</v>
      </c>
      <c r="T25" s="580">
        <f t="shared" si="10"/>
        <v>1.0425303523837726</v>
      </c>
      <c r="U25" s="573"/>
      <c r="V25" s="582">
        <f>'34adictcasaad'!J26</f>
        <v>4528</v>
      </c>
      <c r="W25" s="580">
        <f t="shared" si="11"/>
        <v>4.541852650584282</v>
      </c>
      <c r="X25" s="573"/>
      <c r="Y25" s="582">
        <f>'34adictcasaad'!M26</f>
        <v>13752</v>
      </c>
      <c r="Z25" s="565">
        <f t="shared" si="12"/>
        <v>31.369328679942516</v>
      </c>
      <c r="AA25" s="566"/>
      <c r="AB25" s="567">
        <f t="shared" si="3"/>
        <v>17</v>
      </c>
      <c r="AC25" s="567">
        <v>15</v>
      </c>
      <c r="AD25" s="567">
        <f t="shared" si="13"/>
        <v>4</v>
      </c>
      <c r="AE25" s="568" t="str">
        <f t="shared" si="4"/>
        <v>Balears, Illes</v>
      </c>
      <c r="AF25" s="569">
        <f t="shared" si="5"/>
        <v>3.79879408950237</v>
      </c>
      <c r="AG25" s="396"/>
      <c r="AH25" s="567">
        <f t="shared" si="14"/>
        <v>19</v>
      </c>
      <c r="AI25" s="567">
        <v>15</v>
      </c>
      <c r="AJ25" s="567">
        <f t="shared" si="15"/>
        <v>10</v>
      </c>
      <c r="AK25" s="568" t="str">
        <f t="shared" si="16"/>
        <v>Comunitat Valenciana</v>
      </c>
      <c r="AL25" s="569">
        <f t="shared" si="17"/>
        <v>1.3488957518015146</v>
      </c>
      <c r="AM25" s="396"/>
      <c r="AN25" s="567">
        <f t="shared" si="18"/>
        <v>18</v>
      </c>
      <c r="AO25" s="567">
        <v>15</v>
      </c>
      <c r="AP25" s="567">
        <f t="shared" si="19"/>
        <v>2</v>
      </c>
      <c r="AQ25" s="568" t="str">
        <f t="shared" si="20"/>
        <v>Aragón</v>
      </c>
      <c r="AR25" s="569">
        <f t="shared" si="21"/>
        <v>5.3133878687336731</v>
      </c>
      <c r="AS25" s="396"/>
      <c r="AT25" s="567">
        <f t="shared" si="22"/>
        <v>15</v>
      </c>
      <c r="AU25" s="567">
        <v>15</v>
      </c>
      <c r="AV25" s="567">
        <f t="shared" si="23"/>
        <v>15</v>
      </c>
      <c r="AW25" s="568" t="str">
        <f t="shared" si="24"/>
        <v>Navarra, Comunidad Foral de</v>
      </c>
      <c r="AX25" s="569">
        <f t="shared" si="25"/>
        <v>31.369328679942516</v>
      </c>
    </row>
    <row r="26" spans="1:50" s="329" customFormat="1" ht="18" customHeight="1" x14ac:dyDescent="0.35">
      <c r="B26" s="548" t="s">
        <v>45</v>
      </c>
      <c r="C26" s="573"/>
      <c r="D26" s="581">
        <f t="shared" si="6"/>
        <v>2242343</v>
      </c>
      <c r="E26" s="575">
        <f t="shared" si="0"/>
        <v>4.5642595752912012</v>
      </c>
      <c r="F26" s="573"/>
      <c r="G26" s="582">
        <f>'20pobl'!J27</f>
        <v>1700124</v>
      </c>
      <c r="H26" s="577">
        <f t="shared" si="7"/>
        <v>4.3649250756206621</v>
      </c>
      <c r="I26" s="573"/>
      <c r="J26" s="582">
        <f>'20pobl'!Q27</f>
        <v>375067</v>
      </c>
      <c r="K26" s="577">
        <f t="shared" si="8"/>
        <v>5.2474375393662394</v>
      </c>
      <c r="L26" s="573"/>
      <c r="M26" s="582">
        <f>'20pobl'!X27</f>
        <v>167152</v>
      </c>
      <c r="N26" s="577">
        <f t="shared" si="1"/>
        <v>5.5147421497108384</v>
      </c>
      <c r="O26" s="573"/>
      <c r="P26" s="583">
        <f t="shared" si="2"/>
        <v>121092</v>
      </c>
      <c r="Q26" s="579">
        <f t="shared" si="9"/>
        <v>5.4002442980400414</v>
      </c>
      <c r="R26" s="573"/>
      <c r="S26" s="582">
        <f>'34adictcasaad'!G27</f>
        <v>31791</v>
      </c>
      <c r="T26" s="580">
        <f t="shared" si="10"/>
        <v>1.8699224291875181</v>
      </c>
      <c r="U26" s="573"/>
      <c r="V26" s="582">
        <f>'34adictcasaad'!J27</f>
        <v>24159</v>
      </c>
      <c r="W26" s="580">
        <f t="shared" si="11"/>
        <v>6.4412491634827909</v>
      </c>
      <c r="X26" s="573"/>
      <c r="Y26" s="582">
        <f>'34adictcasaad'!M27</f>
        <v>65142</v>
      </c>
      <c r="Z26" s="565">
        <f t="shared" si="12"/>
        <v>38.971714367761081</v>
      </c>
      <c r="AA26" s="566"/>
      <c r="AB26" s="567">
        <f t="shared" si="3"/>
        <v>3</v>
      </c>
      <c r="AC26" s="567">
        <v>16</v>
      </c>
      <c r="AD26" s="567">
        <f t="shared" si="13"/>
        <v>12</v>
      </c>
      <c r="AE26" s="568" t="str">
        <f t="shared" si="4"/>
        <v>Galicia</v>
      </c>
      <c r="AF26" s="570">
        <f t="shared" si="5"/>
        <v>3.665469376268307</v>
      </c>
      <c r="AG26" s="396"/>
      <c r="AH26" s="567">
        <f t="shared" si="14"/>
        <v>3</v>
      </c>
      <c r="AI26" s="567">
        <v>16</v>
      </c>
      <c r="AJ26" s="567">
        <f t="shared" si="15"/>
        <v>4</v>
      </c>
      <c r="AK26" s="568" t="str">
        <f t="shared" si="16"/>
        <v>Balears, Illes</v>
      </c>
      <c r="AL26" s="569">
        <f t="shared" si="17"/>
        <v>1.3352614670557572</v>
      </c>
      <c r="AM26" s="396"/>
      <c r="AN26" s="567">
        <f t="shared" si="18"/>
        <v>9</v>
      </c>
      <c r="AO26" s="567">
        <v>16</v>
      </c>
      <c r="AP26" s="567">
        <f t="shared" si="19"/>
        <v>3</v>
      </c>
      <c r="AQ26" s="568" t="str">
        <f t="shared" si="20"/>
        <v>Asturias, Principado de</v>
      </c>
      <c r="AR26" s="569">
        <f t="shared" si="21"/>
        <v>4.7486657564850443</v>
      </c>
      <c r="AS26" s="396"/>
      <c r="AT26" s="567">
        <f t="shared" si="22"/>
        <v>7</v>
      </c>
      <c r="AU26" s="567">
        <v>16</v>
      </c>
      <c r="AV26" s="567">
        <f t="shared" si="23"/>
        <v>5</v>
      </c>
      <c r="AW26" s="568" t="str">
        <f t="shared" si="24"/>
        <v>Canarias</v>
      </c>
      <c r="AX26" s="569">
        <f t="shared" si="25"/>
        <v>31.142279240696251</v>
      </c>
    </row>
    <row r="27" spans="1:50" s="329" customFormat="1" ht="18" customHeight="1" x14ac:dyDescent="0.35">
      <c r="B27" s="548" t="s">
        <v>46</v>
      </c>
      <c r="C27" s="573"/>
      <c r="D27" s="581">
        <f t="shared" si="6"/>
        <v>326803</v>
      </c>
      <c r="E27" s="584">
        <f t="shared" si="0"/>
        <v>0.66520319236793413</v>
      </c>
      <c r="F27" s="573"/>
      <c r="G27" s="582">
        <f>'20pobl'!J28</f>
        <v>253300</v>
      </c>
      <c r="H27" s="585">
        <f t="shared" si="7"/>
        <v>0.65032640069472214</v>
      </c>
      <c r="I27" s="573"/>
      <c r="J27" s="582">
        <f>'20pobl'!Q28</f>
        <v>50572</v>
      </c>
      <c r="K27" s="585">
        <f t="shared" si="8"/>
        <v>0.7075360168738638</v>
      </c>
      <c r="L27" s="573"/>
      <c r="M27" s="582">
        <f>'20pobl'!X28</f>
        <v>22931</v>
      </c>
      <c r="N27" s="585">
        <f t="shared" si="1"/>
        <v>0.75654824492090567</v>
      </c>
      <c r="O27" s="573"/>
      <c r="P27" s="583">
        <f t="shared" si="2"/>
        <v>14997</v>
      </c>
      <c r="Q27" s="586">
        <f t="shared" si="9"/>
        <v>4.5890031609256949</v>
      </c>
      <c r="R27" s="573"/>
      <c r="S27" s="582">
        <f>'34adictcasaad'!G28</f>
        <v>3417</v>
      </c>
      <c r="T27" s="587">
        <f t="shared" si="10"/>
        <v>1.348993288590604</v>
      </c>
      <c r="U27" s="573"/>
      <c r="V27" s="582">
        <f>'34adictcasaad'!J28</f>
        <v>2794</v>
      </c>
      <c r="W27" s="587">
        <f t="shared" si="11"/>
        <v>5.5247963299849721</v>
      </c>
      <c r="X27" s="573"/>
      <c r="Y27" s="582">
        <f>'34adictcasaad'!M28</f>
        <v>8786</v>
      </c>
      <c r="Z27" s="588">
        <f t="shared" si="12"/>
        <v>38.314944834503514</v>
      </c>
      <c r="AA27" s="566"/>
      <c r="AB27" s="567">
        <f t="shared" si="3"/>
        <v>7</v>
      </c>
      <c r="AC27" s="567">
        <v>17</v>
      </c>
      <c r="AD27" s="567">
        <f t="shared" si="13"/>
        <v>15</v>
      </c>
      <c r="AE27" s="568" t="str">
        <f t="shared" si="4"/>
        <v>Navarra, Comunidad Foral de</v>
      </c>
      <c r="AF27" s="569">
        <f t="shared" si="5"/>
        <v>3.4967990243531513</v>
      </c>
      <c r="AG27" s="396"/>
      <c r="AH27" s="567">
        <f t="shared" si="14"/>
        <v>14</v>
      </c>
      <c r="AI27" s="567">
        <v>17</v>
      </c>
      <c r="AJ27" s="567">
        <f t="shared" si="15"/>
        <v>13</v>
      </c>
      <c r="AK27" s="568" t="str">
        <f t="shared" si="16"/>
        <v>Madrid, Comunidad de</v>
      </c>
      <c r="AL27" s="569">
        <f t="shared" si="17"/>
        <v>1.1466690509038096</v>
      </c>
      <c r="AM27" s="396"/>
      <c r="AN27" s="567">
        <f t="shared" si="18"/>
        <v>14</v>
      </c>
      <c r="AO27" s="567">
        <v>17</v>
      </c>
      <c r="AP27" s="567">
        <f t="shared" si="19"/>
        <v>6</v>
      </c>
      <c r="AQ27" s="568" t="str">
        <f t="shared" si="20"/>
        <v>Cantabria</v>
      </c>
      <c r="AR27" s="569">
        <f t="shared" si="21"/>
        <v>4.665312439543432</v>
      </c>
      <c r="AS27" s="396"/>
      <c r="AT27" s="567">
        <f t="shared" si="22"/>
        <v>11</v>
      </c>
      <c r="AU27" s="567">
        <v>17</v>
      </c>
      <c r="AV27" s="567">
        <f t="shared" si="23"/>
        <v>3</v>
      </c>
      <c r="AW27" s="568" t="str">
        <f t="shared" si="24"/>
        <v>Asturias, Principado de</v>
      </c>
      <c r="AX27" s="569">
        <f t="shared" si="25"/>
        <v>27.892643215615532</v>
      </c>
    </row>
    <row r="28" spans="1:50" s="329" customFormat="1" ht="18" customHeight="1" x14ac:dyDescent="0.35">
      <c r="B28" s="548" t="s">
        <v>1</v>
      </c>
      <c r="C28" s="573"/>
      <c r="D28" s="581">
        <f t="shared" si="6"/>
        <v>170634</v>
      </c>
      <c r="E28" s="584">
        <f t="shared" si="0"/>
        <v>0.34732325445760925</v>
      </c>
      <c r="F28" s="573"/>
      <c r="G28" s="582">
        <f>'20pobl'!J29</f>
        <v>148157</v>
      </c>
      <c r="H28" s="585">
        <f t="shared" si="7"/>
        <v>0.38038061013710206</v>
      </c>
      <c r="I28" s="573"/>
      <c r="J28" s="582">
        <f>'20pobl'!Q29</f>
        <v>17428</v>
      </c>
      <c r="K28" s="585">
        <f t="shared" si="8"/>
        <v>0.24382934631965708</v>
      </c>
      <c r="L28" s="573"/>
      <c r="M28" s="582">
        <f>'20pobl'!X29</f>
        <v>5049</v>
      </c>
      <c r="N28" s="585">
        <f t="shared" si="1"/>
        <v>0.16657852202719695</v>
      </c>
      <c r="O28" s="573"/>
      <c r="P28" s="583">
        <f t="shared" si="2"/>
        <v>5796</v>
      </c>
      <c r="Q28" s="586">
        <f t="shared" si="9"/>
        <v>3.3967439080136432</v>
      </c>
      <c r="R28" s="573"/>
      <c r="S28" s="582">
        <f>'34adictcasaad'!G29</f>
        <v>3112</v>
      </c>
      <c r="T28" s="587">
        <f t="shared" si="10"/>
        <v>2.1004744966488254</v>
      </c>
      <c r="U28" s="573"/>
      <c r="V28" s="582">
        <f>'34adictcasaad'!J29</f>
        <v>1069</v>
      </c>
      <c r="W28" s="587">
        <f t="shared" si="11"/>
        <v>6.1338076658251088</v>
      </c>
      <c r="X28" s="573"/>
      <c r="Y28" s="582">
        <f>'34adictcasaad'!M29</f>
        <v>1615</v>
      </c>
      <c r="Z28" s="588">
        <f t="shared" si="12"/>
        <v>31.986531986531986</v>
      </c>
      <c r="AA28" s="566"/>
      <c r="AB28" s="567">
        <f t="shared" si="3"/>
        <v>19</v>
      </c>
      <c r="AC28" s="567">
        <v>18</v>
      </c>
      <c r="AD28" s="567">
        <f t="shared" si="13"/>
        <v>5</v>
      </c>
      <c r="AE28" s="568" t="str">
        <f t="shared" si="4"/>
        <v>Canarias</v>
      </c>
      <c r="AF28" s="569">
        <f t="shared" si="5"/>
        <v>3.4702811056521279</v>
      </c>
      <c r="AG28" s="396"/>
      <c r="AH28" s="567">
        <f t="shared" si="14"/>
        <v>1</v>
      </c>
      <c r="AI28" s="567">
        <v>18</v>
      </c>
      <c r="AJ28" s="567">
        <f t="shared" si="15"/>
        <v>2</v>
      </c>
      <c r="AK28" s="568" t="str">
        <f t="shared" si="16"/>
        <v>Aragón</v>
      </c>
      <c r="AL28" s="569">
        <f t="shared" si="17"/>
        <v>1.0563360279038589</v>
      </c>
      <c r="AM28" s="396"/>
      <c r="AN28" s="567">
        <f t="shared" si="18"/>
        <v>10</v>
      </c>
      <c r="AO28" s="567">
        <v>18</v>
      </c>
      <c r="AP28" s="567">
        <f t="shared" si="19"/>
        <v>15</v>
      </c>
      <c r="AQ28" s="568" t="str">
        <f t="shared" si="20"/>
        <v>Navarra, Comunidad Foral de</v>
      </c>
      <c r="AR28" s="569">
        <f t="shared" si="21"/>
        <v>4.541852650584282</v>
      </c>
      <c r="AS28" s="396"/>
      <c r="AT28" s="567">
        <f t="shared" si="22"/>
        <v>14</v>
      </c>
      <c r="AU28" s="567">
        <v>18</v>
      </c>
      <c r="AV28" s="567">
        <f t="shared" si="23"/>
        <v>6</v>
      </c>
      <c r="AW28" s="568" t="str">
        <f t="shared" si="24"/>
        <v>Cantabria</v>
      </c>
      <c r="AX28" s="569">
        <f t="shared" si="25"/>
        <v>27.82231287354141</v>
      </c>
    </row>
    <row r="29" spans="1:50" s="329" customFormat="1" ht="3.75" customHeight="1" x14ac:dyDescent="0.3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18</v>
      </c>
      <c r="AE29" s="568" t="str">
        <f t="shared" si="4"/>
        <v>Ceuta y Melilla</v>
      </c>
      <c r="AF29" s="569">
        <f t="shared" si="5"/>
        <v>3.3967439080136432</v>
      </c>
      <c r="AG29" s="396"/>
      <c r="AH29" s="396"/>
      <c r="AI29" s="396"/>
      <c r="AJ29" s="567">
        <f>MATCH(AI30,AH$11:AH$30,0)</f>
        <v>15</v>
      </c>
      <c r="AK29" s="568" t="str">
        <f t="shared" si="16"/>
        <v>Navarra, Comunidad Foral de</v>
      </c>
      <c r="AL29" s="569">
        <f t="shared" si="17"/>
        <v>1.0425303523837726</v>
      </c>
      <c r="AM29" s="396"/>
      <c r="AN29" s="396"/>
      <c r="AO29" s="396"/>
      <c r="AP29" s="567">
        <f>MATCH(AO30,AN$11:AN$30,0)</f>
        <v>12</v>
      </c>
      <c r="AQ29" s="568" t="str">
        <f t="shared" si="20"/>
        <v>Galicia</v>
      </c>
      <c r="AR29" s="569">
        <f>INDEX(W$11:W$30,AP29,1)</f>
        <v>3.6100278091470828</v>
      </c>
      <c r="AS29" s="396"/>
      <c r="AT29" s="396"/>
      <c r="AU29" s="396"/>
      <c r="AV29" s="567">
        <f>MATCH(AU30,AT$11:AT$30,0)</f>
        <v>12</v>
      </c>
      <c r="AW29" s="568" t="str">
        <f t="shared" si="24"/>
        <v>Galicia</v>
      </c>
      <c r="AX29" s="569">
        <f t="shared" si="25"/>
        <v>22.168127892575452</v>
      </c>
    </row>
    <row r="30" spans="1:50" s="329" customFormat="1" ht="18" customHeight="1" x14ac:dyDescent="0.3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2221844</v>
      </c>
      <c r="Q30" s="545">
        <f>P30*100/D30</f>
        <v>4.5225341313988556</v>
      </c>
      <c r="R30" s="320"/>
      <c r="S30" s="549">
        <f>SUM(S11:S28)</f>
        <v>577781</v>
      </c>
      <c r="T30" s="546">
        <f>S30*100/G30</f>
        <v>1.483404019422808</v>
      </c>
      <c r="U30" s="320"/>
      <c r="V30" s="549">
        <f>SUM(V11:V28)</f>
        <v>475093</v>
      </c>
      <c r="W30" s="546">
        <f>V30*100/J30</f>
        <v>6.6468680072896973</v>
      </c>
      <c r="X30" s="320"/>
      <c r="Y30" s="549">
        <f>SUM(Y11:Y28)</f>
        <v>1168970</v>
      </c>
      <c r="Z30" s="551">
        <f>Y30*100/M30</f>
        <v>38.567101385251021</v>
      </c>
      <c r="AA30" s="566"/>
      <c r="AB30" s="567">
        <f>_xlfn.RANK.EQ(Q30,Q$11:Q$30,0)</f>
        <v>8</v>
      </c>
      <c r="AC30" s="567">
        <v>19</v>
      </c>
      <c r="AD30" s="396"/>
      <c r="AE30" s="396"/>
      <c r="AF30" s="589"/>
      <c r="AG30" s="396"/>
      <c r="AH30" s="567">
        <f t="shared" si="14"/>
        <v>8</v>
      </c>
      <c r="AI30" s="567">
        <v>19</v>
      </c>
      <c r="AJ30" s="396"/>
      <c r="AK30" s="396"/>
      <c r="AL30" s="589"/>
      <c r="AM30" s="396"/>
      <c r="AN30" s="567">
        <f t="shared" si="18"/>
        <v>7</v>
      </c>
      <c r="AO30" s="567">
        <v>19</v>
      </c>
      <c r="AP30" s="396"/>
      <c r="AQ30" s="396"/>
      <c r="AR30" s="589"/>
      <c r="AS30" s="396"/>
      <c r="AT30" s="567">
        <f t="shared" si="22"/>
        <v>10</v>
      </c>
      <c r="AU30" s="567">
        <v>19</v>
      </c>
      <c r="AV30" s="396"/>
      <c r="AW30" s="396"/>
      <c r="AX30" s="589"/>
    </row>
    <row r="31" spans="1:50" s="329" customFormat="1" ht="5.25" customHeight="1" x14ac:dyDescent="0.25">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5">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5">
      <c r="B33" s="1522" t="s">
        <v>170</v>
      </c>
      <c r="C33" s="1522"/>
      <c r="D33" s="1522"/>
      <c r="E33" s="1522"/>
      <c r="F33" s="1522"/>
      <c r="G33" s="1522"/>
      <c r="H33" s="1522"/>
      <c r="I33" s="1522"/>
      <c r="J33" s="1522"/>
      <c r="K33" s="1522"/>
      <c r="L33" s="1522"/>
      <c r="M33" s="152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5">
      <c r="B34" s="1523"/>
      <c r="C34" s="1523"/>
      <c r="D34" s="1523"/>
      <c r="E34" s="1523"/>
      <c r="F34" s="1523"/>
      <c r="G34" s="1523"/>
      <c r="H34" s="1523"/>
      <c r="I34" s="1523"/>
      <c r="J34" s="1523"/>
      <c r="K34" s="1523"/>
      <c r="L34" s="1523"/>
      <c r="M34" s="1523"/>
      <c r="N34" s="1523"/>
      <c r="O34" s="1523"/>
      <c r="P34" s="1523"/>
    </row>
    <row r="35" spans="2:50" s="329" customFormat="1" ht="4.5" customHeight="1" x14ac:dyDescent="0.25">
      <c r="B35" s="1445"/>
      <c r="C35" s="1445"/>
      <c r="D35" s="1445"/>
      <c r="E35" s="1445"/>
      <c r="F35" s="1445"/>
      <c r="G35" s="1445"/>
      <c r="H35" s="1445"/>
      <c r="I35" s="1445"/>
      <c r="J35" s="1445"/>
      <c r="K35" s="1445"/>
      <c r="L35" s="1445"/>
      <c r="M35" s="1445"/>
      <c r="N35" s="1445"/>
      <c r="O35" s="1445"/>
      <c r="P35" s="1445"/>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5">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5">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5">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5">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5">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5">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5">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5">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5">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5">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5">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5">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5">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5">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5">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69"/>
  <sheetViews>
    <sheetView topLeftCell="A54" zoomScale="80" zoomScaleNormal="80" workbookViewId="0">
      <selection activeCell="K31" activeCellId="5" sqref="U31 S31 Q31 O31 M31 K31"/>
    </sheetView>
  </sheetViews>
  <sheetFormatPr baseColWidth="10" defaultColWidth="11.453125" defaultRowHeight="14.5" x14ac:dyDescent="0.25"/>
  <cols>
    <col min="1" max="1" width="2.81640625" style="333" customWidth="1"/>
    <col min="2" max="2" width="32.26953125" style="333" customWidth="1"/>
    <col min="3" max="3" width="0.54296875" style="333" customWidth="1"/>
    <col min="4" max="4" width="12.1796875"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 style="333" customWidth="1"/>
    <col min="12" max="12" width="8.453125" style="333" customWidth="1"/>
    <col min="13" max="13" width="5" style="333" customWidth="1"/>
    <col min="14" max="14" width="8.1796875" style="333" customWidth="1"/>
    <col min="15" max="15" width="6.26953125" style="333" customWidth="1"/>
    <col min="16" max="16" width="8.26953125" style="333" customWidth="1"/>
    <col min="17" max="17" width="6.54296875" style="333" customWidth="1"/>
    <col min="18" max="18" width="9" style="333" customWidth="1"/>
    <col min="19" max="19" width="5.81640625" style="333" customWidth="1"/>
    <col min="20" max="20" width="8.81640625" style="333" customWidth="1"/>
    <col min="21" max="21" width="7" style="333" customWidth="1"/>
    <col min="22" max="22" width="7.26953125" style="333" customWidth="1"/>
    <col min="23" max="23" width="3.54296875" style="333" customWidth="1"/>
    <col min="24" max="25" width="2.453125" style="596" bestFit="1" customWidth="1"/>
    <col min="26" max="26" width="4.81640625" style="596" customWidth="1"/>
    <col min="27" max="27" width="14.7265625" style="396" bestFit="1" customWidth="1"/>
    <col min="28" max="28" width="8.1796875" style="396" customWidth="1"/>
    <col min="29" max="29" width="8.453125" style="396" bestFit="1" customWidth="1"/>
    <col min="30" max="30" width="4.26953125" style="396" bestFit="1" customWidth="1"/>
    <col min="31" max="31" width="2.453125" style="333" bestFit="1" customWidth="1"/>
    <col min="32" max="32" width="4.26953125" style="333" bestFit="1" customWidth="1"/>
    <col min="33" max="33" width="8.453125" style="333" bestFit="1" customWidth="1"/>
    <col min="34" max="34" width="4.26953125" style="333" bestFit="1" customWidth="1"/>
    <col min="35" max="16384" width="11.453125" style="333"/>
  </cols>
  <sheetData>
    <row r="1" spans="1:34" s="340" customFormat="1" x14ac:dyDescent="0.25">
      <c r="B1" s="311"/>
      <c r="C1" s="341"/>
      <c r="E1" s="341"/>
      <c r="F1" s="342" t="s">
        <v>135</v>
      </c>
      <c r="G1" s="342"/>
      <c r="H1" s="342"/>
      <c r="I1" s="342" t="s">
        <v>16</v>
      </c>
      <c r="X1" s="598"/>
      <c r="Y1" s="598"/>
      <c r="Z1" s="598"/>
      <c r="AA1" s="342"/>
      <c r="AB1" s="342"/>
      <c r="AC1" s="342"/>
      <c r="AD1" s="342"/>
    </row>
    <row r="2" spans="1:34" s="343" customFormat="1" x14ac:dyDescent="0.35">
      <c r="B2" s="1456"/>
      <c r="C2" s="1456"/>
      <c r="X2" s="599"/>
      <c r="Y2" s="599"/>
      <c r="Z2" s="599"/>
      <c r="AA2" s="556"/>
      <c r="AB2" s="556"/>
      <c r="AC2" s="556"/>
      <c r="AD2" s="556"/>
    </row>
    <row r="3" spans="1:34" s="345" customFormat="1" ht="32.25" customHeight="1" x14ac:dyDescent="0.25">
      <c r="B3" s="1457"/>
      <c r="C3" s="1457"/>
      <c r="X3" s="599"/>
      <c r="Y3" s="599"/>
      <c r="Z3" s="599"/>
      <c r="AA3" s="556"/>
      <c r="AB3" s="556"/>
      <c r="AC3" s="556"/>
      <c r="AD3" s="556"/>
    </row>
    <row r="4" spans="1:34" s="492" customFormat="1" ht="19.5" customHeight="1" x14ac:dyDescent="0.25">
      <c r="A4" s="1528" t="s">
        <v>471</v>
      </c>
      <c r="B4" s="1528"/>
      <c r="C4" s="1528"/>
      <c r="D4" s="1528"/>
      <c r="E4" s="1528"/>
      <c r="F4" s="1528"/>
      <c r="G4" s="1528"/>
      <c r="H4" s="1528"/>
      <c r="I4" s="1528"/>
      <c r="J4" s="1528"/>
      <c r="K4" s="1528"/>
      <c r="L4" s="1528"/>
      <c r="M4" s="1528"/>
      <c r="N4" s="1528"/>
      <c r="O4" s="1528"/>
      <c r="P4" s="1528"/>
      <c r="Q4" s="1528"/>
      <c r="R4" s="1528"/>
      <c r="S4" s="1528"/>
      <c r="T4" s="1528"/>
      <c r="U4" s="1528"/>
      <c r="V4" s="1528"/>
      <c r="AA4" s="556"/>
      <c r="AB4" s="556"/>
      <c r="AC4" s="556"/>
      <c r="AD4" s="556"/>
    </row>
    <row r="5" spans="1:34" s="492" customFormat="1" ht="15.5"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AA5" s="556"/>
      <c r="AB5" s="556"/>
      <c r="AC5" s="556"/>
      <c r="AD5" s="556"/>
    </row>
    <row r="6" spans="1:34" s="492" customFormat="1" ht="6" customHeight="1" x14ac:dyDescent="0.25">
      <c r="AA6" s="556"/>
      <c r="AB6" s="556"/>
      <c r="AC6" s="556"/>
      <c r="AD6" s="556"/>
    </row>
    <row r="7" spans="1:34" s="437" customFormat="1" ht="7.5" customHeight="1" x14ac:dyDescent="0.25">
      <c r="A7" s="488"/>
      <c r="B7" s="1460" t="s">
        <v>12</v>
      </c>
      <c r="D7" s="1485" t="s">
        <v>243</v>
      </c>
      <c r="E7" s="593"/>
      <c r="F7" s="1525"/>
      <c r="G7" s="1525"/>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5">
      <c r="A8" s="488"/>
      <c r="B8" s="1461"/>
      <c r="D8" s="1524"/>
      <c r="F8" s="1485" t="s">
        <v>382</v>
      </c>
      <c r="G8" s="1486"/>
      <c r="I8" s="1485" t="s">
        <v>383</v>
      </c>
      <c r="J8" s="1487"/>
      <c r="K8" s="1533" t="s">
        <v>371</v>
      </c>
      <c r="L8" s="1534"/>
      <c r="M8" s="1534"/>
      <c r="N8" s="1534"/>
      <c r="O8" s="1534"/>
      <c r="P8" s="1534"/>
      <c r="Q8" s="1534"/>
      <c r="R8" s="1534"/>
      <c r="S8" s="1534"/>
      <c r="T8" s="1534"/>
      <c r="U8" s="1534"/>
      <c r="V8" s="1535"/>
      <c r="AA8" s="513"/>
      <c r="AB8" s="513"/>
      <c r="AC8" s="513"/>
      <c r="AD8" s="513"/>
    </row>
    <row r="9" spans="1:34" s="437" customFormat="1" ht="25.5" customHeight="1" x14ac:dyDescent="0.25">
      <c r="A9" s="488"/>
      <c r="B9" s="1461"/>
      <c r="D9" s="1496"/>
      <c r="E9" s="491"/>
      <c r="F9" s="1526"/>
      <c r="G9" s="1527"/>
      <c r="I9" s="1526"/>
      <c r="J9" s="1532"/>
      <c r="K9" s="1529" t="s">
        <v>372</v>
      </c>
      <c r="L9" s="1530"/>
      <c r="M9" s="1529" t="s">
        <v>373</v>
      </c>
      <c r="N9" s="1531"/>
      <c r="O9" s="1529" t="s">
        <v>374</v>
      </c>
      <c r="P9" s="1530"/>
      <c r="Q9" s="1537" t="s">
        <v>375</v>
      </c>
      <c r="R9" s="1537"/>
      <c r="S9" s="1538" t="s">
        <v>376</v>
      </c>
      <c r="T9" s="1539"/>
      <c r="U9" s="1540" t="s">
        <v>377</v>
      </c>
      <c r="V9" s="1541"/>
      <c r="AA9" s="513"/>
      <c r="AB9" s="513"/>
      <c r="AC9" s="513"/>
      <c r="AD9" s="513"/>
    </row>
    <row r="10" spans="1:34" s="437" customFormat="1" ht="39" x14ac:dyDescent="0.25">
      <c r="A10" s="488"/>
      <c r="B10" s="1462"/>
      <c r="D10" s="600" t="s">
        <v>9</v>
      </c>
      <c r="E10" s="493"/>
      <c r="F10" s="455" t="s">
        <v>9</v>
      </c>
      <c r="G10" s="401" t="s">
        <v>272</v>
      </c>
      <c r="H10" s="494"/>
      <c r="I10" s="400" t="s">
        <v>9</v>
      </c>
      <c r="J10" s="406" t="s">
        <v>272</v>
      </c>
      <c r="K10" s="601" t="s">
        <v>9</v>
      </c>
      <c r="L10" s="403" t="s">
        <v>378</v>
      </c>
      <c r="M10" s="405" t="s">
        <v>9</v>
      </c>
      <c r="N10" s="403" t="s">
        <v>378</v>
      </c>
      <c r="O10" s="407" t="s">
        <v>9</v>
      </c>
      <c r="P10" s="403" t="s">
        <v>378</v>
      </c>
      <c r="Q10" s="406" t="s">
        <v>9</v>
      </c>
      <c r="R10" s="735" t="s">
        <v>378</v>
      </c>
      <c r="S10" s="406" t="s">
        <v>9</v>
      </c>
      <c r="T10" s="736" t="s">
        <v>378</v>
      </c>
      <c r="U10" s="407" t="s">
        <v>9</v>
      </c>
      <c r="V10" s="735" t="s">
        <v>378</v>
      </c>
      <c r="AA10" s="568" t="s">
        <v>207</v>
      </c>
      <c r="AB10" s="602" t="s">
        <v>384</v>
      </c>
      <c r="AC10" s="603" t="s">
        <v>385</v>
      </c>
      <c r="AD10" s="513"/>
    </row>
    <row r="11" spans="1:34" s="328" customFormat="1" ht="8.25" customHeight="1" x14ac:dyDescent="0.25">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35">
      <c r="A12" s="330"/>
      <c r="B12" s="349" t="s">
        <v>8</v>
      </c>
      <c r="C12" s="350"/>
      <c r="D12" s="605">
        <v>442279</v>
      </c>
      <c r="E12" s="350"/>
      <c r="F12" s="355">
        <v>4695</v>
      </c>
      <c r="G12" s="358">
        <v>1.0615471229698901</v>
      </c>
      <c r="H12" s="350"/>
      <c r="I12" s="355">
        <v>3878</v>
      </c>
      <c r="J12" s="358">
        <v>0.87682209645947462</v>
      </c>
      <c r="K12" s="355">
        <v>3737</v>
      </c>
      <c r="L12" s="358">
        <v>96.364105208870555</v>
      </c>
      <c r="M12" s="355">
        <v>39</v>
      </c>
      <c r="N12" s="358">
        <v>1.0056730273336771</v>
      </c>
      <c r="O12" s="355">
        <v>0</v>
      </c>
      <c r="P12" s="358">
        <v>0</v>
      </c>
      <c r="Q12" s="355">
        <v>65</v>
      </c>
      <c r="R12" s="358">
        <v>1.6761217122227952</v>
      </c>
      <c r="S12" s="355">
        <v>1</v>
      </c>
      <c r="T12" s="358">
        <v>2.5786487880350699E-2</v>
      </c>
      <c r="U12" s="355">
        <v>36</v>
      </c>
      <c r="V12" s="358">
        <v>0.92831356369262508</v>
      </c>
      <c r="X12" s="606"/>
      <c r="Y12" s="606"/>
      <c r="Z12" s="606"/>
      <c r="AA12" s="604">
        <v>44316</v>
      </c>
      <c r="AB12" s="602">
        <v>26707</v>
      </c>
      <c r="AC12" s="602">
        <v>18034</v>
      </c>
      <c r="AD12" s="567"/>
      <c r="AE12" s="360"/>
      <c r="AF12" s="360"/>
      <c r="AG12" s="361"/>
      <c r="AH12" s="607"/>
    </row>
    <row r="13" spans="1:34" s="331" customFormat="1" x14ac:dyDescent="0.35">
      <c r="A13" s="330"/>
      <c r="B13" s="363" t="s">
        <v>7</v>
      </c>
      <c r="C13" s="350"/>
      <c r="D13" s="608">
        <v>57255</v>
      </c>
      <c r="E13" s="350"/>
      <c r="F13" s="368">
        <v>689</v>
      </c>
      <c r="G13" s="372">
        <v>1.2033883503624137</v>
      </c>
      <c r="H13" s="350"/>
      <c r="I13" s="368">
        <v>762</v>
      </c>
      <c r="J13" s="372">
        <v>1.3308881320408699</v>
      </c>
      <c r="K13" s="368">
        <v>706</v>
      </c>
      <c r="L13" s="372">
        <v>92.650918635170598</v>
      </c>
      <c r="M13" s="368">
        <v>13</v>
      </c>
      <c r="N13" s="372">
        <v>1.7060367454068242</v>
      </c>
      <c r="O13" s="368">
        <v>0</v>
      </c>
      <c r="P13" s="372">
        <v>0</v>
      </c>
      <c r="Q13" s="368">
        <v>37</v>
      </c>
      <c r="R13" s="372">
        <v>4.8556430446194225</v>
      </c>
      <c r="S13" s="368">
        <v>0</v>
      </c>
      <c r="T13" s="372">
        <v>0</v>
      </c>
      <c r="U13" s="368">
        <v>6</v>
      </c>
      <c r="V13" s="372">
        <v>0.78740157480314954</v>
      </c>
      <c r="X13" s="606"/>
      <c r="Y13" s="606"/>
      <c r="Z13" s="606"/>
      <c r="AA13" s="604">
        <v>44347</v>
      </c>
      <c r="AB13" s="602">
        <v>28175</v>
      </c>
      <c r="AC13" s="602">
        <v>15503</v>
      </c>
      <c r="AD13" s="567"/>
      <c r="AE13" s="360"/>
      <c r="AF13" s="360"/>
      <c r="AG13" s="361"/>
      <c r="AH13" s="607"/>
    </row>
    <row r="14" spans="1:34" s="331" customFormat="1" x14ac:dyDescent="0.35">
      <c r="A14" s="330"/>
      <c r="B14" s="363" t="s">
        <v>37</v>
      </c>
      <c r="C14" s="350"/>
      <c r="D14" s="608">
        <v>43635</v>
      </c>
      <c r="E14" s="350"/>
      <c r="F14" s="368">
        <v>562</v>
      </c>
      <c r="G14" s="372">
        <v>1.2879569153202703</v>
      </c>
      <c r="H14" s="350"/>
      <c r="I14" s="368">
        <v>552</v>
      </c>
      <c r="J14" s="372">
        <v>1.2650395324853903</v>
      </c>
      <c r="K14" s="368">
        <v>533</v>
      </c>
      <c r="L14" s="372">
        <v>96.55797101449275</v>
      </c>
      <c r="M14" s="368">
        <v>3</v>
      </c>
      <c r="N14" s="372">
        <v>0.54347826086956519</v>
      </c>
      <c r="O14" s="368">
        <v>0</v>
      </c>
      <c r="P14" s="372">
        <v>0</v>
      </c>
      <c r="Q14" s="368">
        <v>2</v>
      </c>
      <c r="R14" s="372">
        <v>0.36231884057971014</v>
      </c>
      <c r="S14" s="368">
        <v>0</v>
      </c>
      <c r="T14" s="372">
        <v>0</v>
      </c>
      <c r="U14" s="368">
        <v>14</v>
      </c>
      <c r="V14" s="372">
        <v>2.5362318840579712</v>
      </c>
      <c r="X14" s="606"/>
      <c r="Y14" s="606"/>
      <c r="Z14" s="606"/>
      <c r="AA14" s="604">
        <v>44377</v>
      </c>
      <c r="AB14" s="602">
        <v>28047</v>
      </c>
      <c r="AC14" s="602">
        <v>18622</v>
      </c>
      <c r="AD14" s="567"/>
      <c r="AE14" s="360"/>
      <c r="AF14" s="360"/>
      <c r="AG14" s="361"/>
      <c r="AH14" s="607"/>
    </row>
    <row r="15" spans="1:34" s="331" customFormat="1" x14ac:dyDescent="0.35">
      <c r="A15" s="330"/>
      <c r="B15" s="363" t="s">
        <v>38</v>
      </c>
      <c r="C15" s="350"/>
      <c r="D15" s="608">
        <v>47479</v>
      </c>
      <c r="E15" s="350"/>
      <c r="F15" s="368">
        <v>532</v>
      </c>
      <c r="G15" s="372">
        <v>1.1204953769034731</v>
      </c>
      <c r="H15" s="350"/>
      <c r="I15" s="368">
        <v>638</v>
      </c>
      <c r="J15" s="372">
        <v>1.3437519745571727</v>
      </c>
      <c r="K15" s="368">
        <v>625</v>
      </c>
      <c r="L15" s="372">
        <v>97.96238244514106</v>
      </c>
      <c r="M15" s="368">
        <v>8</v>
      </c>
      <c r="N15" s="372">
        <v>1.2539184952978055</v>
      </c>
      <c r="O15" s="368">
        <v>0</v>
      </c>
      <c r="P15" s="372">
        <v>0</v>
      </c>
      <c r="Q15" s="368">
        <v>0</v>
      </c>
      <c r="R15" s="372">
        <v>0</v>
      </c>
      <c r="S15" s="368">
        <v>4</v>
      </c>
      <c r="T15" s="372">
        <v>0.62695924764890276</v>
      </c>
      <c r="U15" s="368">
        <v>1</v>
      </c>
      <c r="V15" s="372">
        <v>0.15673981191222569</v>
      </c>
      <c r="X15" s="606"/>
      <c r="Y15" s="606"/>
      <c r="Z15" s="606"/>
      <c r="AA15" s="604">
        <v>44408</v>
      </c>
      <c r="AB15" s="602">
        <v>26363</v>
      </c>
      <c r="AC15" s="602">
        <v>16904</v>
      </c>
      <c r="AD15" s="567"/>
      <c r="AE15" s="360"/>
      <c r="AF15" s="360"/>
      <c r="AG15" s="361"/>
      <c r="AH15" s="607"/>
    </row>
    <row r="16" spans="1:34" s="331" customFormat="1" x14ac:dyDescent="0.35">
      <c r="A16" s="330"/>
      <c r="B16" s="363" t="s">
        <v>6</v>
      </c>
      <c r="C16" s="350"/>
      <c r="D16" s="608">
        <v>78389</v>
      </c>
      <c r="E16" s="350"/>
      <c r="F16" s="368">
        <v>2364</v>
      </c>
      <c r="G16" s="372">
        <v>3.015729247726084</v>
      </c>
      <c r="H16" s="350"/>
      <c r="I16" s="368">
        <v>746</v>
      </c>
      <c r="J16" s="372">
        <v>0.951664136549771</v>
      </c>
      <c r="K16" s="368">
        <v>719</v>
      </c>
      <c r="L16" s="372">
        <v>96.380697050938338</v>
      </c>
      <c r="M16" s="368">
        <v>4</v>
      </c>
      <c r="N16" s="372">
        <v>0.53619302949061665</v>
      </c>
      <c r="O16" s="368">
        <v>0</v>
      </c>
      <c r="P16" s="372">
        <v>0</v>
      </c>
      <c r="Q16" s="368">
        <v>4</v>
      </c>
      <c r="R16" s="372">
        <v>0.53619302949061665</v>
      </c>
      <c r="S16" s="368">
        <v>14</v>
      </c>
      <c r="T16" s="372">
        <v>1.8766756032171581</v>
      </c>
      <c r="U16" s="368">
        <v>5</v>
      </c>
      <c r="V16" s="372">
        <v>0.67024128686327078</v>
      </c>
      <c r="X16" s="606"/>
      <c r="Y16" s="606"/>
      <c r="Z16" s="606"/>
      <c r="AA16" s="604">
        <v>44439</v>
      </c>
      <c r="AB16" s="602">
        <v>16420</v>
      </c>
      <c r="AC16" s="602">
        <v>20385</v>
      </c>
      <c r="AD16" s="567"/>
      <c r="AE16" s="360"/>
      <c r="AF16" s="360"/>
      <c r="AG16" s="361"/>
      <c r="AH16" s="607"/>
    </row>
    <row r="17" spans="1:34" s="331" customFormat="1" x14ac:dyDescent="0.35">
      <c r="A17" s="330"/>
      <c r="B17" s="363" t="s">
        <v>5</v>
      </c>
      <c r="C17" s="350"/>
      <c r="D17" s="609">
        <v>23075</v>
      </c>
      <c r="E17" s="350"/>
      <c r="F17" s="377">
        <v>45</v>
      </c>
      <c r="G17" s="372">
        <v>0.19501625135427952</v>
      </c>
      <c r="H17" s="350"/>
      <c r="I17" s="377">
        <v>306</v>
      </c>
      <c r="J17" s="372">
        <v>1.3261105092091008</v>
      </c>
      <c r="K17" s="377">
        <v>269</v>
      </c>
      <c r="L17" s="372">
        <v>87.908496732026137</v>
      </c>
      <c r="M17" s="377">
        <v>11</v>
      </c>
      <c r="N17" s="372">
        <v>3.594771241830065</v>
      </c>
      <c r="O17" s="377">
        <v>0</v>
      </c>
      <c r="P17" s="372">
        <v>0</v>
      </c>
      <c r="Q17" s="377">
        <v>26</v>
      </c>
      <c r="R17" s="372">
        <v>8.4967320261437909</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35">
      <c r="A18" s="330"/>
      <c r="B18" s="363" t="s">
        <v>4</v>
      </c>
      <c r="C18" s="350"/>
      <c r="D18" s="608">
        <v>159462</v>
      </c>
      <c r="E18" s="350"/>
      <c r="F18" s="368">
        <v>1174</v>
      </c>
      <c r="G18" s="372">
        <v>0.73622555844025539</v>
      </c>
      <c r="H18" s="350"/>
      <c r="I18" s="368">
        <v>1741</v>
      </c>
      <c r="J18" s="372">
        <v>1.0917961646034793</v>
      </c>
      <c r="K18" s="368">
        <v>1681</v>
      </c>
      <c r="L18" s="372">
        <v>96.553704767375066</v>
      </c>
      <c r="M18" s="368">
        <v>48</v>
      </c>
      <c r="N18" s="372">
        <v>2.7570361860999428</v>
      </c>
      <c r="O18" s="368">
        <v>0</v>
      </c>
      <c r="P18" s="372">
        <v>0</v>
      </c>
      <c r="Q18" s="368">
        <v>2</v>
      </c>
      <c r="R18" s="372">
        <v>0.11487650775416428</v>
      </c>
      <c r="S18" s="368">
        <v>0</v>
      </c>
      <c r="T18" s="372">
        <v>0</v>
      </c>
      <c r="U18" s="368">
        <v>10</v>
      </c>
      <c r="V18" s="372">
        <v>0.57438253877082135</v>
      </c>
      <c r="X18" s="606"/>
      <c r="Y18" s="606"/>
      <c r="Z18" s="606"/>
      <c r="AA18" s="604">
        <v>44500</v>
      </c>
      <c r="AB18" s="602">
        <v>29317</v>
      </c>
      <c r="AC18" s="602">
        <v>17136</v>
      </c>
      <c r="AD18" s="567"/>
      <c r="AE18" s="360"/>
      <c r="AF18" s="360"/>
      <c r="AG18" s="361"/>
      <c r="AH18" s="607"/>
    </row>
    <row r="19" spans="1:34" s="331" customFormat="1" x14ac:dyDescent="0.35">
      <c r="A19" s="330"/>
      <c r="B19" s="363" t="s">
        <v>40</v>
      </c>
      <c r="C19" s="350"/>
      <c r="D19" s="608">
        <v>101204</v>
      </c>
      <c r="E19" s="350"/>
      <c r="F19" s="368">
        <v>1147</v>
      </c>
      <c r="G19" s="372">
        <v>1.1333544128690567</v>
      </c>
      <c r="H19" s="350"/>
      <c r="I19" s="368">
        <v>1413</v>
      </c>
      <c r="J19" s="372">
        <v>1.396189873918027</v>
      </c>
      <c r="K19" s="368">
        <v>1254</v>
      </c>
      <c r="L19" s="372">
        <v>88.747346072186843</v>
      </c>
      <c r="M19" s="368">
        <v>27</v>
      </c>
      <c r="N19" s="372">
        <v>1.910828025477707</v>
      </c>
      <c r="O19" s="368">
        <v>2</v>
      </c>
      <c r="P19" s="372">
        <v>0.14154281670205238</v>
      </c>
      <c r="Q19" s="368">
        <v>24</v>
      </c>
      <c r="R19" s="372">
        <v>1.6985138004246285</v>
      </c>
      <c r="S19" s="368">
        <v>0</v>
      </c>
      <c r="T19" s="372">
        <v>0</v>
      </c>
      <c r="U19" s="368">
        <v>106</v>
      </c>
      <c r="V19" s="372">
        <v>7.5017692852087761</v>
      </c>
      <c r="X19" s="606"/>
      <c r="Y19" s="606"/>
      <c r="Z19" s="606"/>
      <c r="AA19" s="604">
        <v>44530</v>
      </c>
      <c r="AB19" s="602">
        <v>28155</v>
      </c>
      <c r="AC19" s="602">
        <v>19590</v>
      </c>
      <c r="AD19" s="567"/>
      <c r="AE19" s="360"/>
      <c r="AF19" s="360"/>
      <c r="AG19" s="361"/>
      <c r="AH19" s="607"/>
    </row>
    <row r="20" spans="1:34" s="331" customFormat="1" x14ac:dyDescent="0.35">
      <c r="A20" s="330"/>
      <c r="B20" s="363" t="s">
        <v>41</v>
      </c>
      <c r="C20" s="350"/>
      <c r="D20" s="608">
        <v>378808</v>
      </c>
      <c r="E20" s="350"/>
      <c r="F20" s="368">
        <v>7239</v>
      </c>
      <c r="G20" s="372">
        <v>1.9109944879727989</v>
      </c>
      <c r="H20" s="350"/>
      <c r="I20" s="368">
        <v>4438</v>
      </c>
      <c r="J20" s="372">
        <v>1.1715697662140188</v>
      </c>
      <c r="K20" s="368">
        <v>3551</v>
      </c>
      <c r="L20" s="372">
        <v>80.013519603424967</v>
      </c>
      <c r="M20" s="368">
        <v>71</v>
      </c>
      <c r="N20" s="372">
        <v>1.5998197386210005</v>
      </c>
      <c r="O20" s="368">
        <v>525</v>
      </c>
      <c r="P20" s="372">
        <v>11.829652996845425</v>
      </c>
      <c r="Q20" s="368">
        <v>2</v>
      </c>
      <c r="R20" s="372">
        <v>4.506534474988734E-2</v>
      </c>
      <c r="S20" s="368">
        <v>62</v>
      </c>
      <c r="T20" s="372">
        <v>1.3970256872465074</v>
      </c>
      <c r="U20" s="368">
        <v>227</v>
      </c>
      <c r="V20" s="372">
        <v>5.114916629112213</v>
      </c>
      <c r="X20" s="606"/>
      <c r="Y20" s="606"/>
      <c r="Z20" s="606"/>
      <c r="AA20" s="604">
        <v>44561</v>
      </c>
      <c r="AB20" s="602">
        <v>24865</v>
      </c>
      <c r="AC20" s="602">
        <v>26807</v>
      </c>
      <c r="AD20" s="567"/>
      <c r="AE20" s="360"/>
      <c r="AF20" s="360"/>
      <c r="AG20" s="361"/>
      <c r="AH20" s="607"/>
    </row>
    <row r="21" spans="1:34" s="331" customFormat="1" x14ac:dyDescent="0.35">
      <c r="A21" s="330"/>
      <c r="B21" s="363" t="s">
        <v>3</v>
      </c>
      <c r="C21" s="350"/>
      <c r="D21" s="608">
        <v>218916</v>
      </c>
      <c r="E21" s="350"/>
      <c r="F21" s="368">
        <v>2407</v>
      </c>
      <c r="G21" s="372">
        <v>1.0995084872736574</v>
      </c>
      <c r="H21" s="350"/>
      <c r="I21" s="368">
        <v>2586</v>
      </c>
      <c r="J21" s="372">
        <v>1.1812750095927205</v>
      </c>
      <c r="K21" s="368">
        <v>2541</v>
      </c>
      <c r="L21" s="372">
        <v>98.259860788863108</v>
      </c>
      <c r="M21" s="368">
        <v>18</v>
      </c>
      <c r="N21" s="372">
        <v>0.6960556844547563</v>
      </c>
      <c r="O21" s="368">
        <v>0</v>
      </c>
      <c r="P21" s="372">
        <v>0</v>
      </c>
      <c r="Q21" s="368">
        <v>14</v>
      </c>
      <c r="R21" s="372">
        <v>0.54137664346481051</v>
      </c>
      <c r="S21" s="368">
        <v>0</v>
      </c>
      <c r="T21" s="372">
        <v>0</v>
      </c>
      <c r="U21" s="368">
        <v>13</v>
      </c>
      <c r="V21" s="372">
        <v>0.50270688321732404</v>
      </c>
      <c r="X21" s="606"/>
      <c r="Y21" s="606"/>
      <c r="Z21" s="606"/>
      <c r="AA21" s="604">
        <v>44592</v>
      </c>
      <c r="AB21" s="602">
        <v>20377</v>
      </c>
      <c r="AC21" s="602">
        <v>22366</v>
      </c>
      <c r="AD21" s="567"/>
      <c r="AE21" s="360"/>
      <c r="AF21" s="360"/>
      <c r="AG21" s="361"/>
      <c r="AH21" s="607"/>
    </row>
    <row r="22" spans="1:34" s="331" customFormat="1" x14ac:dyDescent="0.35">
      <c r="A22" s="330"/>
      <c r="B22" s="363" t="s">
        <v>2</v>
      </c>
      <c r="C22" s="350"/>
      <c r="D22" s="608">
        <v>58621</v>
      </c>
      <c r="E22" s="350"/>
      <c r="F22" s="368">
        <v>590</v>
      </c>
      <c r="G22" s="372">
        <v>1.0064652598898005</v>
      </c>
      <c r="H22" s="350"/>
      <c r="I22" s="368">
        <v>726</v>
      </c>
      <c r="J22" s="372">
        <v>1.2384640316610087</v>
      </c>
      <c r="K22" s="368">
        <v>669</v>
      </c>
      <c r="L22" s="372">
        <v>92.148760330578511</v>
      </c>
      <c r="M22" s="368">
        <v>16</v>
      </c>
      <c r="N22" s="372">
        <v>2.2038567493112948</v>
      </c>
      <c r="O22" s="368">
        <v>0</v>
      </c>
      <c r="P22" s="372">
        <v>0</v>
      </c>
      <c r="Q22" s="368">
        <v>8</v>
      </c>
      <c r="R22" s="372">
        <v>1.1019283746556474</v>
      </c>
      <c r="S22" s="368">
        <v>0</v>
      </c>
      <c r="T22" s="372">
        <v>0</v>
      </c>
      <c r="U22" s="368">
        <v>33</v>
      </c>
      <c r="V22" s="372">
        <v>4.5454545454545459</v>
      </c>
      <c r="X22" s="606"/>
      <c r="Y22" s="606"/>
      <c r="Z22" s="606"/>
      <c r="AA22" s="604">
        <v>44620</v>
      </c>
      <c r="AB22" s="602">
        <v>25448</v>
      </c>
      <c r="AC22" s="602">
        <v>23602</v>
      </c>
      <c r="AD22" s="567"/>
      <c r="AE22" s="360"/>
      <c r="AF22" s="360"/>
      <c r="AG22" s="361"/>
      <c r="AH22" s="607"/>
    </row>
    <row r="23" spans="1:34" s="331" customFormat="1" x14ac:dyDescent="0.35">
      <c r="A23" s="330"/>
      <c r="B23" s="363" t="s">
        <v>35</v>
      </c>
      <c r="C23" s="350"/>
      <c r="D23" s="608">
        <v>99508</v>
      </c>
      <c r="E23" s="350"/>
      <c r="F23" s="368">
        <v>436</v>
      </c>
      <c r="G23" s="372">
        <v>0.43815572617277004</v>
      </c>
      <c r="H23" s="350"/>
      <c r="I23" s="368">
        <v>1304</v>
      </c>
      <c r="J23" s="372">
        <v>1.3104474012139729</v>
      </c>
      <c r="K23" s="368">
        <v>1282</v>
      </c>
      <c r="L23" s="372">
        <v>98.312883435582819</v>
      </c>
      <c r="M23" s="368">
        <v>13</v>
      </c>
      <c r="N23" s="372">
        <v>0.99693251533742333</v>
      </c>
      <c r="O23" s="368">
        <v>0</v>
      </c>
      <c r="P23" s="372">
        <v>0</v>
      </c>
      <c r="Q23" s="368">
        <v>5</v>
      </c>
      <c r="R23" s="372">
        <v>0.3834355828220859</v>
      </c>
      <c r="S23" s="368">
        <v>3</v>
      </c>
      <c r="T23" s="372">
        <v>0.23006134969325154</v>
      </c>
      <c r="U23" s="368">
        <v>1</v>
      </c>
      <c r="V23" s="372">
        <v>7.6687116564417179E-2</v>
      </c>
      <c r="X23" s="606"/>
      <c r="Y23" s="606"/>
      <c r="Z23" s="606"/>
      <c r="AA23" s="604">
        <v>44651</v>
      </c>
      <c r="AB23" s="602">
        <v>31825</v>
      </c>
      <c r="AC23" s="602">
        <v>22165</v>
      </c>
      <c r="AD23" s="567"/>
      <c r="AE23" s="360"/>
      <c r="AF23" s="360"/>
      <c r="AG23" s="361"/>
      <c r="AH23" s="607"/>
    </row>
    <row r="24" spans="1:34" s="331" customFormat="1" x14ac:dyDescent="0.35">
      <c r="A24" s="330"/>
      <c r="B24" s="363" t="s">
        <v>42</v>
      </c>
      <c r="C24" s="350"/>
      <c r="D24" s="608">
        <v>280480</v>
      </c>
      <c r="E24" s="350"/>
      <c r="F24" s="368">
        <v>5637</v>
      </c>
      <c r="G24" s="372">
        <v>2.0097689674843129</v>
      </c>
      <c r="H24" s="350"/>
      <c r="I24" s="368">
        <v>2807</v>
      </c>
      <c r="J24" s="372">
        <v>1.0007843696520251</v>
      </c>
      <c r="K24" s="368">
        <v>2297</v>
      </c>
      <c r="L24" s="372">
        <v>81.831136444602777</v>
      </c>
      <c r="M24" s="368">
        <v>85</v>
      </c>
      <c r="N24" s="372">
        <v>3.0281439258995366</v>
      </c>
      <c r="O24" s="368">
        <v>0</v>
      </c>
      <c r="P24" s="372">
        <v>0</v>
      </c>
      <c r="Q24" s="368">
        <v>11</v>
      </c>
      <c r="R24" s="372">
        <v>0.39187744923405771</v>
      </c>
      <c r="S24" s="368">
        <v>0</v>
      </c>
      <c r="T24" s="372">
        <v>0</v>
      </c>
      <c r="U24" s="368">
        <v>414</v>
      </c>
      <c r="V24" s="372">
        <v>14.748842180263628</v>
      </c>
      <c r="X24" s="606"/>
      <c r="Y24" s="606"/>
      <c r="Z24" s="606"/>
      <c r="AA24" s="604">
        <v>44681</v>
      </c>
      <c r="AB24" s="602">
        <v>29337</v>
      </c>
      <c r="AC24" s="602">
        <v>20494</v>
      </c>
      <c r="AD24" s="567"/>
      <c r="AE24" s="360"/>
      <c r="AF24" s="360"/>
      <c r="AG24" s="361"/>
      <c r="AH24" s="607"/>
    </row>
    <row r="25" spans="1:34" x14ac:dyDescent="0.35">
      <c r="A25" s="332"/>
      <c r="B25" s="363" t="s">
        <v>43</v>
      </c>
      <c r="C25" s="350"/>
      <c r="D25" s="608">
        <v>66935</v>
      </c>
      <c r="E25" s="350"/>
      <c r="F25" s="368">
        <v>619</v>
      </c>
      <c r="G25" s="372">
        <v>0.92477776947785162</v>
      </c>
      <c r="H25" s="350"/>
      <c r="I25" s="368">
        <v>822</v>
      </c>
      <c r="J25" s="372">
        <v>1.2280570702920743</v>
      </c>
      <c r="K25" s="368">
        <v>598</v>
      </c>
      <c r="L25" s="372">
        <v>72.749391727493915</v>
      </c>
      <c r="M25" s="368">
        <v>9</v>
      </c>
      <c r="N25" s="372">
        <v>1.0948905109489051</v>
      </c>
      <c r="O25" s="368">
        <v>2</v>
      </c>
      <c r="P25" s="372">
        <v>0.24330900243309003</v>
      </c>
      <c r="Q25" s="368">
        <v>188</v>
      </c>
      <c r="R25" s="372">
        <v>22.871046228710462</v>
      </c>
      <c r="S25" s="368">
        <v>11</v>
      </c>
      <c r="T25" s="372">
        <v>1.3381995133819951</v>
      </c>
      <c r="U25" s="368">
        <v>14</v>
      </c>
      <c r="V25" s="372">
        <v>1.7031630170316301</v>
      </c>
      <c r="X25" s="606"/>
      <c r="Y25" s="606"/>
      <c r="Z25" s="606"/>
      <c r="AA25" s="604">
        <v>44712</v>
      </c>
      <c r="AB25" s="602">
        <v>27733</v>
      </c>
      <c r="AC25" s="602">
        <v>19944</v>
      </c>
      <c r="AD25" s="567"/>
      <c r="AE25" s="360"/>
      <c r="AF25" s="360"/>
      <c r="AG25" s="361"/>
      <c r="AH25" s="607"/>
    </row>
    <row r="26" spans="1:34" s="331" customFormat="1" x14ac:dyDescent="0.35">
      <c r="B26" s="363" t="s">
        <v>44</v>
      </c>
      <c r="C26" s="350"/>
      <c r="D26" s="610">
        <v>23913</v>
      </c>
      <c r="E26" s="350"/>
      <c r="F26" s="377">
        <v>95</v>
      </c>
      <c r="G26" s="372">
        <v>0.39727344958809019</v>
      </c>
      <c r="H26" s="350"/>
      <c r="I26" s="377">
        <v>298</v>
      </c>
      <c r="J26" s="372">
        <v>1.2461840839710616</v>
      </c>
      <c r="K26" s="377">
        <v>293</v>
      </c>
      <c r="L26" s="372">
        <v>98.322147651006702</v>
      </c>
      <c r="M26" s="377">
        <v>5</v>
      </c>
      <c r="N26" s="372">
        <v>1.6778523489932886</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35">
      <c r="B27" s="363" t="s">
        <v>45</v>
      </c>
      <c r="C27" s="350"/>
      <c r="D27" s="610">
        <v>121092</v>
      </c>
      <c r="E27" s="350"/>
      <c r="F27" s="377">
        <v>967</v>
      </c>
      <c r="G27" s="372">
        <v>0.79856637928186824</v>
      </c>
      <c r="H27" s="350"/>
      <c r="I27" s="377">
        <v>1442</v>
      </c>
      <c r="J27" s="372">
        <v>1.1908301126416279</v>
      </c>
      <c r="K27" s="377">
        <v>1383</v>
      </c>
      <c r="L27" s="372">
        <v>95.908460471567267</v>
      </c>
      <c r="M27" s="377">
        <v>22</v>
      </c>
      <c r="N27" s="372">
        <v>1.5256588072122053</v>
      </c>
      <c r="O27" s="377">
        <v>0</v>
      </c>
      <c r="P27" s="372">
        <v>0</v>
      </c>
      <c r="Q27" s="377">
        <v>7</v>
      </c>
      <c r="R27" s="372">
        <v>0.48543689320388345</v>
      </c>
      <c r="S27" s="377">
        <v>27</v>
      </c>
      <c r="T27" s="372">
        <v>1.872399445214979</v>
      </c>
      <c r="U27" s="377">
        <v>3</v>
      </c>
      <c r="V27" s="372">
        <v>0.20804438280166435</v>
      </c>
      <c r="X27" s="606"/>
      <c r="Y27" s="606"/>
      <c r="Z27" s="606"/>
      <c r="AA27" s="604">
        <v>44773</v>
      </c>
      <c r="AB27" s="602">
        <v>28674</v>
      </c>
      <c r="AC27" s="602">
        <v>20566</v>
      </c>
      <c r="AD27" s="567"/>
      <c r="AE27" s="360"/>
      <c r="AF27" s="360"/>
      <c r="AG27" s="361"/>
      <c r="AH27" s="607"/>
    </row>
    <row r="28" spans="1:34" s="331" customFormat="1" x14ac:dyDescent="0.35">
      <c r="B28" s="363" t="s">
        <v>46</v>
      </c>
      <c r="C28" s="350"/>
      <c r="D28" s="610">
        <v>14997</v>
      </c>
      <c r="E28" s="350"/>
      <c r="F28" s="377">
        <v>243</v>
      </c>
      <c r="G28" s="383">
        <v>1.6203240648129626</v>
      </c>
      <c r="H28" s="350"/>
      <c r="I28" s="377">
        <v>214</v>
      </c>
      <c r="J28" s="383">
        <v>1.4269520570780823</v>
      </c>
      <c r="K28" s="377">
        <v>83</v>
      </c>
      <c r="L28" s="383">
        <v>38.785046728971963</v>
      </c>
      <c r="M28" s="377">
        <v>3</v>
      </c>
      <c r="N28" s="383">
        <v>1.4018691588785046</v>
      </c>
      <c r="O28" s="377">
        <v>127</v>
      </c>
      <c r="P28" s="383">
        <v>59.345794392523366</v>
      </c>
      <c r="Q28" s="377">
        <v>0</v>
      </c>
      <c r="R28" s="383">
        <v>0</v>
      </c>
      <c r="S28" s="377">
        <v>0</v>
      </c>
      <c r="T28" s="383">
        <v>0</v>
      </c>
      <c r="U28" s="377">
        <v>1</v>
      </c>
      <c r="V28" s="383">
        <v>0.46728971962616817</v>
      </c>
      <c r="X28" s="606"/>
      <c r="Y28" s="606"/>
      <c r="Z28" s="606"/>
      <c r="AA28" s="604">
        <v>44804</v>
      </c>
      <c r="AB28" s="602">
        <v>19988</v>
      </c>
      <c r="AC28" s="602">
        <v>21716</v>
      </c>
      <c r="AD28" s="567"/>
      <c r="AE28" s="360"/>
      <c r="AF28" s="360"/>
      <c r="AG28" s="361"/>
      <c r="AH28" s="607"/>
    </row>
    <row r="29" spans="1:34" s="331" customFormat="1" x14ac:dyDescent="0.35">
      <c r="B29" s="384" t="s">
        <v>1</v>
      </c>
      <c r="C29" s="350"/>
      <c r="D29" s="611">
        <v>5796</v>
      </c>
      <c r="E29" s="350"/>
      <c r="F29" s="389">
        <v>72</v>
      </c>
      <c r="G29" s="393">
        <v>1.2422360248447204</v>
      </c>
      <c r="H29" s="350"/>
      <c r="I29" s="389">
        <v>51</v>
      </c>
      <c r="J29" s="393">
        <v>0.87991718426501042</v>
      </c>
      <c r="K29" s="389">
        <v>40</v>
      </c>
      <c r="L29" s="393">
        <v>78.431372549019613</v>
      </c>
      <c r="M29" s="389">
        <v>3</v>
      </c>
      <c r="N29" s="393">
        <v>5.8823529411764701</v>
      </c>
      <c r="O29" s="389">
        <v>1</v>
      </c>
      <c r="P29" s="393">
        <v>1.9607843137254901</v>
      </c>
      <c r="Q29" s="389">
        <v>5</v>
      </c>
      <c r="R29" s="393">
        <v>9.8039215686274517</v>
      </c>
      <c r="S29" s="389">
        <v>0</v>
      </c>
      <c r="T29" s="393">
        <v>0</v>
      </c>
      <c r="U29" s="389">
        <v>2</v>
      </c>
      <c r="V29" s="393">
        <v>3.9215686274509802</v>
      </c>
      <c r="X29" s="606"/>
      <c r="Y29" s="606"/>
      <c r="Z29" s="606"/>
      <c r="AA29" s="604">
        <v>44834</v>
      </c>
      <c r="AB29" s="602">
        <v>27552</v>
      </c>
      <c r="AC29" s="602">
        <v>21574</v>
      </c>
      <c r="AD29" s="567"/>
      <c r="AE29" s="360"/>
      <c r="AF29" s="360"/>
      <c r="AG29" s="361"/>
      <c r="AH29" s="607"/>
    </row>
    <row r="30" spans="1:34"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35">
      <c r="B31" s="439" t="s">
        <v>0</v>
      </c>
      <c r="C31" s="437"/>
      <c r="D31" s="597">
        <v>2221844</v>
      </c>
      <c r="E31" s="437"/>
      <c r="F31" s="440">
        <v>29513</v>
      </c>
      <c r="G31" s="441">
        <v>1.3283110785455683</v>
      </c>
      <c r="H31" s="437"/>
      <c r="I31" s="440">
        <v>24724</v>
      </c>
      <c r="J31" s="441">
        <v>1.1127693933507483</v>
      </c>
      <c r="K31" s="440">
        <v>22261</v>
      </c>
      <c r="L31" s="441">
        <v>90.038019737906481</v>
      </c>
      <c r="M31" s="440">
        <v>398</v>
      </c>
      <c r="N31" s="441">
        <v>1.609771881572561</v>
      </c>
      <c r="O31" s="440">
        <v>657</v>
      </c>
      <c r="P31" s="441">
        <v>2.6573370004853585</v>
      </c>
      <c r="Q31" s="440">
        <v>400</v>
      </c>
      <c r="R31" s="441">
        <v>1.6178611875101117</v>
      </c>
      <c r="S31" s="440">
        <v>122</v>
      </c>
      <c r="T31" s="441">
        <v>0.49344766219058406</v>
      </c>
      <c r="U31" s="440">
        <v>886</v>
      </c>
      <c r="V31" s="441">
        <v>3.5835625303348975</v>
      </c>
      <c r="X31" s="1260"/>
      <c r="Y31" s="1260"/>
      <c r="Z31" s="1261"/>
      <c r="AA31" s="1262">
        <v>44895</v>
      </c>
      <c r="AB31" s="1263">
        <v>30634</v>
      </c>
      <c r="AC31" s="1263">
        <v>17693</v>
      </c>
      <c r="AD31" s="1336"/>
      <c r="AE31" s="1264"/>
      <c r="AF31" s="320"/>
      <c r="AG31" s="320"/>
      <c r="AH31" s="591"/>
    </row>
    <row r="32" spans="1:34" s="328" customFormat="1" ht="5.25" customHeight="1" x14ac:dyDescent="0.25">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5" customHeight="1" x14ac:dyDescent="0.25">
      <c r="B33" s="1536" t="s">
        <v>386</v>
      </c>
      <c r="C33" s="1536"/>
      <c r="D33" s="1536"/>
      <c r="E33" s="1536"/>
      <c r="F33" s="1536"/>
      <c r="G33" s="1536"/>
      <c r="H33" s="1536"/>
      <c r="I33" s="1536"/>
      <c r="J33" s="1536"/>
      <c r="K33" s="1536"/>
      <c r="L33" s="1536"/>
      <c r="M33" s="1536"/>
      <c r="N33" s="1536"/>
      <c r="O33" s="1536"/>
      <c r="P33" s="1536"/>
      <c r="Q33" s="1536"/>
      <c r="R33" s="1536"/>
      <c r="S33" s="1536"/>
      <c r="T33" s="1536"/>
      <c r="U33" s="1536"/>
      <c r="V33" s="1536"/>
      <c r="X33" s="596"/>
      <c r="Y33" s="596"/>
      <c r="Z33" s="596"/>
      <c r="AA33" s="604">
        <v>44957</v>
      </c>
      <c r="AB33" s="602">
        <v>25222</v>
      </c>
      <c r="AC33" s="602">
        <v>21942</v>
      </c>
      <c r="AD33" s="396"/>
    </row>
    <row r="34" spans="2:30" s="394" customFormat="1" ht="12" customHeight="1" x14ac:dyDescent="0.25">
      <c r="B34" s="1536"/>
      <c r="C34" s="1536"/>
      <c r="D34" s="1536"/>
      <c r="E34" s="1536"/>
      <c r="F34" s="1536"/>
      <c r="G34" s="1536"/>
      <c r="H34" s="1536"/>
      <c r="I34" s="1536"/>
      <c r="J34" s="1536"/>
      <c r="K34" s="1536"/>
      <c r="L34" s="1536"/>
      <c r="M34" s="1536"/>
      <c r="N34" s="1536"/>
      <c r="O34" s="1536"/>
      <c r="P34" s="1536"/>
      <c r="Q34" s="1536"/>
      <c r="R34" s="1536"/>
      <c r="S34" s="1536"/>
      <c r="T34" s="1536"/>
      <c r="U34" s="1536"/>
      <c r="V34" s="1536"/>
      <c r="X34" s="596"/>
      <c r="Y34" s="596"/>
      <c r="Z34" s="596"/>
      <c r="AA34" s="604">
        <v>44985</v>
      </c>
      <c r="AB34" s="602">
        <v>28262</v>
      </c>
      <c r="AC34" s="602">
        <v>21287</v>
      </c>
      <c r="AD34" s="396"/>
    </row>
    <row r="35" spans="2:30" x14ac:dyDescent="0.25">
      <c r="B35" s="1502"/>
      <c r="C35" s="1502"/>
      <c r="D35" s="1502"/>
      <c r="AA35" s="604">
        <v>45016</v>
      </c>
      <c r="AB35" s="602">
        <v>37938</v>
      </c>
      <c r="AC35" s="602">
        <v>24401</v>
      </c>
    </row>
    <row r="36" spans="2:30" x14ac:dyDescent="0.25">
      <c r="B36" s="1482"/>
      <c r="C36" s="1482"/>
      <c r="D36" s="1482"/>
      <c r="AA36" s="604">
        <v>45046</v>
      </c>
      <c r="AB36" s="602">
        <v>30972</v>
      </c>
      <c r="AC36" s="602">
        <v>22154</v>
      </c>
    </row>
    <row r="37" spans="2:30" x14ac:dyDescent="0.25">
      <c r="AA37" s="604">
        <v>45077</v>
      </c>
      <c r="AB37" s="602">
        <v>34993</v>
      </c>
      <c r="AC37" s="602">
        <v>18583</v>
      </c>
    </row>
    <row r="38" spans="2:30" x14ac:dyDescent="0.25">
      <c r="AA38" s="604">
        <v>45107</v>
      </c>
      <c r="AB38" s="602">
        <v>33173</v>
      </c>
      <c r="AC38" s="602">
        <v>18432</v>
      </c>
    </row>
    <row r="39" spans="2:30" x14ac:dyDescent="0.25">
      <c r="AA39" s="604">
        <v>45138</v>
      </c>
      <c r="AB39" s="602">
        <v>29845</v>
      </c>
      <c r="AC39" s="602">
        <v>17338</v>
      </c>
    </row>
    <row r="40" spans="2:30" x14ac:dyDescent="0.25">
      <c r="AA40" s="604">
        <v>45169</v>
      </c>
      <c r="AB40" s="602">
        <v>17652</v>
      </c>
      <c r="AC40" s="602">
        <v>15962</v>
      </c>
    </row>
    <row r="41" spans="2:30" x14ac:dyDescent="0.25">
      <c r="AA41" s="604">
        <v>45199</v>
      </c>
      <c r="AB41" s="602">
        <v>35295</v>
      </c>
      <c r="AC41" s="602">
        <v>21157</v>
      </c>
    </row>
    <row r="42" spans="2:30" x14ac:dyDescent="0.25">
      <c r="AA42" s="604">
        <v>45230</v>
      </c>
      <c r="AB42" s="602">
        <v>31994</v>
      </c>
      <c r="AC42" s="602">
        <v>20149</v>
      </c>
    </row>
    <row r="43" spans="2:30" x14ac:dyDescent="0.25">
      <c r="AA43" s="604">
        <v>45260</v>
      </c>
      <c r="AB43" s="602">
        <v>28434</v>
      </c>
      <c r="AC43" s="602">
        <v>45500</v>
      </c>
    </row>
    <row r="44" spans="2:30" x14ac:dyDescent="0.25">
      <c r="AA44" s="604">
        <v>45291</v>
      </c>
      <c r="AB44" s="602">
        <v>25527</v>
      </c>
      <c r="AC44" s="602">
        <v>18425</v>
      </c>
    </row>
    <row r="45" spans="2:30" x14ac:dyDescent="0.25">
      <c r="AA45" s="604">
        <v>45322</v>
      </c>
      <c r="AB45" s="602">
        <v>23712</v>
      </c>
      <c r="AC45" s="602">
        <v>22911</v>
      </c>
    </row>
    <row r="46" spans="2:30" x14ac:dyDescent="0.25">
      <c r="AA46" s="604">
        <v>45351</v>
      </c>
      <c r="AB46" s="602">
        <v>26838</v>
      </c>
      <c r="AC46" s="602">
        <v>27054</v>
      </c>
    </row>
    <row r="47" spans="2:30" x14ac:dyDescent="0.25">
      <c r="AA47" s="604">
        <v>45382</v>
      </c>
      <c r="AB47" s="602">
        <v>32072</v>
      </c>
      <c r="AC47" s="602">
        <v>22207</v>
      </c>
    </row>
    <row r="48" spans="2:30" x14ac:dyDescent="0.25">
      <c r="AA48" s="604">
        <v>45412</v>
      </c>
      <c r="AB48" s="602">
        <v>26319</v>
      </c>
      <c r="AC48" s="602">
        <v>20493</v>
      </c>
    </row>
    <row r="49" spans="27:29" x14ac:dyDescent="0.25">
      <c r="AA49" s="604">
        <v>45443</v>
      </c>
      <c r="AB49" s="602">
        <v>26675</v>
      </c>
      <c r="AC49" s="602">
        <v>21872</v>
      </c>
    </row>
    <row r="50" spans="27:29" x14ac:dyDescent="0.25">
      <c r="AA50" s="604">
        <v>45473</v>
      </c>
      <c r="AB50" s="602">
        <v>31224</v>
      </c>
      <c r="AC50" s="602">
        <v>20144</v>
      </c>
    </row>
    <row r="51" spans="27:29" x14ac:dyDescent="0.25">
      <c r="AA51" s="604">
        <v>45504</v>
      </c>
      <c r="AB51" s="602">
        <v>23913</v>
      </c>
      <c r="AC51" s="602">
        <v>18018</v>
      </c>
    </row>
    <row r="52" spans="27:29" x14ac:dyDescent="0.25">
      <c r="AA52" s="604">
        <v>45535</v>
      </c>
      <c r="AB52" s="602">
        <v>33519</v>
      </c>
      <c r="AC52" s="602">
        <v>19284</v>
      </c>
    </row>
    <row r="53" spans="27:29" x14ac:dyDescent="0.25">
      <c r="AA53" s="604">
        <v>45565</v>
      </c>
      <c r="AB53" s="602">
        <v>21655</v>
      </c>
      <c r="AC53" s="602">
        <v>18822</v>
      </c>
    </row>
    <row r="54" spans="27:29" x14ac:dyDescent="0.25">
      <c r="AA54" s="604">
        <v>45596</v>
      </c>
      <c r="AB54" s="602">
        <v>29870</v>
      </c>
      <c r="AC54" s="602">
        <v>17653</v>
      </c>
    </row>
    <row r="55" spans="27:29" x14ac:dyDescent="0.25">
      <c r="AA55" s="604">
        <v>45626</v>
      </c>
      <c r="AB55" s="602">
        <v>34436</v>
      </c>
      <c r="AC55" s="602">
        <v>19875</v>
      </c>
    </row>
    <row r="56" spans="27:29" x14ac:dyDescent="0.25">
      <c r="AA56" s="604">
        <v>45657</v>
      </c>
      <c r="AB56" s="602">
        <v>30004</v>
      </c>
      <c r="AC56" s="602">
        <v>18320</v>
      </c>
    </row>
    <row r="57" spans="27:29" x14ac:dyDescent="0.25">
      <c r="AA57" s="604">
        <v>45688</v>
      </c>
      <c r="AB57" s="602">
        <v>29776</v>
      </c>
      <c r="AC57" s="602">
        <v>21050</v>
      </c>
    </row>
    <row r="58" spans="27:29" x14ac:dyDescent="0.25">
      <c r="AA58" s="604">
        <v>45716</v>
      </c>
      <c r="AB58" s="602">
        <v>38438</v>
      </c>
      <c r="AC58" s="602">
        <v>26721</v>
      </c>
    </row>
    <row r="59" spans="27:29" x14ac:dyDescent="0.25">
      <c r="AA59" s="604">
        <v>45747</v>
      </c>
      <c r="AB59" s="602">
        <v>35709</v>
      </c>
      <c r="AC59" s="602">
        <v>21845</v>
      </c>
    </row>
    <row r="60" spans="27:29" x14ac:dyDescent="0.25">
      <c r="AA60" s="604">
        <v>45777</v>
      </c>
      <c r="AB60" s="602">
        <v>30361</v>
      </c>
      <c r="AC60" s="602">
        <v>22050</v>
      </c>
    </row>
    <row r="61" spans="27:29" x14ac:dyDescent="0.25">
      <c r="AA61" s="604">
        <v>45808</v>
      </c>
      <c r="AB61" s="602">
        <v>31782</v>
      </c>
      <c r="AC61" s="602">
        <v>20496</v>
      </c>
    </row>
    <row r="62" spans="27:29" x14ac:dyDescent="0.25">
      <c r="AA62" s="604">
        <v>45838</v>
      </c>
      <c r="AB62" s="602">
        <v>31227</v>
      </c>
      <c r="AC62" s="602">
        <v>19760</v>
      </c>
    </row>
    <row r="63" spans="27:29" x14ac:dyDescent="0.25">
      <c r="AA63" s="604">
        <v>45869</v>
      </c>
      <c r="AB63" s="602">
        <v>38899</v>
      </c>
      <c r="AC63" s="602">
        <v>21107</v>
      </c>
    </row>
    <row r="64" spans="27:29" x14ac:dyDescent="0.25">
      <c r="AA64" s="604">
        <v>45900</v>
      </c>
      <c r="AB64" s="602">
        <v>25807</v>
      </c>
      <c r="AC64" s="602">
        <v>19983</v>
      </c>
    </row>
    <row r="65" spans="27:29" x14ac:dyDescent="0.25">
      <c r="AA65" s="604">
        <v>45930</v>
      </c>
      <c r="AB65" s="602">
        <v>32193</v>
      </c>
      <c r="AC65" s="602">
        <v>19798</v>
      </c>
    </row>
    <row r="66" spans="27:29" x14ac:dyDescent="0.25">
      <c r="AA66" s="604">
        <v>45961</v>
      </c>
      <c r="AB66" s="602">
        <v>51502</v>
      </c>
      <c r="AC66" s="602">
        <v>18854</v>
      </c>
    </row>
    <row r="67" spans="27:29" x14ac:dyDescent="0.25">
      <c r="AA67" s="604">
        <v>45991</v>
      </c>
      <c r="AB67" s="602">
        <v>47817</v>
      </c>
      <c r="AC67" s="602">
        <v>21634</v>
      </c>
    </row>
    <row r="68" spans="27:29" x14ac:dyDescent="0.25">
      <c r="AA68" s="604">
        <v>46022</v>
      </c>
      <c r="AB68" s="602">
        <v>40333</v>
      </c>
      <c r="AC68" s="602">
        <v>21260</v>
      </c>
    </row>
    <row r="69" spans="27:29" x14ac:dyDescent="0.25">
      <c r="AA69" s="604">
        <v>46053</v>
      </c>
      <c r="AB69" s="602">
        <v>29513</v>
      </c>
      <c r="AC69" s="602">
        <v>24724</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9.1796875" style="615" bestFit="1"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t="15" hidden="1" customHeight="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5"/>
      <c r="C3" s="1545"/>
      <c r="D3" s="1545"/>
      <c r="E3" s="1545"/>
      <c r="F3" s="1545"/>
      <c r="G3" s="1545"/>
      <c r="H3" s="1545"/>
      <c r="I3" s="1545"/>
      <c r="J3" s="1545"/>
      <c r="K3" s="1545"/>
      <c r="L3" s="618"/>
      <c r="M3" s="618"/>
      <c r="W3" s="620"/>
      <c r="AA3" s="620"/>
      <c r="AD3" s="620"/>
    </row>
    <row r="4" spans="2:32" s="621" customFormat="1" ht="13.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3" customFormat="1" ht="16.5" customHeight="1" x14ac:dyDescent="0.25">
      <c r="B5" s="1547" t="s">
        <v>409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c r="AD5" s="1547"/>
    </row>
    <row r="6" spans="2:32" s="623" customFormat="1" ht="14.2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2" s="621" customFormat="1" ht="5.25" customHeight="1" x14ac:dyDescent="0.25">
      <c r="AC7" s="792"/>
    </row>
    <row r="8" spans="2:32" s="626" customFormat="1" ht="21.75" customHeight="1" x14ac:dyDescent="0.25">
      <c r="B8" s="1561" t="s">
        <v>27</v>
      </c>
      <c r="C8" s="625"/>
      <c r="D8" s="1578" t="s">
        <v>112</v>
      </c>
      <c r="E8" s="1576" t="s">
        <v>26</v>
      </c>
      <c r="F8" s="1577"/>
      <c r="G8" s="1577"/>
      <c r="H8" s="1577"/>
      <c r="I8" s="1577"/>
      <c r="J8" s="1577"/>
      <c r="K8" s="1577"/>
      <c r="L8" s="1577"/>
      <c r="M8" s="1577"/>
      <c r="N8" s="1577"/>
      <c r="O8" s="1577"/>
      <c r="P8" s="1577"/>
      <c r="Q8" s="1577"/>
      <c r="R8" s="1577"/>
      <c r="S8" s="1577"/>
      <c r="T8" s="1577"/>
      <c r="U8" s="1577"/>
      <c r="V8" s="1577"/>
      <c r="W8" s="1577"/>
      <c r="X8" s="1577"/>
      <c r="Y8" s="1577"/>
      <c r="Z8" s="1577"/>
      <c r="AA8" s="1557"/>
      <c r="AB8" s="625"/>
      <c r="AC8" s="1578" t="s">
        <v>0</v>
      </c>
      <c r="AD8" s="1579"/>
    </row>
    <row r="9" spans="2:32" s="626" customFormat="1" ht="21.75" customHeight="1" x14ac:dyDescent="0.25">
      <c r="B9" s="1575"/>
      <c r="C9" s="625"/>
      <c r="D9" s="1584"/>
      <c r="E9" s="1582" t="s">
        <v>22</v>
      </c>
      <c r="F9" s="1583"/>
      <c r="G9" s="627"/>
      <c r="H9" s="1582" t="s">
        <v>21</v>
      </c>
      <c r="I9" s="1583"/>
      <c r="J9" s="627"/>
      <c r="K9" s="1582" t="s">
        <v>20</v>
      </c>
      <c r="L9" s="1583"/>
      <c r="M9" s="627"/>
      <c r="N9" s="1582" t="s">
        <v>19</v>
      </c>
      <c r="O9" s="1583"/>
      <c r="P9" s="627"/>
      <c r="Q9" s="1582" t="s">
        <v>18</v>
      </c>
      <c r="R9" s="1583"/>
      <c r="S9" s="627"/>
      <c r="T9" s="1582" t="s">
        <v>17</v>
      </c>
      <c r="U9" s="1583"/>
      <c r="V9" s="627"/>
      <c r="W9" s="1582" t="s">
        <v>16</v>
      </c>
      <c r="X9" s="1583"/>
      <c r="Y9" s="627"/>
      <c r="Z9" s="1582" t="s">
        <v>15</v>
      </c>
      <c r="AA9" s="1583"/>
      <c r="AB9" s="625"/>
      <c r="AC9" s="1580"/>
      <c r="AD9" s="1581"/>
    </row>
    <row r="10" spans="2:32" s="626" customFormat="1" ht="21.75" customHeight="1" x14ac:dyDescent="0.25">
      <c r="B10" s="1562"/>
      <c r="C10" s="628"/>
      <c r="D10" s="1585"/>
      <c r="E10" s="818" t="s">
        <v>9</v>
      </c>
      <c r="F10" s="819" t="s">
        <v>25</v>
      </c>
      <c r="G10" s="629"/>
      <c r="H10" s="818" t="s">
        <v>9</v>
      </c>
      <c r="I10" s="819" t="s">
        <v>25</v>
      </c>
      <c r="J10" s="629"/>
      <c r="K10" s="818" t="s">
        <v>9</v>
      </c>
      <c r="L10" s="819" t="s">
        <v>25</v>
      </c>
      <c r="M10" s="629"/>
      <c r="N10" s="818" t="s">
        <v>9</v>
      </c>
      <c r="O10" s="819" t="s">
        <v>25</v>
      </c>
      <c r="P10" s="629"/>
      <c r="Q10" s="818" t="s">
        <v>9</v>
      </c>
      <c r="R10" s="819" t="s">
        <v>25</v>
      </c>
      <c r="S10" s="629"/>
      <c r="T10" s="818" t="s">
        <v>9</v>
      </c>
      <c r="U10" s="819" t="s">
        <v>25</v>
      </c>
      <c r="V10" s="629"/>
      <c r="W10" s="818" t="s">
        <v>9</v>
      </c>
      <c r="X10" s="819" t="s">
        <v>25</v>
      </c>
      <c r="Y10" s="629"/>
      <c r="Z10" s="818" t="s">
        <v>9</v>
      </c>
      <c r="AA10" s="819" t="s">
        <v>25</v>
      </c>
      <c r="AB10" s="628"/>
      <c r="AC10" s="708" t="s">
        <v>9</v>
      </c>
      <c r="AD10" s="819" t="s">
        <v>25</v>
      </c>
    </row>
    <row r="11" spans="2:32" s="631" customFormat="1" ht="9"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6" t="s">
        <v>24</v>
      </c>
      <c r="D12" s="793" t="s">
        <v>31</v>
      </c>
      <c r="E12" s="794">
        <v>587</v>
      </c>
      <c r="F12" s="795">
        <v>0.205033269878971</v>
      </c>
      <c r="G12" s="634"/>
      <c r="H12" s="796">
        <v>11120</v>
      </c>
      <c r="I12" s="795">
        <v>3.8841055554585306</v>
      </c>
      <c r="J12" s="634"/>
      <c r="K12" s="796">
        <v>6409</v>
      </c>
      <c r="L12" s="795">
        <v>2.2386000454077086</v>
      </c>
      <c r="M12" s="634"/>
      <c r="N12" s="796">
        <v>8762</v>
      </c>
      <c r="O12" s="795">
        <v>3.0604795752632774</v>
      </c>
      <c r="P12" s="634"/>
      <c r="Q12" s="796">
        <v>8731</v>
      </c>
      <c r="R12" s="795">
        <v>3.0496515831572331</v>
      </c>
      <c r="S12" s="634"/>
      <c r="T12" s="796">
        <v>12152</v>
      </c>
      <c r="U12" s="795">
        <v>4.2445729055694299</v>
      </c>
      <c r="V12" s="634"/>
      <c r="W12" s="796">
        <v>41613</v>
      </c>
      <c r="X12" s="795">
        <v>14.535007597058978</v>
      </c>
      <c r="Y12" s="634"/>
      <c r="Z12" s="796">
        <v>196921</v>
      </c>
      <c r="AA12" s="795">
        <f t="shared" ref="AA12:AA21" si="0">Z12*100/$AC12</f>
        <v>68.782549468205872</v>
      </c>
      <c r="AB12" s="637"/>
      <c r="AC12" s="675">
        <f t="shared" ref="AC12:AD15" si="1">E12+H12+K12+N12+Q12+T12+W12+Z12</f>
        <v>286295</v>
      </c>
      <c r="AD12" s="676">
        <f t="shared" si="1"/>
        <v>100</v>
      </c>
      <c r="AF12" s="797"/>
    </row>
    <row r="13" spans="2:32" s="633" customFormat="1" ht="21" customHeight="1" x14ac:dyDescent="0.25">
      <c r="B13" s="1587"/>
      <c r="D13" s="798" t="s">
        <v>49</v>
      </c>
      <c r="E13" s="799">
        <v>842</v>
      </c>
      <c r="F13" s="800">
        <v>0.20627244621482713</v>
      </c>
      <c r="G13" s="634"/>
      <c r="H13" s="801">
        <v>13987</v>
      </c>
      <c r="I13" s="800">
        <v>3.4265234028584168</v>
      </c>
      <c r="J13" s="634"/>
      <c r="K13" s="801">
        <v>8469</v>
      </c>
      <c r="L13" s="800">
        <v>2.0747284406097042</v>
      </c>
      <c r="M13" s="634"/>
      <c r="N13" s="801">
        <v>11809</v>
      </c>
      <c r="O13" s="800">
        <v>2.8929588092053367</v>
      </c>
      <c r="P13" s="634"/>
      <c r="Q13" s="801">
        <v>13693</v>
      </c>
      <c r="R13" s="800">
        <v>3.354499532089819</v>
      </c>
      <c r="S13" s="634"/>
      <c r="T13" s="801">
        <v>23001</v>
      </c>
      <c r="U13" s="800">
        <v>5.6347654814575279</v>
      </c>
      <c r="V13" s="634"/>
      <c r="W13" s="801">
        <v>74621</v>
      </c>
      <c r="X13" s="800">
        <v>18.280589321848712</v>
      </c>
      <c r="Y13" s="634"/>
      <c r="Z13" s="801">
        <v>261776</v>
      </c>
      <c r="AA13" s="800">
        <f t="shared" si="0"/>
        <v>64.129662565715662</v>
      </c>
      <c r="AB13" s="637"/>
      <c r="AC13" s="683">
        <f t="shared" si="1"/>
        <v>408198</v>
      </c>
      <c r="AD13" s="684">
        <f t="shared" si="1"/>
        <v>100</v>
      </c>
      <c r="AF13" s="797"/>
    </row>
    <row r="14" spans="2:32" s="633" customFormat="1" ht="21" customHeight="1" x14ac:dyDescent="0.25">
      <c r="B14" s="1587"/>
      <c r="D14" s="798" t="s">
        <v>50</v>
      </c>
      <c r="E14" s="799">
        <v>401</v>
      </c>
      <c r="F14" s="800">
        <v>9.512581040785488E-2</v>
      </c>
      <c r="G14" s="634"/>
      <c r="H14" s="801">
        <v>11403</v>
      </c>
      <c r="I14" s="800">
        <v>2.7050364490792247</v>
      </c>
      <c r="J14" s="634"/>
      <c r="K14" s="801">
        <v>8237</v>
      </c>
      <c r="L14" s="800">
        <v>1.953993267654615</v>
      </c>
      <c r="M14" s="634"/>
      <c r="N14" s="801">
        <v>10598</v>
      </c>
      <c r="O14" s="800">
        <v>2.5140731638464988</v>
      </c>
      <c r="P14" s="634"/>
      <c r="Q14" s="801">
        <v>15047</v>
      </c>
      <c r="R14" s="800">
        <v>3.5694714942817765</v>
      </c>
      <c r="S14" s="634"/>
      <c r="T14" s="801">
        <v>27184</v>
      </c>
      <c r="U14" s="800">
        <v>6.4486285040576732</v>
      </c>
      <c r="V14" s="634"/>
      <c r="W14" s="801">
        <v>100600</v>
      </c>
      <c r="X14" s="800">
        <v>23.864480117282294</v>
      </c>
      <c r="Y14" s="634"/>
      <c r="Z14" s="801">
        <v>248077</v>
      </c>
      <c r="AA14" s="800">
        <f t="shared" si="0"/>
        <v>58.849191193390062</v>
      </c>
      <c r="AB14" s="637"/>
      <c r="AC14" s="683">
        <f t="shared" si="1"/>
        <v>421547</v>
      </c>
      <c r="AD14" s="684">
        <f t="shared" si="1"/>
        <v>100</v>
      </c>
      <c r="AF14" s="797"/>
    </row>
    <row r="15" spans="2:32" s="633" customFormat="1" ht="21" customHeight="1" x14ac:dyDescent="0.25">
      <c r="B15" s="1587"/>
      <c r="D15" s="802" t="s">
        <v>113</v>
      </c>
      <c r="E15" s="803">
        <v>691</v>
      </c>
      <c r="F15" s="804">
        <v>0.26133952580680542</v>
      </c>
      <c r="G15" s="634"/>
      <c r="H15" s="805">
        <v>12126</v>
      </c>
      <c r="I15" s="804">
        <v>4.5861115628557485</v>
      </c>
      <c r="J15" s="634"/>
      <c r="K15" s="805">
        <v>5580</v>
      </c>
      <c r="L15" s="804">
        <v>2.1103828567322349</v>
      </c>
      <c r="M15" s="634"/>
      <c r="N15" s="805">
        <v>5866</v>
      </c>
      <c r="O15" s="804">
        <v>2.2185494332600877</v>
      </c>
      <c r="P15" s="634"/>
      <c r="Q15" s="805">
        <v>9145</v>
      </c>
      <c r="R15" s="804">
        <v>3.4586830152000516</v>
      </c>
      <c r="S15" s="634"/>
      <c r="T15" s="805">
        <v>18536</v>
      </c>
      <c r="U15" s="804">
        <v>7.0104044144065778</v>
      </c>
      <c r="V15" s="634"/>
      <c r="W15" s="805">
        <v>78466</v>
      </c>
      <c r="X15" s="804">
        <v>29.676218859561207</v>
      </c>
      <c r="Y15" s="634"/>
      <c r="Z15" s="805">
        <v>133997</v>
      </c>
      <c r="AA15" s="804">
        <f t="shared" si="0"/>
        <v>50.67831033217729</v>
      </c>
      <c r="AB15" s="637"/>
      <c r="AC15" s="691">
        <f t="shared" si="1"/>
        <v>264407</v>
      </c>
      <c r="AD15" s="692">
        <f t="shared" si="1"/>
        <v>100</v>
      </c>
      <c r="AF15" s="797"/>
    </row>
    <row r="16" spans="2:32" s="633" customFormat="1" ht="21" customHeight="1" x14ac:dyDescent="0.25">
      <c r="B16" s="1588"/>
      <c r="D16" s="806" t="s">
        <v>68</v>
      </c>
      <c r="E16" s="807">
        <f>SUM(E12:E15)</f>
        <v>2521</v>
      </c>
      <c r="F16" s="808">
        <f t="shared" ref="F16:F21" si="2">E16*100/$AC16</f>
        <v>0.18262200577059459</v>
      </c>
      <c r="G16" s="634"/>
      <c r="H16" s="807">
        <f>SUM(H12:H15)</f>
        <v>48636</v>
      </c>
      <c r="I16" s="808">
        <f t="shared" ref="I16:I21" si="3">H16*100/$AC16</f>
        <v>3.5232066135099718</v>
      </c>
      <c r="J16" s="634"/>
      <c r="K16" s="809">
        <f>SUM(K12:K15)</f>
        <v>28695</v>
      </c>
      <c r="L16" s="810">
        <f t="shared" ref="L16:L21" si="4">K16*100/$AC16</f>
        <v>2.0786745162979816</v>
      </c>
      <c r="M16" s="634"/>
      <c r="N16" s="809">
        <f>SUM(N12:N15)</f>
        <v>37035</v>
      </c>
      <c r="O16" s="810">
        <f t="shared" ref="O16:O21" si="5">N16*100/$AC16</f>
        <v>2.6828266496287072</v>
      </c>
      <c r="P16" s="634"/>
      <c r="Q16" s="809">
        <f>SUM(Q12:Q15)</f>
        <v>46616</v>
      </c>
      <c r="R16" s="810">
        <f t="shared" ref="R16:R21" si="6">Q16*100/$AC16</f>
        <v>3.3768771999214748</v>
      </c>
      <c r="S16" s="634"/>
      <c r="T16" s="809">
        <f>SUM(T12:T15)</f>
        <v>80873</v>
      </c>
      <c r="U16" s="810">
        <f t="shared" ref="U16:U21" si="7">T16*100/$AC16</f>
        <v>5.8584646857141198</v>
      </c>
      <c r="V16" s="634"/>
      <c r="W16" s="809">
        <f>SUM(W12:W15)</f>
        <v>295300</v>
      </c>
      <c r="X16" s="810">
        <f t="shared" ref="X16:X21" si="8">W16*100/$AC16</f>
        <v>21.391621699348111</v>
      </c>
      <c r="Y16" s="634"/>
      <c r="Z16" s="807">
        <f>SUM(Z12:Z15)</f>
        <v>840771</v>
      </c>
      <c r="AA16" s="808">
        <f t="shared" si="0"/>
        <v>60.905706629809039</v>
      </c>
      <c r="AB16" s="637"/>
      <c r="AC16" s="811">
        <f>SUM(AC12:AC15)</f>
        <v>1380447</v>
      </c>
      <c r="AD16" s="812">
        <f t="shared" ref="AD16:AD21" si="9">F16+I16+L16+O16+R16+U16+X16+AA16</f>
        <v>100</v>
      </c>
      <c r="AF16" s="797"/>
    </row>
    <row r="17" spans="2:32" s="633" customFormat="1" ht="21" customHeight="1" x14ac:dyDescent="0.25">
      <c r="B17" s="1586" t="s">
        <v>23</v>
      </c>
      <c r="D17" s="793" t="s">
        <v>31</v>
      </c>
      <c r="E17" s="796">
        <v>797</v>
      </c>
      <c r="F17" s="795">
        <v>0.47721979055020985</v>
      </c>
      <c r="G17" s="634"/>
      <c r="H17" s="796">
        <v>24167</v>
      </c>
      <c r="I17" s="795">
        <v>14.470477638929639</v>
      </c>
      <c r="J17" s="634"/>
      <c r="K17" s="796">
        <v>10366</v>
      </c>
      <c r="L17" s="795">
        <v>6.2068511277835325</v>
      </c>
      <c r="M17" s="634"/>
      <c r="N17" s="796">
        <v>10860</v>
      </c>
      <c r="O17" s="795">
        <v>6.5026435701069998</v>
      </c>
      <c r="P17" s="634"/>
      <c r="Q17" s="796">
        <v>9909</v>
      </c>
      <c r="R17" s="795">
        <v>5.9332131801280168</v>
      </c>
      <c r="S17" s="634"/>
      <c r="T17" s="796">
        <v>13611</v>
      </c>
      <c r="U17" s="795">
        <v>8.1498601871755412</v>
      </c>
      <c r="V17" s="634"/>
      <c r="W17" s="796">
        <v>32085</v>
      </c>
      <c r="X17" s="795">
        <v>19.211539497871371</v>
      </c>
      <c r="Y17" s="634"/>
      <c r="Z17" s="796">
        <v>65214</v>
      </c>
      <c r="AA17" s="795">
        <f t="shared" si="0"/>
        <v>39.048195007454687</v>
      </c>
      <c r="AB17" s="637"/>
      <c r="AC17" s="675">
        <f>E17+H17+K17+N17+Q17+T17+W17+Z17</f>
        <v>167009</v>
      </c>
      <c r="AD17" s="676">
        <f t="shared" si="9"/>
        <v>100</v>
      </c>
      <c r="AF17" s="797"/>
    </row>
    <row r="18" spans="2:32" s="633" customFormat="1" ht="21" customHeight="1" x14ac:dyDescent="0.25">
      <c r="B18" s="1587"/>
      <c r="D18" s="798" t="s">
        <v>49</v>
      </c>
      <c r="E18" s="801">
        <v>1079</v>
      </c>
      <c r="F18" s="800">
        <v>0.42866280247742466</v>
      </c>
      <c r="G18" s="634"/>
      <c r="H18" s="801">
        <v>34982</v>
      </c>
      <c r="I18" s="800">
        <v>13.897573824156877</v>
      </c>
      <c r="J18" s="634"/>
      <c r="K18" s="801">
        <v>13702</v>
      </c>
      <c r="L18" s="800">
        <v>5.4435011302554894</v>
      </c>
      <c r="M18" s="634"/>
      <c r="N18" s="801">
        <v>15547</v>
      </c>
      <c r="O18" s="800">
        <v>6.1764787674851913</v>
      </c>
      <c r="P18" s="634"/>
      <c r="Q18" s="801">
        <v>16077</v>
      </c>
      <c r="R18" s="800">
        <v>6.3870360291284118</v>
      </c>
      <c r="S18" s="634"/>
      <c r="T18" s="801">
        <v>24782</v>
      </c>
      <c r="U18" s="800">
        <v>9.8453397321552725</v>
      </c>
      <c r="V18" s="634"/>
      <c r="W18" s="801">
        <v>52001</v>
      </c>
      <c r="X18" s="800">
        <v>20.658845590017201</v>
      </c>
      <c r="Y18" s="634"/>
      <c r="Z18" s="801">
        <v>93543</v>
      </c>
      <c r="AA18" s="800">
        <f t="shared" si="0"/>
        <v>37.162562124324133</v>
      </c>
      <c r="AB18" s="637"/>
      <c r="AC18" s="683">
        <f>E18+H18+K18+N18+Q18+T18+W18+Z18</f>
        <v>251713</v>
      </c>
      <c r="AD18" s="684">
        <f t="shared" si="9"/>
        <v>100</v>
      </c>
      <c r="AF18" s="797"/>
    </row>
    <row r="19" spans="2:32" s="633" customFormat="1" ht="21" customHeight="1" x14ac:dyDescent="0.25">
      <c r="B19" s="1587"/>
      <c r="D19" s="798" t="s">
        <v>50</v>
      </c>
      <c r="E19" s="801">
        <v>488</v>
      </c>
      <c r="F19" s="800">
        <v>0.19211085741280215</v>
      </c>
      <c r="G19" s="634"/>
      <c r="H19" s="801">
        <v>26059</v>
      </c>
      <c r="I19" s="800">
        <v>10.258641051885679</v>
      </c>
      <c r="J19" s="634"/>
      <c r="K19" s="801">
        <v>14169</v>
      </c>
      <c r="L19" s="800">
        <v>5.5779072513975274</v>
      </c>
      <c r="M19" s="634"/>
      <c r="N19" s="801">
        <v>14829</v>
      </c>
      <c r="O19" s="800">
        <v>5.8377293126525469</v>
      </c>
      <c r="P19" s="634"/>
      <c r="Q19" s="801">
        <v>16937</v>
      </c>
      <c r="R19" s="800">
        <v>6.6675852295094877</v>
      </c>
      <c r="S19" s="634"/>
      <c r="T19" s="801">
        <v>26467</v>
      </c>
      <c r="U19" s="800">
        <v>10.419258326116054</v>
      </c>
      <c r="V19" s="634"/>
      <c r="W19" s="801">
        <v>54950</v>
      </c>
      <c r="X19" s="800">
        <v>21.632154948429257</v>
      </c>
      <c r="Y19" s="634"/>
      <c r="Z19" s="801">
        <v>100121</v>
      </c>
      <c r="AA19" s="800">
        <f t="shared" si="0"/>
        <v>39.414613022596647</v>
      </c>
      <c r="AB19" s="637"/>
      <c r="AC19" s="683">
        <f>E19+H19+K19+N19+Q19+T19+W19+Z19</f>
        <v>254020</v>
      </c>
      <c r="AD19" s="684">
        <f t="shared" si="9"/>
        <v>100</v>
      </c>
      <c r="AF19" s="797"/>
    </row>
    <row r="20" spans="2:32" s="633" customFormat="1" ht="21" customHeight="1" x14ac:dyDescent="0.25">
      <c r="B20" s="1587"/>
      <c r="D20" s="802" t="s">
        <v>113</v>
      </c>
      <c r="E20" s="805">
        <v>824</v>
      </c>
      <c r="F20" s="804">
        <v>0.48857134386765882</v>
      </c>
      <c r="G20" s="634"/>
      <c r="H20" s="805">
        <v>17489</v>
      </c>
      <c r="I20" s="804">
        <v>10.369689603035782</v>
      </c>
      <c r="J20" s="634"/>
      <c r="K20" s="805">
        <v>8909</v>
      </c>
      <c r="L20" s="804">
        <v>5.2823811923749666</v>
      </c>
      <c r="M20" s="634"/>
      <c r="N20" s="805">
        <v>7036</v>
      </c>
      <c r="O20" s="804">
        <v>4.1718300672971447</v>
      </c>
      <c r="P20" s="634"/>
      <c r="Q20" s="805">
        <v>8388</v>
      </c>
      <c r="R20" s="804">
        <v>4.9734665441285468</v>
      </c>
      <c r="S20" s="634"/>
      <c r="T20" s="805">
        <v>15931</v>
      </c>
      <c r="U20" s="804">
        <v>9.4459102902374674</v>
      </c>
      <c r="V20" s="634"/>
      <c r="W20" s="805">
        <v>40757</v>
      </c>
      <c r="X20" s="804">
        <v>24.165900803415255</v>
      </c>
      <c r="Y20" s="634"/>
      <c r="Z20" s="805">
        <v>69321</v>
      </c>
      <c r="AA20" s="804">
        <f t="shared" si="0"/>
        <v>41.102250155643176</v>
      </c>
      <c r="AB20" s="637"/>
      <c r="AC20" s="691">
        <f>E20+H20+K20+N20+Q20+T20+W20+Z20</f>
        <v>168655</v>
      </c>
      <c r="AD20" s="692">
        <f t="shared" si="9"/>
        <v>100</v>
      </c>
      <c r="AF20" s="797"/>
    </row>
    <row r="21" spans="2:32" s="633" customFormat="1" ht="21" customHeight="1" x14ac:dyDescent="0.25">
      <c r="B21" s="1588"/>
      <c r="D21" s="813" t="s">
        <v>68</v>
      </c>
      <c r="E21" s="809">
        <f>SUM(E17:E20)</f>
        <v>3188</v>
      </c>
      <c r="F21" s="810">
        <f t="shared" si="2"/>
        <v>0.37889367326006629</v>
      </c>
      <c r="G21" s="634"/>
      <c r="H21" s="809">
        <f>SUM(H17:H20)</f>
        <v>102697</v>
      </c>
      <c r="I21" s="810">
        <f t="shared" si="3"/>
        <v>12.205534367248754</v>
      </c>
      <c r="J21" s="634"/>
      <c r="K21" s="809">
        <f>SUM(K17:K20)</f>
        <v>47146</v>
      </c>
      <c r="L21" s="810">
        <f t="shared" si="4"/>
        <v>5.6033002256960742</v>
      </c>
      <c r="M21" s="634"/>
      <c r="N21" s="809">
        <f>SUM(N17:N20)</f>
        <v>48272</v>
      </c>
      <c r="O21" s="810">
        <f t="shared" si="5"/>
        <v>5.7371252809315934</v>
      </c>
      <c r="P21" s="634"/>
      <c r="Q21" s="809">
        <f>SUM(Q17:Q20)</f>
        <v>51311</v>
      </c>
      <c r="R21" s="810">
        <f t="shared" si="6"/>
        <v>6.0983103101152016</v>
      </c>
      <c r="S21" s="634"/>
      <c r="T21" s="809">
        <f>SUM(T17:T20)</f>
        <v>80791</v>
      </c>
      <c r="U21" s="810">
        <f t="shared" si="7"/>
        <v>9.602007138128613</v>
      </c>
      <c r="V21" s="634"/>
      <c r="W21" s="809">
        <f>SUM(W17:W20)</f>
        <v>179793</v>
      </c>
      <c r="X21" s="810">
        <f t="shared" si="8"/>
        <v>21.368390902273244</v>
      </c>
      <c r="Y21" s="634"/>
      <c r="Z21" s="809">
        <f>SUM(Z17:Z20)</f>
        <v>328199</v>
      </c>
      <c r="AA21" s="810">
        <f t="shared" si="0"/>
        <v>39.006438102346458</v>
      </c>
      <c r="AB21" s="637"/>
      <c r="AC21" s="811">
        <f>SUM(AC17:AC20)</f>
        <v>841397</v>
      </c>
      <c r="AD21" s="812">
        <f t="shared" si="9"/>
        <v>100</v>
      </c>
      <c r="AF21" s="797"/>
    </row>
    <row r="22" spans="2:32" s="649" customFormat="1" ht="3" customHeight="1" x14ac:dyDescent="0.25">
      <c r="B22" s="644"/>
      <c r="C22" s="645"/>
      <c r="D22" s="637"/>
      <c r="E22" s="814"/>
      <c r="F22" s="815"/>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5">
      <c r="B23" s="1589" t="s">
        <v>0</v>
      </c>
      <c r="C23" s="1590"/>
      <c r="D23" s="1591"/>
      <c r="E23" s="816">
        <f>E16+E21</f>
        <v>5709</v>
      </c>
      <c r="F23" s="817">
        <f>E23*100/$AC23</f>
        <v>0.25694873267430118</v>
      </c>
      <c r="G23" s="1265"/>
      <c r="H23" s="664">
        <f>H16+H21</f>
        <v>151333</v>
      </c>
      <c r="I23" s="665">
        <f>H23*100/$AC23</f>
        <v>6.8111442567524989</v>
      </c>
      <c r="J23" s="1265"/>
      <c r="K23" s="664">
        <f>K16+K21</f>
        <v>75841</v>
      </c>
      <c r="L23" s="665">
        <f>K23*100/$AC23</f>
        <v>3.4134259650992598</v>
      </c>
      <c r="M23" s="1265"/>
      <c r="N23" s="664">
        <f>N16+N21</f>
        <v>85307</v>
      </c>
      <c r="O23" s="665">
        <f>N23*100/$AC23</f>
        <v>3.8394684775348766</v>
      </c>
      <c r="P23" s="1265"/>
      <c r="Q23" s="664">
        <f>Q16+Q21</f>
        <v>97927</v>
      </c>
      <c r="R23" s="665">
        <f>Q23*100/$AC23</f>
        <v>4.4074651505686271</v>
      </c>
      <c r="S23" s="1265"/>
      <c r="T23" s="664">
        <f>T16+T21</f>
        <v>161664</v>
      </c>
      <c r="U23" s="665">
        <f>T23*100/$AC23</f>
        <v>7.2761183953508883</v>
      </c>
      <c r="V23" s="1265"/>
      <c r="W23" s="664">
        <f>W16+W21</f>
        <v>475093</v>
      </c>
      <c r="X23" s="665">
        <f>W23*100/$AC23</f>
        <v>21.382824356705513</v>
      </c>
      <c r="Y23" s="1265"/>
      <c r="Z23" s="664">
        <f>Z16+Z21</f>
        <v>1168970</v>
      </c>
      <c r="AA23" s="665">
        <f>Z23*100/$AC23</f>
        <v>52.612604665314038</v>
      </c>
      <c r="AB23" s="1265"/>
      <c r="AC23" s="664">
        <f>AC16+AC21</f>
        <v>2221844</v>
      </c>
      <c r="AD23" s="665">
        <f>F23+I23+L23+O23+R23+U23+X23+AA23</f>
        <v>100</v>
      </c>
    </row>
    <row r="24" spans="2:32" s="631" customFormat="1" ht="5.25" customHeight="1" x14ac:dyDescent="0.25">
      <c r="B24" s="651"/>
      <c r="C24" s="651"/>
      <c r="D24" s="651"/>
      <c r="E24" s="651"/>
      <c r="F24" s="651"/>
      <c r="G24" s="651"/>
      <c r="H24" s="651"/>
      <c r="I24" s="651"/>
      <c r="J24" s="651"/>
      <c r="K24" s="651"/>
      <c r="L24" s="651"/>
      <c r="M24" s="651"/>
      <c r="N24" s="651"/>
      <c r="O24" s="652"/>
      <c r="P24" s="652"/>
    </row>
    <row r="25" spans="2:32" s="631" customFormat="1" ht="5.25" customHeight="1" x14ac:dyDescent="0.25">
      <c r="B25" s="651"/>
      <c r="C25" s="651"/>
      <c r="D25" s="651"/>
      <c r="E25" s="651"/>
      <c r="F25" s="651"/>
      <c r="G25" s="651"/>
      <c r="H25" s="651"/>
      <c r="I25" s="651"/>
      <c r="J25" s="651"/>
      <c r="K25" s="651"/>
      <c r="L25" s="651"/>
      <c r="M25" s="651"/>
      <c r="N25" s="651"/>
      <c r="O25" s="652"/>
      <c r="P25" s="652"/>
    </row>
    <row r="26" spans="2:32" s="631" customFormat="1" ht="12.75" customHeight="1" x14ac:dyDescent="0.25">
      <c r="B26" s="652"/>
      <c r="C26" s="652"/>
      <c r="D26" s="652"/>
      <c r="E26" s="652"/>
      <c r="F26" s="652"/>
      <c r="G26" s="652"/>
      <c r="H26" s="652"/>
      <c r="I26" s="652"/>
      <c r="J26" s="652"/>
      <c r="K26" s="652"/>
      <c r="L26" s="652"/>
      <c r="M26" s="652"/>
      <c r="N26" s="652"/>
      <c r="O26" s="652"/>
      <c r="P26" s="652"/>
    </row>
    <row r="27" spans="2:32" s="649" customFormat="1" ht="24.75" customHeight="1" x14ac:dyDescent="0.25">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5">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B35" s="652"/>
      <c r="C35" s="652"/>
      <c r="D35" s="652"/>
      <c r="E35" s="652"/>
      <c r="F35" s="652"/>
      <c r="G35" s="652"/>
      <c r="H35" s="652"/>
      <c r="I35" s="652"/>
      <c r="J35" s="652"/>
      <c r="K35" s="652"/>
      <c r="L35" s="652"/>
      <c r="M35" s="652"/>
      <c r="N35" s="652"/>
      <c r="O35" s="652"/>
      <c r="P35" s="652"/>
    </row>
    <row r="36" spans="2:16" s="631" customFormat="1" x14ac:dyDescent="0.25">
      <c r="B36" s="652"/>
      <c r="C36" s="652"/>
      <c r="D36" s="652"/>
      <c r="E36" s="652"/>
      <c r="F36" s="652"/>
      <c r="G36" s="652"/>
      <c r="H36" s="652"/>
      <c r="I36" s="652"/>
      <c r="J36" s="652"/>
      <c r="K36" s="652"/>
      <c r="L36" s="652"/>
      <c r="M36" s="652"/>
      <c r="N36" s="652"/>
      <c r="O36" s="652"/>
      <c r="P36" s="652"/>
    </row>
    <row r="37" spans="2:16" s="631" customFormat="1" ht="15" customHeight="1" x14ac:dyDescent="0.25">
      <c r="C37" s="1544" t="s">
        <v>14</v>
      </c>
      <c r="D37" s="1544"/>
      <c r="E37" s="1544"/>
      <c r="F37" s="1544"/>
      <c r="G37" s="1544"/>
      <c r="H37" s="1544"/>
      <c r="I37" s="1544"/>
      <c r="J37" s="1544"/>
      <c r="K37" s="1544"/>
      <c r="L37" s="1544"/>
      <c r="M37" s="652"/>
      <c r="N37" s="652"/>
      <c r="O37" s="652"/>
      <c r="P37" s="652"/>
    </row>
    <row r="38" spans="2:16" s="631" customFormat="1" x14ac:dyDescent="0.25">
      <c r="L38" s="652"/>
      <c r="M38" s="652"/>
      <c r="N38" s="652"/>
      <c r="O38" s="652"/>
      <c r="P38" s="652"/>
    </row>
    <row r="39" spans="2:16" s="631" customFormat="1" x14ac:dyDescent="0.25">
      <c r="B39" s="652"/>
      <c r="C39" s="652"/>
      <c r="D39" s="652"/>
      <c r="E39" s="652"/>
      <c r="F39" s="652"/>
      <c r="G39" s="652"/>
      <c r="H39" s="652"/>
      <c r="I39" s="652"/>
      <c r="J39" s="652"/>
      <c r="K39" s="652"/>
      <c r="L39" s="652"/>
      <c r="M39" s="652"/>
      <c r="N39" s="652"/>
      <c r="O39" s="652"/>
      <c r="P39" s="652"/>
    </row>
    <row r="40" spans="2:16" s="631" customFormat="1" ht="5.25" customHeight="1" x14ac:dyDescent="0.25">
      <c r="B40" s="652"/>
      <c r="C40" s="652"/>
      <c r="D40" s="652"/>
      <c r="E40" s="652"/>
      <c r="F40" s="652"/>
      <c r="G40" s="652"/>
      <c r="H40" s="652"/>
      <c r="I40" s="652"/>
      <c r="J40" s="652"/>
      <c r="K40" s="652"/>
      <c r="L40" s="652"/>
      <c r="M40" s="652"/>
      <c r="N40" s="652"/>
      <c r="O40" s="652"/>
      <c r="P40" s="652"/>
    </row>
    <row r="41" spans="2:16" s="631" customFormat="1" ht="5.25" customHeight="1" x14ac:dyDescent="0.25">
      <c r="B41" s="652"/>
      <c r="C41" s="652"/>
      <c r="D41" s="652"/>
      <c r="E41" s="652"/>
      <c r="F41" s="652"/>
      <c r="G41" s="652"/>
      <c r="H41" s="652"/>
      <c r="I41" s="652"/>
      <c r="J41" s="652"/>
      <c r="K41" s="652"/>
      <c r="L41" s="652"/>
      <c r="M41" s="652"/>
      <c r="N41" s="652"/>
      <c r="O41" s="652"/>
      <c r="P41" s="652"/>
    </row>
    <row r="42" spans="2:16" s="631" customFormat="1" ht="16.5" customHeight="1" x14ac:dyDescent="0.25">
      <c r="B42" s="652"/>
      <c r="C42" s="652"/>
      <c r="D42" s="652"/>
      <c r="E42" s="652"/>
      <c r="F42" s="652"/>
      <c r="G42" s="652"/>
      <c r="H42" s="652"/>
      <c r="I42" s="652"/>
      <c r="J42" s="652"/>
      <c r="K42" s="652"/>
      <c r="L42" s="652"/>
      <c r="M42" s="652"/>
      <c r="N42" s="652"/>
      <c r="O42" s="652"/>
      <c r="P42" s="652"/>
    </row>
    <row r="43" spans="2:16" s="631" customFormat="1" x14ac:dyDescent="0.25">
      <c r="B43" s="652"/>
      <c r="C43" s="652"/>
      <c r="D43" s="652"/>
      <c r="E43" s="652"/>
      <c r="F43" s="652"/>
      <c r="G43" s="652"/>
      <c r="H43" s="652"/>
      <c r="I43" s="652"/>
      <c r="J43" s="652"/>
      <c r="K43" s="652"/>
      <c r="L43" s="652"/>
      <c r="M43" s="652"/>
      <c r="N43" s="652"/>
      <c r="O43" s="652"/>
      <c r="P43" s="652"/>
    </row>
    <row r="44" spans="2:16" s="631" customFormat="1" x14ac:dyDescent="0.25"/>
    <row r="45" spans="2:16" s="650" customFormat="1" x14ac:dyDescent="0.25"/>
    <row r="46" spans="2:16" s="657" customFormat="1" ht="12.75" customHeight="1" x14ac:dyDescent="0.25">
      <c r="B46" s="1554"/>
      <c r="C46" s="1554"/>
      <c r="D46" s="1554"/>
      <c r="E46" s="1554"/>
      <c r="F46" s="1554"/>
      <c r="G46" s="1554"/>
      <c r="H46" s="1554"/>
      <c r="I46" s="1554"/>
      <c r="J46" s="1554"/>
      <c r="K46" s="1554"/>
      <c r="L46" s="1554"/>
      <c r="M46" s="1554"/>
      <c r="N46" s="1554"/>
      <c r="O46" s="1554"/>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4"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7"/>
      <c r="C3" s="1597"/>
      <c r="D3" s="1597"/>
      <c r="E3" s="1597"/>
      <c r="F3" s="1597"/>
      <c r="G3" s="1597"/>
      <c r="H3" s="1597"/>
      <c r="I3" s="1597"/>
      <c r="J3" s="12"/>
      <c r="Q3" s="16"/>
    </row>
    <row r="4" spans="2:30" s="4" customFormat="1" ht="2.25" customHeight="1" x14ac:dyDescent="0.25">
      <c r="B4" s="1598"/>
      <c r="C4" s="1598"/>
      <c r="D4" s="1598"/>
      <c r="E4" s="1598"/>
      <c r="F4" s="1598"/>
      <c r="G4" s="1598"/>
      <c r="H4" s="1598"/>
      <c r="I4" s="1598"/>
      <c r="J4" s="1598"/>
      <c r="K4" s="1598"/>
      <c r="L4" s="1598"/>
      <c r="M4" s="1598"/>
      <c r="N4" s="1598"/>
      <c r="O4" s="1598"/>
      <c r="P4" s="1598"/>
      <c r="Q4" s="1598"/>
      <c r="R4" s="1598"/>
      <c r="S4" s="1598"/>
      <c r="T4" s="1598"/>
    </row>
    <row r="5" spans="2:30" s="738" customFormat="1" ht="16.5" customHeight="1" x14ac:dyDescent="0.25">
      <c r="B5" s="1547" t="s">
        <v>410</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133" customFormat="1" ht="5.25" customHeight="1" x14ac:dyDescent="0.25"/>
    <row r="8" spans="2:30" s="134" customFormat="1" ht="21.75" customHeight="1" x14ac:dyDescent="0.25">
      <c r="B8" s="1593" t="s">
        <v>27</v>
      </c>
      <c r="D8" s="1593" t="s">
        <v>112</v>
      </c>
      <c r="E8" s="1593" t="s">
        <v>26</v>
      </c>
      <c r="F8" s="1593"/>
      <c r="G8" s="1593"/>
      <c r="H8" s="1593"/>
      <c r="I8" s="1593"/>
      <c r="J8" s="1593"/>
      <c r="K8" s="1593"/>
      <c r="L8" s="1593"/>
      <c r="M8" s="1593"/>
      <c r="N8" s="1593"/>
      <c r="O8" s="1593"/>
      <c r="P8" s="1593"/>
      <c r="Q8" s="1593"/>
      <c r="R8" s="1593"/>
      <c r="S8" s="1593"/>
    </row>
    <row r="9" spans="2:30" s="134" customFormat="1" ht="21.75" customHeight="1" x14ac:dyDescent="0.25">
      <c r="B9" s="1593"/>
      <c r="D9" s="1593"/>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3"/>
      <c r="D10" s="1593"/>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2" t="s">
        <v>24</v>
      </c>
      <c r="D12" s="141" t="s">
        <v>31</v>
      </c>
      <c r="E12" s="142">
        <f>'36perfresol'!E12</f>
        <v>587</v>
      </c>
      <c r="F12" s="141"/>
      <c r="G12" s="142">
        <f>'36perfresol'!H12</f>
        <v>11120</v>
      </c>
      <c r="H12" s="141"/>
      <c r="I12" s="142">
        <f>'36perfresol'!K12</f>
        <v>6409</v>
      </c>
      <c r="J12" s="141"/>
      <c r="K12" s="142">
        <f>'36perfresol'!N12</f>
        <v>8762</v>
      </c>
      <c r="L12" s="141"/>
      <c r="M12" s="142">
        <f>'36perfresol'!Q12</f>
        <v>8731</v>
      </c>
      <c r="N12" s="141"/>
      <c r="O12" s="142">
        <f>'36perfresol'!T12</f>
        <v>12152</v>
      </c>
      <c r="P12" s="141"/>
      <c r="Q12" s="142">
        <f>'36perfresol'!W12</f>
        <v>41613</v>
      </c>
      <c r="R12" s="141"/>
      <c r="S12" s="142">
        <f>'36perfresol'!Z12</f>
        <v>196921</v>
      </c>
      <c r="T12" s="143"/>
      <c r="V12" s="144">
        <f>E12/E$16</f>
        <v>0.23284410948036494</v>
      </c>
      <c r="W12" s="144">
        <f>G12/G$16</f>
        <v>0.22863722345587631</v>
      </c>
      <c r="X12" s="144">
        <f>I12/I$16</f>
        <v>0.22334901550792821</v>
      </c>
      <c r="Y12" s="144">
        <f>K12/K$16</f>
        <v>0.23658701228567572</v>
      </c>
      <c r="Z12" s="144">
        <f>M12/M$16</f>
        <v>0.18729620731079458</v>
      </c>
      <c r="AA12" s="144">
        <f>O12/O$16</f>
        <v>0.15026028464382427</v>
      </c>
      <c r="AB12" s="144">
        <f>Q12/Q$16</f>
        <v>0.14091771080257365</v>
      </c>
      <c r="AC12" s="144">
        <f>S12/S$16</f>
        <v>0.23421478619029437</v>
      </c>
      <c r="AD12" s="144"/>
    </row>
    <row r="13" spans="2:30" s="140" customFormat="1" ht="21" customHeight="1" x14ac:dyDescent="0.25">
      <c r="B13" s="1592"/>
      <c r="D13" s="141" t="s">
        <v>49</v>
      </c>
      <c r="E13" s="142">
        <f>'36perfresol'!E13</f>
        <v>842</v>
      </c>
      <c r="F13" s="141"/>
      <c r="G13" s="142">
        <f>'36perfresol'!H13</f>
        <v>13987</v>
      </c>
      <c r="H13" s="141"/>
      <c r="I13" s="142">
        <f>'36perfresol'!K13</f>
        <v>8469</v>
      </c>
      <c r="J13" s="141"/>
      <c r="K13" s="142">
        <f>'36perfresol'!N13</f>
        <v>11809</v>
      </c>
      <c r="L13" s="141"/>
      <c r="M13" s="142">
        <f>'36perfresol'!Q13</f>
        <v>13693</v>
      </c>
      <c r="N13" s="141"/>
      <c r="O13" s="142">
        <f>'36perfresol'!T13</f>
        <v>23001</v>
      </c>
      <c r="P13" s="141"/>
      <c r="Q13" s="142">
        <f>'36perfresol'!W13</f>
        <v>74621</v>
      </c>
      <c r="R13" s="141"/>
      <c r="S13" s="142">
        <f>'36perfresol'!Z13</f>
        <v>261776</v>
      </c>
      <c r="T13" s="143"/>
      <c r="V13" s="144">
        <f>E13/E$16</f>
        <v>0.33399444664815547</v>
      </c>
      <c r="W13" s="144">
        <f>G13/G$16</f>
        <v>0.28758532774076817</v>
      </c>
      <c r="X13" s="144">
        <f>I13/I$16</f>
        <v>0.29513852587558809</v>
      </c>
      <c r="Y13" s="144">
        <f>K13/K$16</f>
        <v>0.31886053732955311</v>
      </c>
      <c r="Z13" s="144">
        <f>M13/M$16</f>
        <v>0.29374034666209026</v>
      </c>
      <c r="AA13" s="144">
        <f>O13/O$16</f>
        <v>0.2844088880095953</v>
      </c>
      <c r="AB13" s="144">
        <f>Q13/Q$16</f>
        <v>0.25269556383338976</v>
      </c>
      <c r="AC13" s="144">
        <f>S13/S$16</f>
        <v>0.31135231828880872</v>
      </c>
      <c r="AD13" s="144"/>
    </row>
    <row r="14" spans="2:30" s="140" customFormat="1" ht="21" customHeight="1" x14ac:dyDescent="0.25">
      <c r="B14" s="1592"/>
      <c r="D14" s="141" t="s">
        <v>50</v>
      </c>
      <c r="E14" s="142">
        <f>'36perfresol'!E14</f>
        <v>401</v>
      </c>
      <c r="F14" s="141"/>
      <c r="G14" s="142">
        <f>'36perfresol'!H14</f>
        <v>11403</v>
      </c>
      <c r="H14" s="141"/>
      <c r="I14" s="142">
        <f>'36perfresol'!K14</f>
        <v>8237</v>
      </c>
      <c r="J14" s="141"/>
      <c r="K14" s="142">
        <f>'36perfresol'!N14</f>
        <v>10598</v>
      </c>
      <c r="L14" s="141"/>
      <c r="M14" s="142">
        <f>'36perfresol'!Q14</f>
        <v>15047</v>
      </c>
      <c r="N14" s="141"/>
      <c r="O14" s="142">
        <f>'36perfresol'!T14</f>
        <v>27184</v>
      </c>
      <c r="P14" s="141"/>
      <c r="Q14" s="142">
        <f>'36perfresol'!W14</f>
        <v>100600</v>
      </c>
      <c r="R14" s="141"/>
      <c r="S14" s="142">
        <f>'36perfresol'!Z14</f>
        <v>248077</v>
      </c>
      <c r="T14" s="143"/>
      <c r="V14" s="144">
        <f>E14/E$16</f>
        <v>0.15906386354621183</v>
      </c>
      <c r="W14" s="144">
        <f>G14/G$16</f>
        <v>0.2344559585492228</v>
      </c>
      <c r="X14" s="144">
        <f>I14/I$16</f>
        <v>0.28705349364000698</v>
      </c>
      <c r="Y14" s="144">
        <f>K14/K$16</f>
        <v>0.28616173889563928</v>
      </c>
      <c r="Z14" s="144">
        <f>M14/M$16</f>
        <v>0.32278616783936848</v>
      </c>
      <c r="AA14" s="144">
        <f>O14/O$16</f>
        <v>0.33613195998664575</v>
      </c>
      <c r="AB14" s="144">
        <f>Q14/Q$16</f>
        <v>0.34067050457162207</v>
      </c>
      <c r="AC14" s="144">
        <f>S14/S$16</f>
        <v>0.29505893994916571</v>
      </c>
      <c r="AD14" s="144"/>
    </row>
    <row r="15" spans="2:30" s="140" customFormat="1" ht="21" customHeight="1" x14ac:dyDescent="0.25">
      <c r="B15" s="1592"/>
      <c r="D15" s="141" t="s">
        <v>113</v>
      </c>
      <c r="E15" s="142">
        <f>'36perfresol'!E15</f>
        <v>691</v>
      </c>
      <c r="F15" s="141"/>
      <c r="G15" s="142">
        <f>'36perfresol'!H15</f>
        <v>12126</v>
      </c>
      <c r="H15" s="141"/>
      <c r="I15" s="142">
        <f>'36perfresol'!K15</f>
        <v>5580</v>
      </c>
      <c r="J15" s="141"/>
      <c r="K15" s="142">
        <f>'36perfresol'!N15</f>
        <v>5866</v>
      </c>
      <c r="L15" s="141"/>
      <c r="M15" s="142">
        <f>'36perfresol'!Q15</f>
        <v>9145</v>
      </c>
      <c r="N15" s="141"/>
      <c r="O15" s="142">
        <f>'36perfresol'!T15</f>
        <v>18536</v>
      </c>
      <c r="P15" s="141"/>
      <c r="Q15" s="142">
        <f>'36perfresol'!W15</f>
        <v>78466</v>
      </c>
      <c r="R15" s="141"/>
      <c r="S15" s="142">
        <f>'36perfresol'!Z15</f>
        <v>133997</v>
      </c>
      <c r="T15" s="143"/>
      <c r="V15" s="144">
        <f>E15/E$16</f>
        <v>0.27409758032526776</v>
      </c>
      <c r="W15" s="144">
        <f>G15/G$16</f>
        <v>0.24932149025413275</v>
      </c>
      <c r="X15" s="144">
        <f>I15/I$16</f>
        <v>0.19445896497647674</v>
      </c>
      <c r="Y15" s="144">
        <f>K15/K$16</f>
        <v>0.15839071148913189</v>
      </c>
      <c r="Z15" s="144">
        <f>M15/M$16</f>
        <v>0.19617727818774669</v>
      </c>
      <c r="AA15" s="144">
        <f>O15/O$16</f>
        <v>0.22919886735993472</v>
      </c>
      <c r="AB15" s="144">
        <f>Q15/Q$16</f>
        <v>0.26571622079241447</v>
      </c>
      <c r="AC15" s="144">
        <f>S15/S$16</f>
        <v>0.15937395557173117</v>
      </c>
      <c r="AD15" s="144"/>
    </row>
    <row r="16" spans="2:30" s="140" customFormat="1" ht="21" customHeight="1" x14ac:dyDescent="0.25">
      <c r="B16" s="1592"/>
      <c r="D16" s="145" t="s">
        <v>68</v>
      </c>
      <c r="E16" s="142">
        <f>SUM(E12:E15)</f>
        <v>2521</v>
      </c>
      <c r="F16" s="141"/>
      <c r="G16" s="142">
        <f>SUM(G12:G15)</f>
        <v>48636</v>
      </c>
      <c r="H16" s="141"/>
      <c r="I16" s="142">
        <f>SUM(I12:I15)</f>
        <v>28695</v>
      </c>
      <c r="J16" s="141"/>
      <c r="K16" s="142">
        <f>SUM(K12:K15)</f>
        <v>37035</v>
      </c>
      <c r="L16" s="141"/>
      <c r="M16" s="142">
        <f>SUM(M12:M15)</f>
        <v>46616</v>
      </c>
      <c r="N16" s="141"/>
      <c r="O16" s="142">
        <f>SUM(O12:O15)</f>
        <v>80873</v>
      </c>
      <c r="P16" s="141"/>
      <c r="Q16" s="142">
        <f>SUM(Q12:Q15)</f>
        <v>295300</v>
      </c>
      <c r="R16" s="141"/>
      <c r="S16" s="142">
        <f>SUM(S12:S15)</f>
        <v>840771</v>
      </c>
      <c r="T16" s="143"/>
      <c r="V16" s="144"/>
    </row>
    <row r="17" spans="2:29" s="140" customFormat="1" ht="21" customHeight="1" x14ac:dyDescent="0.25">
      <c r="B17" s="1592" t="s">
        <v>23</v>
      </c>
      <c r="D17" s="141" t="s">
        <v>31</v>
      </c>
      <c r="E17" s="142">
        <f>'36perfresol'!E17</f>
        <v>797</v>
      </c>
      <c r="F17" s="141"/>
      <c r="G17" s="142">
        <f>'36perfresol'!H17</f>
        <v>24167</v>
      </c>
      <c r="H17" s="141"/>
      <c r="I17" s="142">
        <f>'36perfresol'!K17</f>
        <v>10366</v>
      </c>
      <c r="J17" s="141"/>
      <c r="K17" s="142">
        <f>'36perfresol'!N17</f>
        <v>10860</v>
      </c>
      <c r="L17" s="141"/>
      <c r="M17" s="142">
        <f>'36perfresol'!Q17</f>
        <v>9909</v>
      </c>
      <c r="N17" s="141"/>
      <c r="O17" s="142">
        <f>'36perfresol'!T17</f>
        <v>13611</v>
      </c>
      <c r="P17" s="141"/>
      <c r="Q17" s="142">
        <f>'36perfresol'!W17</f>
        <v>32085</v>
      </c>
      <c r="R17" s="141"/>
      <c r="S17" s="142">
        <f>'36perfresol'!Z17</f>
        <v>65214</v>
      </c>
      <c r="T17" s="143"/>
      <c r="V17" s="144">
        <f>E17/E$21</f>
        <v>0.25</v>
      </c>
      <c r="W17" s="144">
        <f>G17/G$21</f>
        <v>0.23532332979541759</v>
      </c>
      <c r="X17" s="144">
        <f>I17/I$21</f>
        <v>0.21987019047215034</v>
      </c>
      <c r="Y17" s="144">
        <f>K17/K$21</f>
        <v>0.22497514086841233</v>
      </c>
      <c r="Z17" s="144">
        <f>M17/M$21</f>
        <v>0.19311648574379764</v>
      </c>
      <c r="AA17" s="144">
        <f>O17/O$21</f>
        <v>0.16847173571313637</v>
      </c>
      <c r="AB17" s="144">
        <f>Q17/Q$21</f>
        <v>0.17845522350703308</v>
      </c>
      <c r="AC17" s="144">
        <f>S17/S$21</f>
        <v>0.19870261640041559</v>
      </c>
    </row>
    <row r="18" spans="2:29" s="140" customFormat="1" ht="21" customHeight="1" x14ac:dyDescent="0.25">
      <c r="B18" s="1592"/>
      <c r="D18" s="141" t="s">
        <v>49</v>
      </c>
      <c r="E18" s="142">
        <f>'36perfresol'!E18</f>
        <v>1079</v>
      </c>
      <c r="F18" s="141"/>
      <c r="G18" s="142">
        <f>'36perfresol'!H18</f>
        <v>34982</v>
      </c>
      <c r="H18" s="141"/>
      <c r="I18" s="142">
        <f>'36perfresol'!K18</f>
        <v>13702</v>
      </c>
      <c r="J18" s="141"/>
      <c r="K18" s="142">
        <f>'36perfresol'!N18</f>
        <v>15547</v>
      </c>
      <c r="L18" s="141"/>
      <c r="M18" s="142">
        <f>'36perfresol'!Q18</f>
        <v>16077</v>
      </c>
      <c r="N18" s="141"/>
      <c r="O18" s="142">
        <f>'36perfresol'!T18</f>
        <v>24782</v>
      </c>
      <c r="P18" s="141"/>
      <c r="Q18" s="142">
        <f>'36perfresol'!W18</f>
        <v>52001</v>
      </c>
      <c r="R18" s="141"/>
      <c r="S18" s="142">
        <f>'36perfresol'!Z18</f>
        <v>93543</v>
      </c>
      <c r="T18" s="143"/>
      <c r="V18" s="144">
        <f>E18/E$21</f>
        <v>0.33845671267252198</v>
      </c>
      <c r="W18" s="144">
        <f>G18/G$21</f>
        <v>0.34063312462876227</v>
      </c>
      <c r="X18" s="144">
        <f>I18/I$21</f>
        <v>0.29062910957451321</v>
      </c>
      <c r="Y18" s="144">
        <f>K18/K$21</f>
        <v>0.32207076566125292</v>
      </c>
      <c r="Z18" s="144">
        <f>M18/M$21</f>
        <v>0.31332462824735435</v>
      </c>
      <c r="AA18" s="144">
        <f>O18/O$21</f>
        <v>0.30674208760876831</v>
      </c>
      <c r="AB18" s="144">
        <f>Q18/Q$21</f>
        <v>0.28922705555833655</v>
      </c>
      <c r="AC18" s="144">
        <f>S18/S$21</f>
        <v>0.28501914996694078</v>
      </c>
    </row>
    <row r="19" spans="2:29" s="140" customFormat="1" ht="21" customHeight="1" x14ac:dyDescent="0.25">
      <c r="B19" s="1592"/>
      <c r="D19" s="141" t="s">
        <v>50</v>
      </c>
      <c r="E19" s="142">
        <f>'36perfresol'!E19</f>
        <v>488</v>
      </c>
      <c r="F19" s="141"/>
      <c r="G19" s="142">
        <f>'36perfresol'!H19</f>
        <v>26059</v>
      </c>
      <c r="H19" s="141"/>
      <c r="I19" s="142">
        <f>'36perfresol'!K19</f>
        <v>14169</v>
      </c>
      <c r="J19" s="141"/>
      <c r="K19" s="142">
        <f>'36perfresol'!N19</f>
        <v>14829</v>
      </c>
      <c r="L19" s="141"/>
      <c r="M19" s="142">
        <f>'36perfresol'!Q19</f>
        <v>16937</v>
      </c>
      <c r="N19" s="141"/>
      <c r="O19" s="142">
        <f>'36perfresol'!T19</f>
        <v>26467</v>
      </c>
      <c r="P19" s="141"/>
      <c r="Q19" s="142">
        <f>'36perfresol'!W19</f>
        <v>54950</v>
      </c>
      <c r="R19" s="141"/>
      <c r="S19" s="142">
        <f>'36perfresol'!Z19</f>
        <v>100121</v>
      </c>
      <c r="T19" s="143"/>
      <c r="V19" s="144">
        <f>E19/E$21</f>
        <v>0.15307402760351319</v>
      </c>
      <c r="W19" s="144">
        <f>G19/G$21</f>
        <v>0.25374645802701151</v>
      </c>
      <c r="X19" s="144">
        <f>I19/I$21</f>
        <v>0.30053450982055741</v>
      </c>
      <c r="Y19" s="144">
        <f>K19/K$21</f>
        <v>0.30719671859463044</v>
      </c>
      <c r="Z19" s="144">
        <f>M19/M$21</f>
        <v>0.33008516692327183</v>
      </c>
      <c r="AA19" s="144">
        <f>O19/O$21</f>
        <v>0.32759837110569245</v>
      </c>
      <c r="AB19" s="144">
        <f>Q19/Q$21</f>
        <v>0.30562925141690722</v>
      </c>
      <c r="AC19" s="144">
        <f>S19/S$21</f>
        <v>0.30506186795206569</v>
      </c>
    </row>
    <row r="20" spans="2:29" s="140" customFormat="1" ht="21" customHeight="1" x14ac:dyDescent="0.25">
      <c r="B20" s="1592"/>
      <c r="D20" s="141" t="s">
        <v>113</v>
      </c>
      <c r="E20" s="142">
        <f>'36perfresol'!E20</f>
        <v>824</v>
      </c>
      <c r="F20" s="141"/>
      <c r="G20" s="142">
        <f>'36perfresol'!H20</f>
        <v>17489</v>
      </c>
      <c r="H20" s="141"/>
      <c r="I20" s="142">
        <f>'36perfresol'!K20</f>
        <v>8909</v>
      </c>
      <c r="J20" s="141"/>
      <c r="K20" s="142">
        <f>'36perfresol'!N20</f>
        <v>7036</v>
      </c>
      <c r="L20" s="141"/>
      <c r="M20" s="142">
        <f>'36perfresol'!Q20</f>
        <v>8388</v>
      </c>
      <c r="N20" s="141"/>
      <c r="O20" s="142">
        <f>'36perfresol'!T20</f>
        <v>15931</v>
      </c>
      <c r="P20" s="141"/>
      <c r="Q20" s="142">
        <f>'36perfresol'!W20</f>
        <v>40757</v>
      </c>
      <c r="R20" s="141"/>
      <c r="S20" s="142">
        <f>'36perfresol'!Z20</f>
        <v>69321</v>
      </c>
      <c r="T20" s="143"/>
      <c r="V20" s="144">
        <f>E20/E$21</f>
        <v>0.25846925972396489</v>
      </c>
      <c r="W20" s="144">
        <f>G20/G$21</f>
        <v>0.17029708754880862</v>
      </c>
      <c r="X20" s="144">
        <f>I20/I$21</f>
        <v>0.18896619013277902</v>
      </c>
      <c r="Y20" s="144">
        <f>K20/K$21</f>
        <v>0.14575737487570434</v>
      </c>
      <c r="Z20" s="144">
        <f>M20/M$21</f>
        <v>0.1634737190855762</v>
      </c>
      <c r="AA20" s="144">
        <f>O20/O$21</f>
        <v>0.19718780557240287</v>
      </c>
      <c r="AB20" s="144">
        <f>Q20/Q$21</f>
        <v>0.22668846951772315</v>
      </c>
      <c r="AC20" s="144">
        <f>S20/S$21</f>
        <v>0.21121636568057794</v>
      </c>
    </row>
    <row r="21" spans="2:29" s="140" customFormat="1" ht="21" customHeight="1" x14ac:dyDescent="0.25">
      <c r="B21" s="1592"/>
      <c r="D21" s="145" t="s">
        <v>68</v>
      </c>
      <c r="E21" s="142">
        <f>SUM(E17:E20)</f>
        <v>3188</v>
      </c>
      <c r="F21" s="141"/>
      <c r="G21" s="142">
        <f>SUM(G17:G20)</f>
        <v>102697</v>
      </c>
      <c r="H21" s="141"/>
      <c r="I21" s="142">
        <f>SUM(I17:I20)</f>
        <v>47146</v>
      </c>
      <c r="J21" s="141"/>
      <c r="K21" s="142">
        <f>SUM(K17:K20)</f>
        <v>48272</v>
      </c>
      <c r="L21" s="141"/>
      <c r="M21" s="142">
        <f>SUM(M17:M20)</f>
        <v>51311</v>
      </c>
      <c r="N21" s="141"/>
      <c r="O21" s="142">
        <f>SUM(O17:O20)</f>
        <v>80791</v>
      </c>
      <c r="P21" s="141"/>
      <c r="Q21" s="142">
        <f>SUM(Q17:Q20)</f>
        <v>179793</v>
      </c>
      <c r="R21" s="141"/>
      <c r="S21" s="142">
        <f>SUM(S17:S20)</f>
        <v>328199</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3" t="s">
        <v>0</v>
      </c>
      <c r="C23" s="1593"/>
      <c r="D23" s="1593"/>
      <c r="E23" s="147">
        <f>E16+E21</f>
        <v>5709</v>
      </c>
      <c r="F23" s="143"/>
      <c r="G23" s="147">
        <f>G16+G21</f>
        <v>151333</v>
      </c>
      <c r="H23" s="143"/>
      <c r="I23" s="147">
        <f>I16+I21</f>
        <v>75841</v>
      </c>
      <c r="J23" s="143"/>
      <c r="K23" s="147">
        <f>K16+K21</f>
        <v>85307</v>
      </c>
      <c r="L23" s="143"/>
      <c r="M23" s="147">
        <f>M16+M21</f>
        <v>97927</v>
      </c>
      <c r="N23" s="143"/>
      <c r="O23" s="147">
        <f>O16+O21</f>
        <v>161664</v>
      </c>
      <c r="P23" s="143"/>
      <c r="Q23" s="147">
        <f>Q16+Q21</f>
        <v>475093</v>
      </c>
      <c r="R23" s="143"/>
      <c r="S23" s="147">
        <f>S16+S21</f>
        <v>1168970</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4"/>
      <c r="D37" s="1594"/>
      <c r="E37" s="1594"/>
      <c r="F37" s="1594"/>
      <c r="G37" s="1594"/>
      <c r="H37" s="1594"/>
      <c r="I37" s="1594"/>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5"/>
      <c r="C46" s="1596"/>
      <c r="D46" s="1596"/>
      <c r="E46" s="1596"/>
      <c r="F46" s="1596"/>
      <c r="G46" s="1596"/>
      <c r="H46" s="1596"/>
      <c r="I46" s="1596"/>
      <c r="J46" s="1596"/>
      <c r="K46" s="1596"/>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9" zoomScaleNormal="100" workbookViewId="0">
      <selection activeCell="B6" sqref="B6:AC6"/>
    </sheetView>
  </sheetViews>
  <sheetFormatPr baseColWidth="10" defaultColWidth="11.453125" defaultRowHeight="15" x14ac:dyDescent="0.25"/>
  <cols>
    <col min="1" max="1" width="1.1796875" style="1" customWidth="1"/>
    <col min="2" max="2" width="7.81640625" style="1" customWidth="1"/>
    <col min="3" max="3" width="1" style="1" customWidth="1"/>
    <col min="4" max="4" width="9.1796875" style="1" customWidth="1"/>
    <col min="5" max="5" width="7.54296875" style="1" customWidth="1"/>
    <col min="6" max="6" width="0.54296875" style="1" customWidth="1"/>
    <col min="7" max="7" width="8" style="1" customWidth="1"/>
    <col min="8" max="8" width="0.54296875" style="1" customWidth="1"/>
    <col min="9" max="9" width="6.7265625" style="1" customWidth="1"/>
    <col min="10" max="10" width="0.54296875" style="1" customWidth="1"/>
    <col min="11" max="11" width="6.81640625" style="1" customWidth="1"/>
    <col min="12" max="12" width="0.54296875" style="1" customWidth="1"/>
    <col min="13" max="13" width="7" style="1" customWidth="1"/>
    <col min="14" max="14" width="0.54296875" style="1" customWidth="1"/>
    <col min="15" max="15" width="8.1796875" style="1" customWidth="1"/>
    <col min="16" max="16" width="0.7265625" style="1" customWidth="1"/>
    <col min="17" max="17" width="7.54296875" style="1" customWidth="1"/>
    <col min="18" max="18" width="0.54296875" style="1" customWidth="1"/>
    <col min="19" max="19" width="7.26953125" style="1" customWidth="1"/>
    <col min="20" max="20" width="0.7265625" style="1" customWidth="1"/>
    <col min="21" max="21" width="5.1796875" style="1" customWidth="1"/>
    <col min="22" max="22" width="4.54296875" style="1" bestFit="1" customWidth="1"/>
    <col min="23" max="23" width="7" style="1" bestFit="1" customWidth="1"/>
    <col min="24" max="24" width="4.54296875" style="1" bestFit="1" customWidth="1"/>
    <col min="25" max="25" width="7" style="1" bestFit="1" customWidth="1"/>
    <col min="26" max="26" width="4.54296875" style="1" bestFit="1" customWidth="1"/>
    <col min="27" max="27" width="7" style="1" bestFit="1" customWidth="1"/>
    <col min="28" max="28" width="4.54296875" style="1" bestFit="1" customWidth="1"/>
    <col min="29" max="29" width="7" style="1" bestFit="1" customWidth="1"/>
    <col min="30" max="16384" width="11.453125" style="1"/>
  </cols>
  <sheetData>
    <row r="1" spans="2:30" hidden="1" x14ac:dyDescent="0.25">
      <c r="E1" s="23" t="s">
        <v>36</v>
      </c>
      <c r="G1" s="23" t="s">
        <v>21</v>
      </c>
      <c r="I1" s="23" t="s">
        <v>20</v>
      </c>
      <c r="K1" s="23" t="s">
        <v>19</v>
      </c>
      <c r="M1" s="23" t="s">
        <v>18</v>
      </c>
      <c r="O1" s="23" t="s">
        <v>17</v>
      </c>
      <c r="Q1" s="23" t="s">
        <v>16</v>
      </c>
      <c r="S1" s="23" t="s">
        <v>15</v>
      </c>
    </row>
    <row r="2" spans="2:30" s="2" customFormat="1" ht="14" x14ac:dyDescent="0.25">
      <c r="B2" s="6"/>
      <c r="C2" s="13"/>
      <c r="D2" s="13"/>
      <c r="T2" s="13"/>
    </row>
    <row r="3" spans="2:30" s="11" customFormat="1" ht="47.25" customHeight="1" x14ac:dyDescent="0.3">
      <c r="B3" s="1597"/>
      <c r="C3" s="1597"/>
      <c r="D3" s="1597"/>
      <c r="E3" s="1597"/>
      <c r="F3" s="1597"/>
      <c r="G3" s="1597"/>
      <c r="H3" s="1597"/>
      <c r="I3" s="1597"/>
      <c r="J3" s="12"/>
      <c r="Q3" s="16"/>
    </row>
    <row r="4" spans="2:30" s="4" customFormat="1" ht="2.25" customHeight="1" x14ac:dyDescent="0.25">
      <c r="B4" s="1598"/>
      <c r="C4" s="1598"/>
      <c r="D4" s="1598"/>
      <c r="E4" s="1598"/>
      <c r="F4" s="1598"/>
      <c r="G4" s="1598"/>
      <c r="H4" s="1598"/>
      <c r="I4" s="1598"/>
      <c r="J4" s="1598"/>
      <c r="K4" s="1598"/>
      <c r="L4" s="1598"/>
      <c r="M4" s="1598"/>
      <c r="N4" s="1598"/>
      <c r="O4" s="1598"/>
      <c r="P4" s="1598"/>
      <c r="Q4" s="1598"/>
      <c r="R4" s="1598"/>
      <c r="S4" s="1598"/>
      <c r="T4" s="1598"/>
    </row>
    <row r="5" spans="2:30" s="738" customFormat="1" ht="16.5" customHeight="1" x14ac:dyDescent="0.25">
      <c r="B5" s="1547" t="s">
        <v>411</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712"/>
    </row>
    <row r="6" spans="2:30" s="738" customFormat="1" ht="14.2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133" customFormat="1" ht="5.25" customHeight="1" x14ac:dyDescent="0.25"/>
    <row r="8" spans="2:30" s="134" customFormat="1" ht="21.75" customHeight="1" x14ac:dyDescent="0.25">
      <c r="B8" s="1593" t="s">
        <v>27</v>
      </c>
      <c r="D8" s="1593" t="s">
        <v>112</v>
      </c>
      <c r="E8" s="1593" t="s">
        <v>26</v>
      </c>
      <c r="F8" s="1593"/>
      <c r="G8" s="1593"/>
      <c r="H8" s="1593"/>
      <c r="I8" s="1593"/>
      <c r="J8" s="1593"/>
      <c r="K8" s="1593"/>
      <c r="L8" s="1593"/>
      <c r="M8" s="1593"/>
      <c r="N8" s="1593"/>
      <c r="O8" s="1593"/>
      <c r="P8" s="1593"/>
      <c r="Q8" s="1593"/>
      <c r="R8" s="1593"/>
      <c r="S8" s="1593"/>
    </row>
    <row r="9" spans="2:30" s="134" customFormat="1" ht="21.75" customHeight="1" x14ac:dyDescent="0.25">
      <c r="B9" s="1593"/>
      <c r="D9" s="1593"/>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5">
      <c r="B10" s="1593"/>
      <c r="D10" s="1593"/>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5">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5">
      <c r="B12" s="1592" t="s">
        <v>24</v>
      </c>
      <c r="D12" s="141" t="s">
        <v>31</v>
      </c>
      <c r="E12" s="142">
        <f>'36perfresol'!E12</f>
        <v>587</v>
      </c>
      <c r="F12" s="141"/>
      <c r="G12" s="142">
        <f>'36perfresol'!H12</f>
        <v>11120</v>
      </c>
      <c r="H12" s="141"/>
      <c r="I12" s="142">
        <f>'36perfresol'!K12</f>
        <v>6409</v>
      </c>
      <c r="J12" s="141"/>
      <c r="K12" s="142">
        <f>'36perfresol'!N12</f>
        <v>8762</v>
      </c>
      <c r="L12" s="141"/>
      <c r="M12" s="142">
        <f>'36perfresol'!Q12</f>
        <v>8731</v>
      </c>
      <c r="N12" s="141"/>
      <c r="O12" s="142">
        <f>'36perfresol'!T12</f>
        <v>12152</v>
      </c>
      <c r="P12" s="141"/>
      <c r="Q12" s="142">
        <f>'36perfresol'!W12</f>
        <v>41613</v>
      </c>
      <c r="R12" s="141"/>
      <c r="S12" s="142">
        <f>'36perfresol'!Z12</f>
        <v>196921</v>
      </c>
      <c r="T12" s="143"/>
      <c r="V12" s="144">
        <f>E12/E$16</f>
        <v>0.32076502732240436</v>
      </c>
      <c r="W12" s="144">
        <f>G12/G$16</f>
        <v>0.30457408929060531</v>
      </c>
      <c r="X12" s="144">
        <f>I12/I$16</f>
        <v>0.27726584468959548</v>
      </c>
      <c r="Y12" s="144">
        <f>K12/K$16</f>
        <v>0.28111264397317848</v>
      </c>
      <c r="Z12" s="144">
        <f>M12/M$16</f>
        <v>0.23300685863734621</v>
      </c>
      <c r="AA12" s="144">
        <f>O12/O$16</f>
        <v>0.19494040457513195</v>
      </c>
      <c r="AB12" s="144">
        <f>Q12/Q$16</f>
        <v>0.19191178505215972</v>
      </c>
      <c r="AC12" s="144">
        <f>S12/S$16</f>
        <v>0.27861947383463453</v>
      </c>
      <c r="AD12" s="144"/>
    </row>
    <row r="13" spans="2:30" s="140" customFormat="1" ht="21" customHeight="1" x14ac:dyDescent="0.25">
      <c r="B13" s="1592"/>
      <c r="D13" s="141" t="s">
        <v>49</v>
      </c>
      <c r="E13" s="142">
        <f>'36perfresol'!E13</f>
        <v>842</v>
      </c>
      <c r="F13" s="141"/>
      <c r="G13" s="142">
        <f>'36perfresol'!H13</f>
        <v>13987</v>
      </c>
      <c r="H13" s="141"/>
      <c r="I13" s="142">
        <f>'36perfresol'!K13</f>
        <v>8469</v>
      </c>
      <c r="J13" s="141"/>
      <c r="K13" s="142">
        <f>'36perfresol'!N13</f>
        <v>11809</v>
      </c>
      <c r="L13" s="141"/>
      <c r="M13" s="142">
        <f>'36perfresol'!Q13</f>
        <v>13693</v>
      </c>
      <c r="N13" s="141"/>
      <c r="O13" s="142">
        <f>'36perfresol'!T13</f>
        <v>23001</v>
      </c>
      <c r="P13" s="141"/>
      <c r="Q13" s="142">
        <f>'36perfresol'!W13</f>
        <v>74621</v>
      </c>
      <c r="R13" s="141"/>
      <c r="S13" s="142">
        <f>'36perfresol'!Z13</f>
        <v>261776</v>
      </c>
      <c r="T13" s="143"/>
      <c r="V13" s="144">
        <f>E13/E$16</f>
        <v>0.46010928961748632</v>
      </c>
      <c r="W13" s="144">
        <f>G13/G$16</f>
        <v>0.38310052040536841</v>
      </c>
      <c r="X13" s="144">
        <f>I13/I$16</f>
        <v>0.36638546398442567</v>
      </c>
      <c r="Y13" s="144">
        <f>K13/K$16</f>
        <v>0.37887003112066475</v>
      </c>
      <c r="Z13" s="144">
        <f>M13/M$16</f>
        <v>0.36542926529849751</v>
      </c>
      <c r="AA13" s="144">
        <f>O13/O$16</f>
        <v>0.36897829539438859</v>
      </c>
      <c r="AB13" s="144">
        <f>Q13/Q$16</f>
        <v>0.34413883431565162</v>
      </c>
      <c r="AC13" s="144">
        <f>S13/S$16</f>
        <v>0.37038147979410674</v>
      </c>
      <c r="AD13" s="144"/>
    </row>
    <row r="14" spans="2:30" s="140" customFormat="1" ht="21" customHeight="1" x14ac:dyDescent="0.25">
      <c r="B14" s="1592"/>
      <c r="D14" s="141" t="s">
        <v>50</v>
      </c>
      <c r="E14" s="142">
        <f>'36perfresol'!E14</f>
        <v>401</v>
      </c>
      <c r="F14" s="141"/>
      <c r="G14" s="142">
        <f>'36perfresol'!H14</f>
        <v>11403</v>
      </c>
      <c r="H14" s="141"/>
      <c r="I14" s="142">
        <f>'36perfresol'!K14</f>
        <v>8237</v>
      </c>
      <c r="J14" s="141"/>
      <c r="K14" s="142">
        <f>'36perfresol'!N14</f>
        <v>10598</v>
      </c>
      <c r="L14" s="141"/>
      <c r="M14" s="142">
        <f>'36perfresol'!Q14</f>
        <v>15047</v>
      </c>
      <c r="N14" s="141"/>
      <c r="O14" s="142">
        <f>'36perfresol'!T14</f>
        <v>27184</v>
      </c>
      <c r="P14" s="141"/>
      <c r="Q14" s="142">
        <f>'36perfresol'!W14</f>
        <v>100600</v>
      </c>
      <c r="R14" s="141"/>
      <c r="S14" s="142">
        <f>'36perfresol'!Z14</f>
        <v>248077</v>
      </c>
      <c r="T14" s="143"/>
      <c r="V14" s="144">
        <f>E14/E$16</f>
        <v>0.21912568306010929</v>
      </c>
      <c r="W14" s="144">
        <f>G14/G$16</f>
        <v>0.31232539030402628</v>
      </c>
      <c r="X14" s="144">
        <f>I14/I$16</f>
        <v>0.35634869132597879</v>
      </c>
      <c r="Y14" s="144">
        <f>K14/K$16</f>
        <v>0.34001732490615677</v>
      </c>
      <c r="Z14" s="144">
        <f>M14/M$16</f>
        <v>0.40156387606415628</v>
      </c>
      <c r="AA14" s="144">
        <f>O14/O$16</f>
        <v>0.43608130003047951</v>
      </c>
      <c r="AB14" s="144">
        <f>Q14/Q$16</f>
        <v>0.46394938063218866</v>
      </c>
      <c r="AC14" s="144">
        <f>S14/S$16</f>
        <v>0.35099904637125873</v>
      </c>
      <c r="AD14" s="144"/>
    </row>
    <row r="15" spans="2:30" s="140" customFormat="1" ht="21" customHeight="1" x14ac:dyDescent="0.25">
      <c r="B15" s="1592"/>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5">
      <c r="B16" s="1592"/>
      <c r="D16" s="145" t="s">
        <v>68</v>
      </c>
      <c r="E16" s="142">
        <f>SUM(E12:E15)</f>
        <v>1830</v>
      </c>
      <c r="F16" s="141"/>
      <c r="G16" s="142">
        <f>SUM(G12:G15)</f>
        <v>36510</v>
      </c>
      <c r="H16" s="141"/>
      <c r="I16" s="142">
        <f>SUM(I12:I15)</f>
        <v>23115</v>
      </c>
      <c r="J16" s="141"/>
      <c r="K16" s="142">
        <f>SUM(K12:K15)</f>
        <v>31169</v>
      </c>
      <c r="L16" s="141"/>
      <c r="M16" s="142">
        <f>SUM(M12:M15)</f>
        <v>37471</v>
      </c>
      <c r="N16" s="141"/>
      <c r="O16" s="142">
        <f>SUM(O12:O15)</f>
        <v>62337</v>
      </c>
      <c r="P16" s="141"/>
      <c r="Q16" s="142">
        <f>SUM(Q12:Q15)</f>
        <v>216834</v>
      </c>
      <c r="R16" s="141"/>
      <c r="S16" s="142">
        <f>SUM(S12:S15)</f>
        <v>706774</v>
      </c>
      <c r="T16" s="143"/>
      <c r="V16" s="144"/>
    </row>
    <row r="17" spans="2:29" s="140" customFormat="1" ht="21" customHeight="1" x14ac:dyDescent="0.25">
      <c r="B17" s="1592" t="s">
        <v>23</v>
      </c>
      <c r="D17" s="141" t="s">
        <v>31</v>
      </c>
      <c r="E17" s="142">
        <f>'36perfresol'!E17</f>
        <v>797</v>
      </c>
      <c r="F17" s="141"/>
      <c r="G17" s="142">
        <f>'36perfresol'!H17</f>
        <v>24167</v>
      </c>
      <c r="H17" s="141"/>
      <c r="I17" s="142">
        <f>'36perfresol'!K17</f>
        <v>10366</v>
      </c>
      <c r="J17" s="141"/>
      <c r="K17" s="142">
        <f>'36perfresol'!N17</f>
        <v>10860</v>
      </c>
      <c r="L17" s="141"/>
      <c r="M17" s="142">
        <f>'36perfresol'!Q17</f>
        <v>9909</v>
      </c>
      <c r="N17" s="141"/>
      <c r="O17" s="142">
        <f>'36perfresol'!T17</f>
        <v>13611</v>
      </c>
      <c r="P17" s="141"/>
      <c r="Q17" s="142">
        <f>'36perfresol'!W17</f>
        <v>32085</v>
      </c>
      <c r="R17" s="141"/>
      <c r="S17" s="142">
        <f>'36perfresol'!Z17</f>
        <v>65214</v>
      </c>
      <c r="T17" s="143"/>
      <c r="V17" s="144">
        <f>E17/E$21</f>
        <v>0.33714043993231813</v>
      </c>
      <c r="W17" s="144">
        <f>G17/G$21</f>
        <v>0.28362360341751947</v>
      </c>
      <c r="X17" s="144">
        <f>I17/I$21</f>
        <v>0.27109867405915739</v>
      </c>
      <c r="Y17" s="144">
        <f>K17/K$21</f>
        <v>0.26336211077699095</v>
      </c>
      <c r="Z17" s="144">
        <f>M17/M$21</f>
        <v>0.23085525242876778</v>
      </c>
      <c r="AA17" s="144">
        <f>O17/O$21</f>
        <v>0.20985198889916742</v>
      </c>
      <c r="AB17" s="144">
        <f>Q17/Q$21</f>
        <v>0.23076757098880865</v>
      </c>
      <c r="AC17" s="144">
        <f>S17/S$21</f>
        <v>0.2519101661786633</v>
      </c>
    </row>
    <row r="18" spans="2:29" s="140" customFormat="1" ht="21" customHeight="1" x14ac:dyDescent="0.25">
      <c r="B18" s="1592"/>
      <c r="D18" s="141" t="s">
        <v>49</v>
      </c>
      <c r="E18" s="142">
        <f>'36perfresol'!E18</f>
        <v>1079</v>
      </c>
      <c r="F18" s="141"/>
      <c r="G18" s="142">
        <f>'36perfresol'!H18</f>
        <v>34982</v>
      </c>
      <c r="H18" s="141"/>
      <c r="I18" s="142">
        <f>'36perfresol'!K18</f>
        <v>13702</v>
      </c>
      <c r="J18" s="141"/>
      <c r="K18" s="142">
        <f>'36perfresol'!N18</f>
        <v>15547</v>
      </c>
      <c r="L18" s="141"/>
      <c r="M18" s="142">
        <f>'36perfresol'!Q18</f>
        <v>16077</v>
      </c>
      <c r="N18" s="141"/>
      <c r="O18" s="142">
        <f>'36perfresol'!T18</f>
        <v>24782</v>
      </c>
      <c r="P18" s="141"/>
      <c r="Q18" s="142">
        <f>'36perfresol'!W18</f>
        <v>52001</v>
      </c>
      <c r="R18" s="141"/>
      <c r="S18" s="142">
        <f>'36perfresol'!Z18</f>
        <v>93543</v>
      </c>
      <c r="T18" s="143"/>
      <c r="V18" s="144">
        <f>E18/E$21</f>
        <v>0.45642978003384094</v>
      </c>
      <c r="W18" s="144">
        <f>G18/G$21</f>
        <v>0.41054830532344383</v>
      </c>
      <c r="X18" s="144">
        <f>I18/I$21</f>
        <v>0.35834401234406466</v>
      </c>
      <c r="Y18" s="144">
        <f>K18/K$21</f>
        <v>0.37702492967310119</v>
      </c>
      <c r="Z18" s="144">
        <f>M18/M$21</f>
        <v>0.37455443468536681</v>
      </c>
      <c r="AA18" s="144">
        <f>O18/O$21</f>
        <v>0.38208448967005859</v>
      </c>
      <c r="AB18" s="144">
        <f>Q18/Q$21</f>
        <v>0.37401104749848962</v>
      </c>
      <c r="AC18" s="144">
        <f>S18/S$21</f>
        <v>0.36134009069909379</v>
      </c>
    </row>
    <row r="19" spans="2:29" s="140" customFormat="1" ht="21" customHeight="1" x14ac:dyDescent="0.25">
      <c r="B19" s="1592"/>
      <c r="D19" s="141" t="s">
        <v>50</v>
      </c>
      <c r="E19" s="142">
        <f>'36perfresol'!E19</f>
        <v>488</v>
      </c>
      <c r="F19" s="141"/>
      <c r="G19" s="142">
        <f>'36perfresol'!H19</f>
        <v>26059</v>
      </c>
      <c r="H19" s="141"/>
      <c r="I19" s="142">
        <f>'36perfresol'!K19</f>
        <v>14169</v>
      </c>
      <c r="J19" s="141"/>
      <c r="K19" s="142">
        <f>'36perfresol'!N19</f>
        <v>14829</v>
      </c>
      <c r="L19" s="141"/>
      <c r="M19" s="142">
        <f>'36perfresol'!Q19</f>
        <v>16937</v>
      </c>
      <c r="N19" s="141"/>
      <c r="O19" s="142">
        <f>'36perfresol'!T19</f>
        <v>26467</v>
      </c>
      <c r="P19" s="141"/>
      <c r="Q19" s="142">
        <f>'36perfresol'!W19</f>
        <v>54950</v>
      </c>
      <c r="R19" s="141"/>
      <c r="S19" s="142">
        <f>'36perfresol'!Z19</f>
        <v>100121</v>
      </c>
      <c r="T19" s="143"/>
      <c r="V19" s="144">
        <f>E19/E$21</f>
        <v>0.20642978003384094</v>
      </c>
      <c r="W19" s="144">
        <f>G19/G$21</f>
        <v>0.30582809125903671</v>
      </c>
      <c r="X19" s="144">
        <f>I19/I$21</f>
        <v>0.37055731359677802</v>
      </c>
      <c r="Y19" s="144">
        <f>K19/K$21</f>
        <v>0.35961295954990785</v>
      </c>
      <c r="Z19" s="144">
        <f>M19/M$21</f>
        <v>0.39459031288586538</v>
      </c>
      <c r="AA19" s="144">
        <f>O19/O$21</f>
        <v>0.40806352143077396</v>
      </c>
      <c r="AB19" s="144">
        <f>Q19/Q$21</f>
        <v>0.39522138151270175</v>
      </c>
      <c r="AC19" s="144">
        <f>S19/S$21</f>
        <v>0.38674974312224292</v>
      </c>
    </row>
    <row r="20" spans="2:29" s="140" customFormat="1" ht="21" customHeight="1" x14ac:dyDescent="0.25">
      <c r="B20" s="1592"/>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5">
      <c r="B21" s="1592"/>
      <c r="D21" s="145" t="s">
        <v>68</v>
      </c>
      <c r="E21" s="142">
        <f>SUM(E17:E20)</f>
        <v>2364</v>
      </c>
      <c r="F21" s="141"/>
      <c r="G21" s="142">
        <f>SUM(G17:G20)</f>
        <v>85208</v>
      </c>
      <c r="H21" s="141"/>
      <c r="I21" s="142">
        <f>SUM(I17:I20)</f>
        <v>38237</v>
      </c>
      <c r="J21" s="141"/>
      <c r="K21" s="142">
        <f>SUM(K17:K20)</f>
        <v>41236</v>
      </c>
      <c r="L21" s="141"/>
      <c r="M21" s="142">
        <f>SUM(M17:M20)</f>
        <v>42923</v>
      </c>
      <c r="N21" s="141"/>
      <c r="O21" s="142">
        <f>SUM(O17:O20)</f>
        <v>64860</v>
      </c>
      <c r="P21" s="141"/>
      <c r="Q21" s="142">
        <f>SUM(Q17:Q20)</f>
        <v>139036</v>
      </c>
      <c r="R21" s="141"/>
      <c r="S21" s="142">
        <f>SUM(S17:S20)</f>
        <v>258878</v>
      </c>
      <c r="T21" s="143"/>
      <c r="V21" s="144"/>
    </row>
    <row r="22" spans="2:29" s="136" customFormat="1" ht="3" customHeight="1" x14ac:dyDescent="0.25">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5">
      <c r="B23" s="1593" t="s">
        <v>0</v>
      </c>
      <c r="C23" s="1593"/>
      <c r="D23" s="1593"/>
      <c r="E23" s="147">
        <f>E16+E21</f>
        <v>4194</v>
      </c>
      <c r="F23" s="143"/>
      <c r="G23" s="147">
        <f>G16+G21</f>
        <v>121718</v>
      </c>
      <c r="H23" s="143"/>
      <c r="I23" s="147">
        <f>I16+I21</f>
        <v>61352</v>
      </c>
      <c r="J23" s="143"/>
      <c r="K23" s="147">
        <f>K16+K21</f>
        <v>72405</v>
      </c>
      <c r="L23" s="143"/>
      <c r="M23" s="147">
        <f>M16+M21</f>
        <v>80394</v>
      </c>
      <c r="N23" s="143"/>
      <c r="O23" s="147">
        <f>O16+O21</f>
        <v>127197</v>
      </c>
      <c r="P23" s="143"/>
      <c r="Q23" s="147">
        <f>Q16+Q21</f>
        <v>355870</v>
      </c>
      <c r="R23" s="143"/>
      <c r="S23" s="147">
        <f>S16+S21</f>
        <v>965652</v>
      </c>
      <c r="T23" s="143"/>
    </row>
    <row r="24" spans="2:29" s="151" customFormat="1" ht="5.25" customHeight="1" x14ac:dyDescent="0.25">
      <c r="B24" s="149"/>
      <c r="C24" s="149"/>
      <c r="D24" s="149"/>
      <c r="E24" s="149"/>
      <c r="F24" s="149"/>
      <c r="G24" s="149"/>
      <c r="H24" s="149"/>
      <c r="I24" s="149"/>
      <c r="J24" s="149"/>
      <c r="K24" s="149"/>
      <c r="L24" s="150"/>
    </row>
    <row r="25" spans="2:29" s="21" customFormat="1" ht="5.25" customHeight="1" x14ac:dyDescent="0.25">
      <c r="B25" s="195"/>
      <c r="C25" s="195"/>
      <c r="D25" s="195"/>
      <c r="E25" s="195"/>
      <c r="F25" s="195"/>
      <c r="G25" s="195"/>
      <c r="H25" s="195"/>
      <c r="I25" s="195"/>
      <c r="J25" s="195"/>
      <c r="K25" s="195"/>
      <c r="L25" s="196"/>
    </row>
    <row r="26" spans="2:29" s="21" customFormat="1" ht="12.75" customHeight="1" x14ac:dyDescent="0.25">
      <c r="B26" s="152"/>
      <c r="C26" s="152"/>
      <c r="D26" s="152"/>
      <c r="E26" s="152"/>
      <c r="F26" s="152"/>
      <c r="G26" s="152"/>
      <c r="H26" s="152"/>
      <c r="I26" s="152"/>
      <c r="J26" s="152"/>
      <c r="K26" s="152"/>
      <c r="L26" s="152"/>
    </row>
    <row r="27" spans="2:29" s="194" customFormat="1" ht="24.75" customHeight="1" x14ac:dyDescent="0.25">
      <c r="B27" s="197"/>
      <c r="C27" s="197"/>
      <c r="D27" s="197"/>
      <c r="E27" s="197" t="s">
        <v>114</v>
      </c>
      <c r="F27" s="197"/>
      <c r="G27" s="197" t="s">
        <v>20</v>
      </c>
      <c r="H27" s="197"/>
      <c r="I27" s="197" t="s">
        <v>18</v>
      </c>
      <c r="J27" s="197"/>
      <c r="K27" s="197" t="s">
        <v>16</v>
      </c>
      <c r="L27" s="197"/>
    </row>
    <row r="28" spans="2:29" s="194" customFormat="1" ht="10" x14ac:dyDescent="0.25">
      <c r="B28" s="198"/>
      <c r="C28" s="198"/>
      <c r="D28" s="198"/>
      <c r="E28" s="198" t="e">
        <f>#REF!</f>
        <v>#REF!</v>
      </c>
      <c r="F28" s="199"/>
      <c r="G28" s="199" t="e">
        <f>#REF!</f>
        <v>#REF!</v>
      </c>
      <c r="H28" s="199"/>
      <c r="I28" s="199" t="e">
        <f>#REF!</f>
        <v>#REF!</v>
      </c>
      <c r="J28" s="199"/>
      <c r="K28" s="199" t="e">
        <f>#REF!</f>
        <v>#REF!</v>
      </c>
      <c r="L28" s="199"/>
    </row>
    <row r="29" spans="2:29" s="21" customFormat="1" x14ac:dyDescent="0.25">
      <c r="B29" s="152"/>
      <c r="C29" s="152"/>
      <c r="D29" s="152"/>
      <c r="E29" s="152"/>
      <c r="F29" s="152"/>
      <c r="G29" s="152"/>
      <c r="H29" s="152"/>
      <c r="I29" s="152"/>
      <c r="J29" s="152"/>
      <c r="K29" s="152"/>
      <c r="L29" s="152"/>
    </row>
    <row r="30" spans="2:29" s="21" customFormat="1" x14ac:dyDescent="0.25">
      <c r="B30" s="152"/>
      <c r="C30" s="152"/>
      <c r="D30" s="152"/>
      <c r="E30" s="152"/>
      <c r="F30" s="152"/>
      <c r="G30" s="152"/>
      <c r="H30" s="152"/>
      <c r="I30" s="152"/>
      <c r="J30" s="152"/>
      <c r="K30" s="152"/>
      <c r="L30" s="152"/>
    </row>
    <row r="31" spans="2:29" s="21" customFormat="1" x14ac:dyDescent="0.25">
      <c r="B31" s="152"/>
      <c r="C31" s="152"/>
      <c r="D31" s="152"/>
      <c r="E31" s="152"/>
      <c r="F31" s="152"/>
      <c r="G31" s="152"/>
      <c r="H31" s="152"/>
      <c r="I31" s="152"/>
      <c r="J31" s="152"/>
      <c r="K31" s="152"/>
      <c r="L31" s="152"/>
    </row>
    <row r="32" spans="2:29" s="21" customFormat="1" x14ac:dyDescent="0.25">
      <c r="B32" s="152"/>
      <c r="C32" s="152"/>
      <c r="D32" s="152"/>
      <c r="E32" s="152"/>
      <c r="F32" s="152"/>
      <c r="G32" s="152"/>
      <c r="H32" s="152"/>
      <c r="I32" s="152"/>
      <c r="J32" s="152"/>
      <c r="K32" s="152"/>
      <c r="L32" s="152"/>
    </row>
    <row r="33" spans="2:12" s="21" customFormat="1" x14ac:dyDescent="0.25">
      <c r="B33" s="152"/>
      <c r="C33" s="152"/>
      <c r="D33" s="152"/>
      <c r="E33" s="152"/>
      <c r="F33" s="152"/>
      <c r="G33" s="152"/>
      <c r="H33" s="152"/>
      <c r="I33" s="152"/>
      <c r="J33" s="152"/>
      <c r="K33" s="152"/>
      <c r="L33" s="152"/>
    </row>
    <row r="34" spans="2:12" s="21" customFormat="1" x14ac:dyDescent="0.25">
      <c r="B34" s="152"/>
      <c r="C34" s="152"/>
      <c r="D34" s="152"/>
      <c r="E34" s="152"/>
      <c r="F34" s="152"/>
      <c r="G34" s="152"/>
      <c r="H34" s="152"/>
      <c r="I34" s="152"/>
      <c r="J34" s="152"/>
      <c r="K34" s="152"/>
      <c r="L34" s="152"/>
    </row>
    <row r="35" spans="2:12" s="21" customFormat="1" x14ac:dyDescent="0.25">
      <c r="B35" s="152"/>
      <c r="C35" s="152"/>
      <c r="D35" s="152"/>
      <c r="E35" s="152"/>
      <c r="F35" s="152"/>
      <c r="G35" s="152"/>
      <c r="H35" s="152"/>
      <c r="I35" s="152"/>
      <c r="J35" s="152"/>
      <c r="K35" s="152"/>
      <c r="L35" s="152"/>
    </row>
    <row r="36" spans="2:12" s="9" customFormat="1" x14ac:dyDescent="0.25">
      <c r="B36" s="15"/>
      <c r="C36" s="15"/>
      <c r="D36" s="15"/>
      <c r="E36" s="15"/>
      <c r="F36" s="15"/>
      <c r="G36" s="15"/>
      <c r="H36" s="15"/>
      <c r="I36" s="15"/>
      <c r="J36" s="15"/>
      <c r="K36" s="15"/>
      <c r="L36" s="15"/>
    </row>
    <row r="37" spans="2:12" s="9" customFormat="1" x14ac:dyDescent="0.25">
      <c r="C37" s="1594"/>
      <c r="D37" s="1594"/>
      <c r="E37" s="1594"/>
      <c r="F37" s="1594"/>
      <c r="G37" s="1594"/>
      <c r="H37" s="1594"/>
      <c r="I37" s="1594"/>
      <c r="J37" s="15"/>
      <c r="K37" s="15"/>
      <c r="L37" s="15"/>
    </row>
    <row r="38" spans="2:12" s="9" customFormat="1" x14ac:dyDescent="0.25">
      <c r="J38" s="15"/>
      <c r="K38" s="15"/>
      <c r="L38" s="15"/>
    </row>
    <row r="39" spans="2:12" s="9" customFormat="1" x14ac:dyDescent="0.25">
      <c r="B39" s="15"/>
      <c r="C39" s="15"/>
      <c r="D39" s="15"/>
      <c r="E39" s="15"/>
      <c r="F39" s="15"/>
      <c r="G39" s="15"/>
      <c r="H39" s="15"/>
      <c r="I39" s="15"/>
      <c r="J39" s="15"/>
      <c r="K39" s="15"/>
      <c r="L39" s="15"/>
    </row>
    <row r="40" spans="2:12" s="9" customFormat="1" ht="5.25" customHeight="1" x14ac:dyDescent="0.25">
      <c r="B40" s="15"/>
      <c r="C40" s="15"/>
      <c r="D40" s="15"/>
      <c r="E40" s="15"/>
      <c r="F40" s="15"/>
      <c r="G40" s="15"/>
      <c r="H40" s="15"/>
      <c r="I40" s="15"/>
      <c r="J40" s="15"/>
      <c r="K40" s="15"/>
      <c r="L40" s="15"/>
    </row>
    <row r="41" spans="2:12" s="9" customFormat="1" ht="5.25" customHeight="1" x14ac:dyDescent="0.25">
      <c r="B41" s="15"/>
      <c r="C41" s="15"/>
      <c r="D41" s="15"/>
      <c r="E41" s="15"/>
      <c r="F41" s="15"/>
      <c r="G41" s="15"/>
      <c r="H41" s="15"/>
      <c r="I41" s="15"/>
      <c r="J41" s="15"/>
      <c r="K41" s="15"/>
      <c r="L41" s="15"/>
    </row>
    <row r="42" spans="2:12" s="9" customFormat="1" ht="16.5" customHeight="1" x14ac:dyDescent="0.25">
      <c r="B42" s="15"/>
      <c r="C42" s="15"/>
      <c r="D42" s="15"/>
      <c r="E42" s="15"/>
      <c r="F42" s="15"/>
      <c r="G42" s="15"/>
      <c r="H42" s="15"/>
      <c r="I42" s="15"/>
      <c r="J42" s="15"/>
      <c r="K42" s="15"/>
      <c r="L42" s="15"/>
    </row>
    <row r="43" spans="2:12" s="9" customFormat="1" x14ac:dyDescent="0.25">
      <c r="B43" s="15"/>
      <c r="C43" s="15"/>
      <c r="D43" s="15"/>
      <c r="E43" s="15"/>
      <c r="F43" s="15"/>
      <c r="G43" s="15"/>
      <c r="H43" s="15"/>
      <c r="I43" s="15"/>
      <c r="J43" s="15"/>
      <c r="K43" s="15"/>
      <c r="L43" s="15"/>
    </row>
    <row r="44" spans="2:12" s="9" customFormat="1" x14ac:dyDescent="0.25"/>
    <row r="45" spans="2:12" s="10" customFormat="1" x14ac:dyDescent="0.25"/>
    <row r="46" spans="2:12" s="3" customFormat="1" ht="12.75" customHeight="1" x14ac:dyDescent="0.25">
      <c r="B46" s="1595"/>
      <c r="C46" s="1596"/>
      <c r="D46" s="1596"/>
      <c r="E46" s="1596"/>
      <c r="F46" s="1596"/>
      <c r="G46" s="1596"/>
      <c r="H46" s="1596"/>
      <c r="I46" s="1596"/>
      <c r="J46" s="1596"/>
      <c r="K46" s="1596"/>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topLeftCell="A7" zoomScaleNormal="100" workbookViewId="0">
      <selection activeCell="AC24" sqref="AC24"/>
    </sheetView>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8.542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412</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244</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478</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340135</v>
      </c>
      <c r="E10" s="633"/>
      <c r="F10" s="675">
        <v>512</v>
      </c>
      <c r="G10" s="676">
        <v>9.7331001444757051E-2</v>
      </c>
      <c r="H10" s="675">
        <v>181063</v>
      </c>
      <c r="I10" s="676">
        <v>34.420006083187587</v>
      </c>
      <c r="J10" s="675">
        <v>197964</v>
      </c>
      <c r="K10" s="676">
        <v>37.632879628925558</v>
      </c>
      <c r="L10" s="675">
        <v>16731</v>
      </c>
      <c r="M10" s="676">
        <v>3.1805566116645121</v>
      </c>
      <c r="N10" s="675">
        <v>28991</v>
      </c>
      <c r="O10" s="676">
        <v>5.511177857197171</v>
      </c>
      <c r="P10" s="675">
        <v>4081</v>
      </c>
      <c r="Q10" s="676">
        <v>0.77579651737510458</v>
      </c>
      <c r="R10" s="675">
        <v>96686</v>
      </c>
      <c r="S10" s="676">
        <v>18.379971104858946</v>
      </c>
      <c r="T10" s="675">
        <v>12</v>
      </c>
      <c r="U10" s="676">
        <f t="shared" ref="U10:U27" si="0">T10*100/$V10</f>
        <v>2.2811953463614935E-3</v>
      </c>
      <c r="V10" s="831">
        <f>F10+H10+J10+L10+N10+P10+R10+T10</f>
        <v>526040</v>
      </c>
      <c r="W10" s="676">
        <f t="shared" ref="V10:W27" si="1">G10+I10+K10+M10+O10+Q10+S10+U10</f>
        <v>99.999999999999986</v>
      </c>
      <c r="X10" s="678"/>
      <c r="Y10" s="832">
        <f t="shared" ref="Y10:Y27" si="2">V10/D10</f>
        <v>1.5465623943434226</v>
      </c>
    </row>
    <row r="11" spans="2:30" s="633" customFormat="1" ht="18" customHeight="1" x14ac:dyDescent="0.25">
      <c r="B11" s="682" t="s">
        <v>7</v>
      </c>
      <c r="D11" s="833">
        <v>49186</v>
      </c>
      <c r="F11" s="683">
        <v>5147</v>
      </c>
      <c r="G11" s="684">
        <v>7.9021709092025674</v>
      </c>
      <c r="H11" s="683">
        <v>11046</v>
      </c>
      <c r="I11" s="684">
        <v>16.95888476064728</v>
      </c>
      <c r="J11" s="683">
        <v>6039</v>
      </c>
      <c r="K11" s="684">
        <v>9.2716553566493687</v>
      </c>
      <c r="L11" s="683">
        <v>1844</v>
      </c>
      <c r="M11" s="684">
        <v>2.831086682838456</v>
      </c>
      <c r="N11" s="683">
        <v>4185</v>
      </c>
      <c r="O11" s="684">
        <v>6.4252157091534379</v>
      </c>
      <c r="P11" s="683">
        <v>10549</v>
      </c>
      <c r="Q11" s="684">
        <v>16.195842417170756</v>
      </c>
      <c r="R11" s="683">
        <v>26324</v>
      </c>
      <c r="S11" s="684">
        <v>40.41514416433813</v>
      </c>
      <c r="T11" s="683">
        <v>0</v>
      </c>
      <c r="U11" s="684">
        <f t="shared" si="0"/>
        <v>0</v>
      </c>
      <c r="V11" s="834">
        <f t="shared" si="1"/>
        <v>65134</v>
      </c>
      <c r="W11" s="684">
        <f t="shared" si="1"/>
        <v>99.999999999999986</v>
      </c>
      <c r="X11" s="678"/>
      <c r="Y11" s="835">
        <f t="shared" si="2"/>
        <v>1.3242386044809498</v>
      </c>
    </row>
    <row r="12" spans="2:30" s="633" customFormat="1" ht="22.5" customHeight="1" x14ac:dyDescent="0.25">
      <c r="B12" s="682" t="s">
        <v>37</v>
      </c>
      <c r="D12" s="833">
        <v>33656</v>
      </c>
      <c r="F12" s="685">
        <v>7134</v>
      </c>
      <c r="G12" s="684">
        <v>14.871484855433492</v>
      </c>
      <c r="H12" s="685">
        <v>8563</v>
      </c>
      <c r="I12" s="684">
        <v>17.850367930624753</v>
      </c>
      <c r="J12" s="685">
        <v>7712</v>
      </c>
      <c r="K12" s="684">
        <v>16.076379479268724</v>
      </c>
      <c r="L12" s="685">
        <v>2255</v>
      </c>
      <c r="M12" s="684">
        <v>4.7007567071772529</v>
      </c>
      <c r="N12" s="685">
        <v>4006</v>
      </c>
      <c r="O12" s="684">
        <v>8.3508786558545793</v>
      </c>
      <c r="P12" s="685">
        <v>5063</v>
      </c>
      <c r="Q12" s="684">
        <v>10.554293218819703</v>
      </c>
      <c r="R12" s="685">
        <v>13209</v>
      </c>
      <c r="S12" s="684">
        <v>27.535385962352255</v>
      </c>
      <c r="T12" s="685">
        <v>29</v>
      </c>
      <c r="U12" s="684">
        <f t="shared" si="0"/>
        <v>6.0453190469241837E-2</v>
      </c>
      <c r="V12" s="834">
        <f t="shared" si="1"/>
        <v>47971</v>
      </c>
      <c r="W12" s="684">
        <f t="shared" si="1"/>
        <v>100</v>
      </c>
      <c r="X12" s="678"/>
      <c r="Y12" s="835">
        <f t="shared" si="2"/>
        <v>1.425332778702163</v>
      </c>
    </row>
    <row r="13" spans="2:30" s="633" customFormat="1" ht="18" customHeight="1" x14ac:dyDescent="0.25">
      <c r="B13" s="682" t="s">
        <v>38</v>
      </c>
      <c r="D13" s="833">
        <v>34177</v>
      </c>
      <c r="F13" s="683">
        <v>3664</v>
      </c>
      <c r="G13" s="684">
        <v>6.4532037056606431</v>
      </c>
      <c r="H13" s="683">
        <v>18806</v>
      </c>
      <c r="I13" s="684">
        <v>33.121983866990739</v>
      </c>
      <c r="J13" s="683">
        <v>2530</v>
      </c>
      <c r="K13" s="684">
        <v>4.455951248723097</v>
      </c>
      <c r="L13" s="683">
        <v>1839</v>
      </c>
      <c r="M13" s="684">
        <v>3.2389305717003065</v>
      </c>
      <c r="N13" s="683">
        <v>3064</v>
      </c>
      <c r="O13" s="684">
        <v>5.3964563739476556</v>
      </c>
      <c r="P13" s="683">
        <v>845</v>
      </c>
      <c r="Q13" s="684">
        <v>1.4882524921624574</v>
      </c>
      <c r="R13" s="683">
        <v>26030</v>
      </c>
      <c r="S13" s="684">
        <v>45.845221740815106</v>
      </c>
      <c r="T13" s="683">
        <v>0</v>
      </c>
      <c r="U13" s="684">
        <f t="shared" si="0"/>
        <v>0</v>
      </c>
      <c r="V13" s="834">
        <f t="shared" si="1"/>
        <v>56778</v>
      </c>
      <c r="W13" s="684">
        <f t="shared" si="1"/>
        <v>100</v>
      </c>
      <c r="X13" s="678"/>
      <c r="Y13" s="835">
        <f t="shared" si="2"/>
        <v>1.6612926822131844</v>
      </c>
    </row>
    <row r="14" spans="2:30" s="633" customFormat="1" ht="18" customHeight="1" x14ac:dyDescent="0.25">
      <c r="B14" s="682" t="s">
        <v>6</v>
      </c>
      <c r="D14" s="833">
        <v>67552</v>
      </c>
      <c r="F14" s="683">
        <v>1950</v>
      </c>
      <c r="G14" s="684">
        <v>2.4835069665554395</v>
      </c>
      <c r="H14" s="683">
        <v>4528</v>
      </c>
      <c r="I14" s="684">
        <v>5.7668305356733489</v>
      </c>
      <c r="J14" s="683">
        <v>1434</v>
      </c>
      <c r="K14" s="684">
        <v>1.8263328154053848</v>
      </c>
      <c r="L14" s="683">
        <v>5603</v>
      </c>
      <c r="M14" s="684">
        <v>7.1359433505692964</v>
      </c>
      <c r="N14" s="683">
        <v>5532</v>
      </c>
      <c r="O14" s="684">
        <v>7.0455182251203547</v>
      </c>
      <c r="P14" s="683">
        <v>30292</v>
      </c>
      <c r="Q14" s="684">
        <v>38.579688733793525</v>
      </c>
      <c r="R14" s="683">
        <v>29026</v>
      </c>
      <c r="S14" s="684">
        <v>36.967319595506765</v>
      </c>
      <c r="T14" s="683">
        <v>153</v>
      </c>
      <c r="U14" s="684">
        <f t="shared" si="0"/>
        <v>0.19485977737588833</v>
      </c>
      <c r="V14" s="834">
        <f t="shared" si="1"/>
        <v>78518</v>
      </c>
      <c r="W14" s="684">
        <f t="shared" si="1"/>
        <v>100</v>
      </c>
      <c r="X14" s="678"/>
      <c r="Y14" s="835">
        <f t="shared" si="2"/>
        <v>1.1623342018000948</v>
      </c>
    </row>
    <row r="15" spans="2:30" s="633" customFormat="1" ht="18" customHeight="1" x14ac:dyDescent="0.25">
      <c r="B15" s="682" t="s">
        <v>5</v>
      </c>
      <c r="D15" s="833">
        <v>18030</v>
      </c>
      <c r="F15" s="685">
        <v>6350</v>
      </c>
      <c r="G15" s="684">
        <v>22.07850909217343</v>
      </c>
      <c r="H15" s="685">
        <v>4295</v>
      </c>
      <c r="I15" s="684">
        <v>14.93341677966691</v>
      </c>
      <c r="J15" s="685">
        <v>1335</v>
      </c>
      <c r="K15" s="684">
        <v>4.6417023052049649</v>
      </c>
      <c r="L15" s="685">
        <v>2188</v>
      </c>
      <c r="M15" s="684">
        <v>7.6075240777441673</v>
      </c>
      <c r="N15" s="685">
        <v>4387</v>
      </c>
      <c r="O15" s="684">
        <v>15.253294391710998</v>
      </c>
      <c r="P15" s="685">
        <v>585</v>
      </c>
      <c r="Q15" s="684">
        <v>2.0340043809325126</v>
      </c>
      <c r="R15" s="685">
        <v>9621</v>
      </c>
      <c r="S15" s="684">
        <v>33.451548972567018</v>
      </c>
      <c r="T15" s="685">
        <v>0</v>
      </c>
      <c r="U15" s="684">
        <f t="shared" si="0"/>
        <v>0</v>
      </c>
      <c r="V15" s="834">
        <f t="shared" si="1"/>
        <v>28761</v>
      </c>
      <c r="W15" s="684">
        <f t="shared" si="1"/>
        <v>100</v>
      </c>
      <c r="X15" s="678"/>
      <c r="Y15" s="835">
        <f t="shared" si="2"/>
        <v>1.5951747088186357</v>
      </c>
    </row>
    <row r="16" spans="2:30" s="742" customFormat="1" ht="18" customHeight="1" x14ac:dyDescent="0.25">
      <c r="B16" s="836" t="s">
        <v>4</v>
      </c>
      <c r="D16" s="837">
        <v>128699</v>
      </c>
      <c r="E16" s="820"/>
      <c r="F16" s="838">
        <v>14235</v>
      </c>
      <c r="G16" s="839">
        <v>7.82590051457976</v>
      </c>
      <c r="H16" s="838">
        <v>36905</v>
      </c>
      <c r="I16" s="839">
        <v>20.289066279632319</v>
      </c>
      <c r="J16" s="838">
        <v>24069</v>
      </c>
      <c r="K16" s="839">
        <v>13.232286581343185</v>
      </c>
      <c r="L16" s="838">
        <v>8216</v>
      </c>
      <c r="M16" s="839">
        <v>4.5168667810177245</v>
      </c>
      <c r="N16" s="838">
        <v>9082</v>
      </c>
      <c r="O16" s="839">
        <v>4.9929630118309367</v>
      </c>
      <c r="P16" s="838">
        <v>46977</v>
      </c>
      <c r="Q16" s="839">
        <v>25.82629634516427</v>
      </c>
      <c r="R16" s="838">
        <v>39359</v>
      </c>
      <c r="S16" s="839">
        <v>21.638188855169986</v>
      </c>
      <c r="T16" s="838">
        <v>3053</v>
      </c>
      <c r="U16" s="839">
        <f t="shared" si="0"/>
        <v>1.6784316312618199</v>
      </c>
      <c r="V16" s="840">
        <f t="shared" si="1"/>
        <v>181896</v>
      </c>
      <c r="W16" s="839">
        <f t="shared" si="1"/>
        <v>100</v>
      </c>
      <c r="X16" s="841"/>
      <c r="Y16" s="835">
        <f t="shared" si="2"/>
        <v>1.4133443150296428</v>
      </c>
    </row>
    <row r="17" spans="2:25" s="742" customFormat="1" ht="18" customHeight="1" x14ac:dyDescent="0.25">
      <c r="B17" s="836" t="s">
        <v>40</v>
      </c>
      <c r="D17" s="837">
        <v>81799</v>
      </c>
      <c r="E17" s="820"/>
      <c r="F17" s="838">
        <v>15551</v>
      </c>
      <c r="G17" s="839">
        <v>13.173678057706319</v>
      </c>
      <c r="H17" s="838">
        <v>34199</v>
      </c>
      <c r="I17" s="839">
        <v>28.970909645392474</v>
      </c>
      <c r="J17" s="838">
        <v>15315</v>
      </c>
      <c r="K17" s="839">
        <v>12.973755993426291</v>
      </c>
      <c r="L17" s="838">
        <v>4371</v>
      </c>
      <c r="M17" s="839">
        <v>3.7027938261355744</v>
      </c>
      <c r="N17" s="838">
        <v>12828</v>
      </c>
      <c r="O17" s="839">
        <v>10.86695017196686</v>
      </c>
      <c r="P17" s="838">
        <v>12788</v>
      </c>
      <c r="Q17" s="839">
        <v>10.833065076326179</v>
      </c>
      <c r="R17" s="838">
        <v>22975</v>
      </c>
      <c r="S17" s="839">
        <v>19.462751808616979</v>
      </c>
      <c r="T17" s="838">
        <v>19</v>
      </c>
      <c r="U17" s="839">
        <f t="shared" si="0"/>
        <v>1.6095420429324162E-2</v>
      </c>
      <c r="V17" s="840">
        <f t="shared" si="1"/>
        <v>118046</v>
      </c>
      <c r="W17" s="839">
        <f t="shared" si="1"/>
        <v>100.00000000000001</v>
      </c>
      <c r="X17" s="841"/>
      <c r="Y17" s="835">
        <f t="shared" si="2"/>
        <v>1.4431227765620607</v>
      </c>
    </row>
    <row r="18" spans="2:25" s="742" customFormat="1" ht="18" customHeight="1" x14ac:dyDescent="0.25">
      <c r="B18" s="836" t="s">
        <v>41</v>
      </c>
      <c r="D18" s="837">
        <v>249207</v>
      </c>
      <c r="E18" s="820"/>
      <c r="F18" s="838">
        <v>14</v>
      </c>
      <c r="G18" s="839">
        <v>4.5269791791293324E-3</v>
      </c>
      <c r="H18" s="838">
        <v>41701</v>
      </c>
      <c r="I18" s="839">
        <v>13.48425419634802</v>
      </c>
      <c r="J18" s="838">
        <v>32419</v>
      </c>
      <c r="K18" s="839">
        <v>10.482867000585273</v>
      </c>
      <c r="L18" s="838">
        <v>14584</v>
      </c>
      <c r="M18" s="839">
        <v>4.7158188820301561</v>
      </c>
      <c r="N18" s="838">
        <v>38913</v>
      </c>
      <c r="O18" s="839">
        <v>12.582738628389979</v>
      </c>
      <c r="P18" s="838">
        <v>22948</v>
      </c>
      <c r="Q18" s="839">
        <v>7.4203655859042801</v>
      </c>
      <c r="R18" s="838">
        <v>158587</v>
      </c>
      <c r="S18" s="839">
        <v>51.280003362898817</v>
      </c>
      <c r="T18" s="838">
        <v>91</v>
      </c>
      <c r="U18" s="839">
        <f t="shared" si="0"/>
        <v>2.9425364664340661E-2</v>
      </c>
      <c r="V18" s="840">
        <f t="shared" si="1"/>
        <v>309257</v>
      </c>
      <c r="W18" s="839">
        <f t="shared" si="1"/>
        <v>99.999999999999986</v>
      </c>
      <c r="X18" s="841"/>
      <c r="Y18" s="835">
        <f t="shared" si="2"/>
        <v>1.2409643388829368</v>
      </c>
    </row>
    <row r="19" spans="2:25" s="742" customFormat="1" ht="18" customHeight="1" x14ac:dyDescent="0.25">
      <c r="B19" s="836" t="s">
        <v>3</v>
      </c>
      <c r="D19" s="837">
        <v>179130</v>
      </c>
      <c r="E19" s="820"/>
      <c r="F19" s="838">
        <v>1706</v>
      </c>
      <c r="G19" s="839">
        <v>0.63000384058613257</v>
      </c>
      <c r="H19" s="838">
        <v>81570</v>
      </c>
      <c r="I19" s="839">
        <v>30.122751041389701</v>
      </c>
      <c r="J19" s="838">
        <v>6933</v>
      </c>
      <c r="K19" s="839">
        <v>2.5602676593104672</v>
      </c>
      <c r="L19" s="838">
        <v>9975</v>
      </c>
      <c r="M19" s="839">
        <v>3.6836391030754232</v>
      </c>
      <c r="N19" s="838">
        <v>13147</v>
      </c>
      <c r="O19" s="839">
        <v>4.8550178734970011</v>
      </c>
      <c r="P19" s="838">
        <v>27739</v>
      </c>
      <c r="Q19" s="839">
        <v>10.243655647138763</v>
      </c>
      <c r="R19" s="838">
        <v>128665</v>
      </c>
      <c r="S19" s="839">
        <v>47.51432834057136</v>
      </c>
      <c r="T19" s="838">
        <v>1057</v>
      </c>
      <c r="U19" s="839">
        <f t="shared" si="0"/>
        <v>0.39033649443115009</v>
      </c>
      <c r="V19" s="840">
        <f t="shared" si="1"/>
        <v>270792</v>
      </c>
      <c r="W19" s="839">
        <f t="shared" si="1"/>
        <v>100</v>
      </c>
      <c r="X19" s="841"/>
      <c r="Y19" s="835">
        <f t="shared" si="2"/>
        <v>1.5117065818120918</v>
      </c>
    </row>
    <row r="20" spans="2:25" s="633" customFormat="1" ht="18" customHeight="1" x14ac:dyDescent="0.25">
      <c r="B20" s="836" t="s">
        <v>2</v>
      </c>
      <c r="D20" s="833">
        <v>37151</v>
      </c>
      <c r="F20" s="683">
        <v>1827</v>
      </c>
      <c r="G20" s="684">
        <v>4.1255504121034212</v>
      </c>
      <c r="H20" s="683">
        <v>6438</v>
      </c>
      <c r="I20" s="684">
        <v>14.53765383312634</v>
      </c>
      <c r="J20" s="683">
        <v>912</v>
      </c>
      <c r="K20" s="684">
        <v>2.0593880546460426</v>
      </c>
      <c r="L20" s="683">
        <v>2493</v>
      </c>
      <c r="M20" s="684">
        <v>5.6294456362199394</v>
      </c>
      <c r="N20" s="683">
        <v>5170</v>
      </c>
      <c r="O20" s="684">
        <v>11.674381844868465</v>
      </c>
      <c r="P20" s="683">
        <v>19997</v>
      </c>
      <c r="Q20" s="684">
        <v>45.15524443942644</v>
      </c>
      <c r="R20" s="683">
        <v>7448</v>
      </c>
      <c r="S20" s="684">
        <v>16.818335779609349</v>
      </c>
      <c r="T20" s="683">
        <v>0</v>
      </c>
      <c r="U20" s="684">
        <f t="shared" si="0"/>
        <v>0</v>
      </c>
      <c r="V20" s="834">
        <f t="shared" si="1"/>
        <v>44285</v>
      </c>
      <c r="W20" s="684">
        <f t="shared" si="1"/>
        <v>100</v>
      </c>
      <c r="X20" s="678"/>
      <c r="Y20" s="835">
        <f t="shared" si="2"/>
        <v>1.1920271325132568</v>
      </c>
    </row>
    <row r="21" spans="2:25" s="633" customFormat="1" ht="18" customHeight="1" x14ac:dyDescent="0.25">
      <c r="B21" s="682" t="s">
        <v>35</v>
      </c>
      <c r="D21" s="833">
        <v>92849</v>
      </c>
      <c r="F21" s="683">
        <v>5907</v>
      </c>
      <c r="G21" s="684">
        <v>4.0116267224459579</v>
      </c>
      <c r="H21" s="683">
        <v>46208</v>
      </c>
      <c r="I21" s="684">
        <v>31.381284508343125</v>
      </c>
      <c r="J21" s="683">
        <v>22616</v>
      </c>
      <c r="K21" s="684">
        <v>15.359226333983035</v>
      </c>
      <c r="L21" s="683">
        <v>8042</v>
      </c>
      <c r="M21" s="684">
        <v>5.4615713732707629</v>
      </c>
      <c r="N21" s="683">
        <v>7241</v>
      </c>
      <c r="O21" s="684">
        <v>4.9175874550924634</v>
      </c>
      <c r="P21" s="683">
        <v>20708</v>
      </c>
      <c r="Q21" s="684">
        <v>14.063444416524614</v>
      </c>
      <c r="R21" s="683">
        <v>36379</v>
      </c>
      <c r="S21" s="684">
        <v>24.70610606667708</v>
      </c>
      <c r="T21" s="683">
        <v>146</v>
      </c>
      <c r="U21" s="684">
        <f t="shared" si="0"/>
        <v>9.9153123662960876E-2</v>
      </c>
      <c r="V21" s="834">
        <f t="shared" si="1"/>
        <v>147247</v>
      </c>
      <c r="W21" s="684">
        <f t="shared" si="1"/>
        <v>100</v>
      </c>
      <c r="X21" s="678"/>
      <c r="Y21" s="835">
        <f t="shared" si="2"/>
        <v>1.5858759922023931</v>
      </c>
    </row>
    <row r="22" spans="2:25" s="633" customFormat="1" ht="21" customHeight="1" x14ac:dyDescent="0.25">
      <c r="B22" s="682" t="s">
        <v>42</v>
      </c>
      <c r="D22" s="833">
        <v>208264</v>
      </c>
      <c r="F22" s="683">
        <v>6546</v>
      </c>
      <c r="G22" s="684">
        <v>2.1983336187875917</v>
      </c>
      <c r="H22" s="683">
        <v>99248</v>
      </c>
      <c r="I22" s="684">
        <v>33.330310876478904</v>
      </c>
      <c r="J22" s="683">
        <v>59243</v>
      </c>
      <c r="K22" s="684">
        <v>19.895490158544654</v>
      </c>
      <c r="L22" s="683">
        <v>18743</v>
      </c>
      <c r="M22" s="684">
        <v>6.2944343136168399</v>
      </c>
      <c r="N22" s="683">
        <v>24347</v>
      </c>
      <c r="O22" s="684">
        <v>8.1764174483075927</v>
      </c>
      <c r="P22" s="683">
        <v>30443</v>
      </c>
      <c r="Q22" s="684">
        <v>10.223628224373764</v>
      </c>
      <c r="R22" s="683">
        <v>59111</v>
      </c>
      <c r="S22" s="684">
        <v>19.85116079134637</v>
      </c>
      <c r="T22" s="683">
        <v>90</v>
      </c>
      <c r="U22" s="684">
        <f t="shared" si="0"/>
        <v>3.0224568544284031E-2</v>
      </c>
      <c r="V22" s="834">
        <f t="shared" si="1"/>
        <v>297771</v>
      </c>
      <c r="W22" s="684">
        <f t="shared" si="1"/>
        <v>100.00000000000001</v>
      </c>
      <c r="X22" s="678"/>
      <c r="Y22" s="835">
        <f t="shared" si="2"/>
        <v>1.4297766296623515</v>
      </c>
    </row>
    <row r="23" spans="2:25" s="633" customFormat="1" ht="18" customHeight="1" x14ac:dyDescent="0.25">
      <c r="B23" s="682" t="s">
        <v>43</v>
      </c>
      <c r="D23" s="833">
        <v>50018</v>
      </c>
      <c r="F23" s="683">
        <v>3111</v>
      </c>
      <c r="G23" s="684">
        <v>4.6800252730390826</v>
      </c>
      <c r="H23" s="683">
        <v>16836</v>
      </c>
      <c r="I23" s="684">
        <v>25.327195595270332</v>
      </c>
      <c r="J23" s="683">
        <v>3949</v>
      </c>
      <c r="K23" s="684">
        <v>5.9406685320576464</v>
      </c>
      <c r="L23" s="683">
        <v>4239</v>
      </c>
      <c r="M23" s="684">
        <v>6.3769293257514219</v>
      </c>
      <c r="N23" s="683">
        <v>5318</v>
      </c>
      <c r="O23" s="684">
        <v>8.0001203478051561</v>
      </c>
      <c r="P23" s="683">
        <v>1966</v>
      </c>
      <c r="Q23" s="684">
        <v>2.9575473117309024</v>
      </c>
      <c r="R23" s="683">
        <v>31051</v>
      </c>
      <c r="S23" s="684">
        <v>46.711496224087611</v>
      </c>
      <c r="T23" s="683">
        <v>4</v>
      </c>
      <c r="U23" s="684">
        <f t="shared" si="0"/>
        <v>6.0173902578451724E-3</v>
      </c>
      <c r="V23" s="834">
        <f>F23+H23+J23+L23+N23+P23+R23+T23</f>
        <v>66474</v>
      </c>
      <c r="W23" s="684">
        <f t="shared" si="1"/>
        <v>99.999999999999986</v>
      </c>
      <c r="X23" s="678"/>
      <c r="Y23" s="835">
        <f t="shared" si="2"/>
        <v>1.3290015594386022</v>
      </c>
    </row>
    <row r="24" spans="2:25" s="633" customFormat="1" ht="22.5" customHeight="1" x14ac:dyDescent="0.25">
      <c r="B24" s="682" t="s">
        <v>44</v>
      </c>
      <c r="D24" s="833">
        <v>17320</v>
      </c>
      <c r="F24" s="685">
        <v>2424</v>
      </c>
      <c r="G24" s="686">
        <v>9.7848464053606747</v>
      </c>
      <c r="H24" s="685">
        <v>4108</v>
      </c>
      <c r="I24" s="684">
        <v>16.582569733177248</v>
      </c>
      <c r="J24" s="685">
        <v>1234</v>
      </c>
      <c r="K24" s="684">
        <v>4.9812295644451616</v>
      </c>
      <c r="L24" s="685">
        <v>831</v>
      </c>
      <c r="M24" s="684">
        <v>3.354458483025875</v>
      </c>
      <c r="N24" s="685">
        <v>2806</v>
      </c>
      <c r="O24" s="684">
        <v>11.32684777782263</v>
      </c>
      <c r="P24" s="685">
        <v>3137</v>
      </c>
      <c r="Q24" s="684">
        <v>12.66297985710249</v>
      </c>
      <c r="R24" s="685">
        <v>10194</v>
      </c>
      <c r="S24" s="684">
        <v>41.14963871957373</v>
      </c>
      <c r="T24" s="685">
        <v>39</v>
      </c>
      <c r="U24" s="684">
        <f t="shared" si="0"/>
        <v>0.15742945949218909</v>
      </c>
      <c r="V24" s="842">
        <f t="shared" si="1"/>
        <v>24773</v>
      </c>
      <c r="W24" s="684">
        <f t="shared" si="1"/>
        <v>100</v>
      </c>
      <c r="X24" s="678"/>
      <c r="Y24" s="835">
        <f t="shared" si="2"/>
        <v>1.4303117782909931</v>
      </c>
    </row>
    <row r="25" spans="2:25" s="633" customFormat="1" ht="18" customHeight="1" x14ac:dyDescent="0.25">
      <c r="B25" s="682" t="s">
        <v>45</v>
      </c>
      <c r="D25" s="833">
        <v>74273</v>
      </c>
      <c r="F25" s="685">
        <v>1134</v>
      </c>
      <c r="G25" s="686">
        <v>1.0545011577195249</v>
      </c>
      <c r="H25" s="685">
        <v>29357</v>
      </c>
      <c r="I25" s="684">
        <v>27.298933410204668</v>
      </c>
      <c r="J25" s="685">
        <v>6978</v>
      </c>
      <c r="K25" s="684">
        <v>6.4888087112582413</v>
      </c>
      <c r="L25" s="685">
        <v>7847</v>
      </c>
      <c r="M25" s="684">
        <v>7.2968876407628862</v>
      </c>
      <c r="N25" s="685">
        <v>13387</v>
      </c>
      <c r="O25" s="684">
        <v>12.448507053255097</v>
      </c>
      <c r="P25" s="685">
        <v>1516</v>
      </c>
      <c r="Q25" s="684">
        <v>1.4097211244292769</v>
      </c>
      <c r="R25" s="685">
        <v>39580</v>
      </c>
      <c r="S25" s="684">
        <v>36.805252048094182</v>
      </c>
      <c r="T25" s="685">
        <v>7740</v>
      </c>
      <c r="U25" s="684">
        <f t="shared" si="0"/>
        <v>7.1973888542761228</v>
      </c>
      <c r="V25" s="842">
        <f t="shared" si="1"/>
        <v>107539</v>
      </c>
      <c r="W25" s="684">
        <f t="shared" si="1"/>
        <v>100</v>
      </c>
      <c r="X25" s="678"/>
      <c r="Y25" s="835">
        <f t="shared" si="2"/>
        <v>1.4478881962489734</v>
      </c>
    </row>
    <row r="26" spans="2:25" s="633" customFormat="1" ht="18" customHeight="1" x14ac:dyDescent="0.25">
      <c r="B26" s="682" t="s">
        <v>46</v>
      </c>
      <c r="D26" s="833">
        <v>9594</v>
      </c>
      <c r="F26" s="685">
        <v>1386</v>
      </c>
      <c r="G26" s="686">
        <v>9.3151421466496398</v>
      </c>
      <c r="H26" s="685">
        <v>4057</v>
      </c>
      <c r="I26" s="684">
        <v>27.266617380200284</v>
      </c>
      <c r="J26" s="685">
        <v>3594</v>
      </c>
      <c r="K26" s="684">
        <v>24.154849116204048</v>
      </c>
      <c r="L26" s="685">
        <v>1512</v>
      </c>
      <c r="M26" s="684">
        <v>10.161973250890517</v>
      </c>
      <c r="N26" s="685">
        <v>2121</v>
      </c>
      <c r="O26" s="684">
        <v>14.25499025472142</v>
      </c>
      <c r="P26" s="685">
        <v>983</v>
      </c>
      <c r="Q26" s="684">
        <v>6.6066267894347739</v>
      </c>
      <c r="R26" s="685">
        <v>1226</v>
      </c>
      <c r="S26" s="684">
        <v>8.2398010618993212</v>
      </c>
      <c r="T26" s="685">
        <v>0</v>
      </c>
      <c r="U26" s="684">
        <f t="shared" si="0"/>
        <v>0</v>
      </c>
      <c r="V26" s="842">
        <f t="shared" si="1"/>
        <v>14879</v>
      </c>
      <c r="W26" s="684">
        <f t="shared" si="1"/>
        <v>100</v>
      </c>
      <c r="X26" s="678"/>
      <c r="Y26" s="835">
        <f t="shared" si="2"/>
        <v>1.5508651240358557</v>
      </c>
    </row>
    <row r="27" spans="2:25" s="633" customFormat="1" ht="18" customHeight="1" x14ac:dyDescent="0.25">
      <c r="B27" s="682" t="s">
        <v>1</v>
      </c>
      <c r="D27" s="833">
        <v>3910</v>
      </c>
      <c r="F27" s="685">
        <v>755</v>
      </c>
      <c r="G27" s="686">
        <v>14.452526799387442</v>
      </c>
      <c r="H27" s="685">
        <v>844</v>
      </c>
      <c r="I27" s="684">
        <v>16.156202143950996</v>
      </c>
      <c r="J27" s="685">
        <v>1363</v>
      </c>
      <c r="K27" s="684">
        <v>26.091117917304746</v>
      </c>
      <c r="L27" s="685">
        <v>70</v>
      </c>
      <c r="M27" s="684">
        <v>1.339969372128637</v>
      </c>
      <c r="N27" s="685">
        <v>206</v>
      </c>
      <c r="O27" s="684">
        <v>3.9433384379785603</v>
      </c>
      <c r="P27" s="685">
        <v>5</v>
      </c>
      <c r="Q27" s="684">
        <v>9.5712098009188368E-2</v>
      </c>
      <c r="R27" s="685">
        <v>1981</v>
      </c>
      <c r="S27" s="684">
        <v>37.921133231240432</v>
      </c>
      <c r="T27" s="685">
        <v>0</v>
      </c>
      <c r="U27" s="684">
        <f t="shared" si="0"/>
        <v>0</v>
      </c>
      <c r="V27" s="834">
        <f t="shared" si="1"/>
        <v>5224</v>
      </c>
      <c r="W27" s="684">
        <f t="shared" si="1"/>
        <v>100</v>
      </c>
      <c r="X27" s="678"/>
      <c r="Y27" s="835">
        <f t="shared" si="2"/>
        <v>1.3360613810741688</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1225" customFormat="1" ht="20.25" customHeight="1" x14ac:dyDescent="0.25">
      <c r="B30" s="1249" t="s">
        <v>0</v>
      </c>
      <c r="D30" s="1266">
        <f>SUM(D10:D29)</f>
        <v>1674950</v>
      </c>
      <c r="F30" s="1250">
        <f>SUM(F10:F27)</f>
        <v>79353</v>
      </c>
      <c r="G30" s="1251">
        <f>F30*100/$V30</f>
        <v>3.3182862650723326</v>
      </c>
      <c r="H30" s="1250">
        <f>SUM(H10:H27)</f>
        <v>629772</v>
      </c>
      <c r="I30" s="1251">
        <f>H30*100/$V30</f>
        <v>26.335031791200496</v>
      </c>
      <c r="J30" s="1250">
        <f>SUM(J10:J27)</f>
        <v>395639</v>
      </c>
      <c r="K30" s="1251">
        <f>J30*100/$V30</f>
        <v>16.544345640706119</v>
      </c>
      <c r="L30" s="1250">
        <f>SUM(L10:L27)</f>
        <v>111383</v>
      </c>
      <c r="M30" s="1251">
        <f>L30*100/$V30</f>
        <v>4.6576774546967554</v>
      </c>
      <c r="N30" s="1250">
        <f>SUM(N10:N27)</f>
        <v>184731</v>
      </c>
      <c r="O30" s="1251">
        <f>N30*100/$V30</f>
        <v>7.724854007196666</v>
      </c>
      <c r="P30" s="1250">
        <f>SUM(P10:P27)</f>
        <v>240622</v>
      </c>
      <c r="Q30" s="1251">
        <f>P30*100/$V30</f>
        <v>10.062035180449824</v>
      </c>
      <c r="R30" s="1250">
        <f>SUM(R10:R27)</f>
        <v>737452</v>
      </c>
      <c r="S30" s="1251">
        <f>R30*100/$V30</f>
        <v>30.837861741208545</v>
      </c>
      <c r="T30" s="1250">
        <f>SUM(T10:T28)</f>
        <v>12433</v>
      </c>
      <c r="U30" s="1251">
        <f>T30*100/$V30</f>
        <v>0.51990791946926151</v>
      </c>
      <c r="V30" s="1250">
        <f>SUM(V10:V27)</f>
        <v>2391385</v>
      </c>
      <c r="W30" s="1251">
        <f>G30+I30+K30+M30+O30+Q30+S30+U30</f>
        <v>100</v>
      </c>
      <c r="X30" s="1267"/>
      <c r="Y30" s="1268">
        <f>(V30/D30)</f>
        <v>1.4277351562733216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217" customFormat="1" ht="21" x14ac:dyDescent="0.25">
      <c r="B3" s="1563" t="s">
        <v>413</v>
      </c>
      <c r="C3" s="1563"/>
      <c r="D3" s="1563"/>
      <c r="E3" s="1563"/>
      <c r="F3" s="1563"/>
      <c r="G3" s="1563"/>
      <c r="H3" s="1563"/>
      <c r="I3" s="1563"/>
      <c r="J3" s="1563"/>
      <c r="K3" s="1563"/>
      <c r="L3" s="1563"/>
      <c r="M3" s="1563"/>
      <c r="N3" s="1563"/>
      <c r="O3" s="1563"/>
      <c r="P3" s="1563"/>
      <c r="Q3" s="1563"/>
      <c r="R3" s="1563"/>
      <c r="S3" s="1563"/>
      <c r="T3" s="1563"/>
      <c r="U3" s="1563"/>
      <c r="V3" s="1563"/>
      <c r="W3" s="1563"/>
      <c r="X3" s="1563"/>
      <c r="Y3" s="218"/>
    </row>
    <row r="4" spans="2:25" s="217"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216"/>
    </row>
    <row r="5" spans="2:25" s="4" customFormat="1" ht="5.25" customHeight="1" x14ac:dyDescent="0.25">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5">
      <c r="B6" s="133"/>
      <c r="C6" s="133"/>
      <c r="D6" s="133"/>
      <c r="E6" s="133"/>
      <c r="F6" s="1566" t="s">
        <v>52</v>
      </c>
      <c r="G6" s="1566"/>
      <c r="H6" s="1566"/>
      <c r="I6" s="1566"/>
      <c r="J6" s="1566"/>
      <c r="K6" s="1566"/>
      <c r="L6" s="1566"/>
      <c r="M6" s="1566"/>
      <c r="N6" s="1566"/>
      <c r="O6" s="1566"/>
      <c r="P6" s="1566"/>
      <c r="Q6" s="1566"/>
      <c r="R6" s="1566"/>
      <c r="S6" s="1566"/>
      <c r="T6" s="1566"/>
      <c r="U6" s="1566"/>
      <c r="V6" s="1566"/>
      <c r="W6" s="1566"/>
      <c r="X6" s="192"/>
      <c r="Y6" s="192"/>
    </row>
    <row r="7" spans="2:25" s="132"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c r="R7" s="133"/>
      <c r="S7" s="133"/>
      <c r="T7" s="133"/>
      <c r="U7" s="133"/>
      <c r="V7" s="133"/>
      <c r="W7" s="133"/>
    </row>
    <row r="8" spans="2:25" s="189"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5">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5">
      <c r="B10" s="146" t="s">
        <v>8</v>
      </c>
      <c r="C10" s="159"/>
      <c r="D10" s="163">
        <f>'41benpresaad'!D10</f>
        <v>340135</v>
      </c>
      <c r="E10" s="162"/>
      <c r="F10" s="164">
        <f>'41benpresaad'!F10+'41benpresaad'!H10+'41benpresaad'!J10+'41benpresaad'!L10+'41benpresaad'!N10</f>
        <v>425261</v>
      </c>
      <c r="G10" s="165">
        <f t="shared" ref="G10:G27" si="0">F10*100/$N10</f>
        <v>80.841951182419592</v>
      </c>
      <c r="H10" s="164">
        <f>'41benpresaad'!P10</f>
        <v>4081</v>
      </c>
      <c r="I10" s="165">
        <f t="shared" ref="I10:I27" si="1">H10*100/$N10</f>
        <v>0.77579651737510458</v>
      </c>
      <c r="J10" s="164">
        <f>'41benpresaad'!R10</f>
        <v>96686</v>
      </c>
      <c r="K10" s="165">
        <f t="shared" ref="K10:K27" si="2">J10*100/$N10</f>
        <v>18.379971104858946</v>
      </c>
      <c r="L10" s="164">
        <f>'41benpresaad'!T10</f>
        <v>12</v>
      </c>
      <c r="M10" s="165">
        <f t="shared" ref="M10:M27" si="3">L10*100/$N10</f>
        <v>2.2811953463614935E-3</v>
      </c>
      <c r="N10" s="164">
        <f>F10+H10+J10+L10</f>
        <v>526040</v>
      </c>
      <c r="O10" s="165">
        <f>G10+I10+K10+M10</f>
        <v>99.999999999999986</v>
      </c>
      <c r="P10" s="166"/>
      <c r="Q10" s="166">
        <f t="shared" ref="Q10:Q27" si="4">N10/D10</f>
        <v>1.5465623943434226</v>
      </c>
      <c r="R10" s="162"/>
      <c r="S10" s="162"/>
      <c r="T10" s="162"/>
      <c r="U10" s="162"/>
      <c r="V10" s="162"/>
      <c r="W10" s="162"/>
    </row>
    <row r="11" spans="2:25" s="191" customFormat="1" ht="18" customHeight="1" x14ac:dyDescent="0.25">
      <c r="B11" s="146" t="s">
        <v>7</v>
      </c>
      <c r="C11" s="159"/>
      <c r="D11" s="163">
        <f>'41benpresaad'!D11</f>
        <v>49186</v>
      </c>
      <c r="E11" s="162"/>
      <c r="F11" s="164">
        <f>'41benpresaad'!F11+'41benpresaad'!H11+'41benpresaad'!J11+'41benpresaad'!L11+'41benpresaad'!N11</f>
        <v>28261</v>
      </c>
      <c r="G11" s="165">
        <f t="shared" si="0"/>
        <v>43.38901341849111</v>
      </c>
      <c r="H11" s="164">
        <f>'41benpresaad'!P11</f>
        <v>10549</v>
      </c>
      <c r="I11" s="165">
        <f t="shared" si="1"/>
        <v>16.195842417170756</v>
      </c>
      <c r="J11" s="164">
        <f>'41benpresaad'!R11</f>
        <v>26324</v>
      </c>
      <c r="K11" s="165">
        <f t="shared" si="2"/>
        <v>40.41514416433813</v>
      </c>
      <c r="L11" s="164">
        <f>'41benpresaad'!T11</f>
        <v>0</v>
      </c>
      <c r="M11" s="165">
        <f t="shared" si="3"/>
        <v>0</v>
      </c>
      <c r="N11" s="164">
        <f t="shared" ref="N11:N27" si="5">F11+H11+J11+L11</f>
        <v>65134</v>
      </c>
      <c r="O11" s="165">
        <f t="shared" ref="O11:O27" si="6">G11+I11+K11+M11</f>
        <v>100</v>
      </c>
      <c r="P11" s="166"/>
      <c r="Q11" s="166">
        <f t="shared" si="4"/>
        <v>1.3242386044809498</v>
      </c>
      <c r="R11" s="162"/>
      <c r="S11" s="162"/>
      <c r="T11" s="162"/>
      <c r="U11" s="162"/>
      <c r="V11" s="162"/>
      <c r="W11" s="162"/>
    </row>
    <row r="12" spans="2:25" s="191" customFormat="1" ht="22.5" customHeight="1" x14ac:dyDescent="0.25">
      <c r="B12" s="146" t="s">
        <v>37</v>
      </c>
      <c r="C12" s="159"/>
      <c r="D12" s="163">
        <f>'41benpresaad'!D12</f>
        <v>33656</v>
      </c>
      <c r="E12" s="162"/>
      <c r="F12" s="163">
        <f>'41benpresaad'!F12+'41benpresaad'!H12+'41benpresaad'!J12+'41benpresaad'!L12+'41benpresaad'!N12</f>
        <v>29670</v>
      </c>
      <c r="G12" s="165">
        <f t="shared" si="0"/>
        <v>61.849867628358801</v>
      </c>
      <c r="H12" s="164">
        <f>'41benpresaad'!P12</f>
        <v>5063</v>
      </c>
      <c r="I12" s="165">
        <f t="shared" si="1"/>
        <v>10.554293218819703</v>
      </c>
      <c r="J12" s="164">
        <f>'41benpresaad'!R12</f>
        <v>13209</v>
      </c>
      <c r="K12" s="165">
        <f t="shared" si="2"/>
        <v>27.535385962352255</v>
      </c>
      <c r="L12" s="164">
        <f>'41benpresaad'!T12</f>
        <v>29</v>
      </c>
      <c r="M12" s="165">
        <f t="shared" si="3"/>
        <v>6.0453190469241837E-2</v>
      </c>
      <c r="N12" s="164">
        <f t="shared" si="5"/>
        <v>47971</v>
      </c>
      <c r="O12" s="165">
        <f t="shared" si="6"/>
        <v>100</v>
      </c>
      <c r="P12" s="166"/>
      <c r="Q12" s="166">
        <f t="shared" si="4"/>
        <v>1.425332778702163</v>
      </c>
      <c r="R12" s="162"/>
      <c r="S12" s="162"/>
      <c r="T12" s="162"/>
      <c r="U12" s="162"/>
      <c r="V12" s="162"/>
      <c r="W12" s="162"/>
    </row>
    <row r="13" spans="2:25" s="191" customFormat="1" ht="18" customHeight="1" x14ac:dyDescent="0.25">
      <c r="B13" s="146" t="s">
        <v>38</v>
      </c>
      <c r="C13" s="159"/>
      <c r="D13" s="163">
        <f>'41benpresaad'!D13</f>
        <v>34177</v>
      </c>
      <c r="E13" s="162"/>
      <c r="F13" s="164">
        <f>'41benpresaad'!F13+'41benpresaad'!H13+'41benpresaad'!J13+'41benpresaad'!L13+'41benpresaad'!N13</f>
        <v>29903</v>
      </c>
      <c r="G13" s="165">
        <f t="shared" si="0"/>
        <v>52.666525767022435</v>
      </c>
      <c r="H13" s="164">
        <f>'41benpresaad'!P13</f>
        <v>845</v>
      </c>
      <c r="I13" s="165">
        <f t="shared" si="1"/>
        <v>1.4882524921624574</v>
      </c>
      <c r="J13" s="164">
        <f>'41benpresaad'!R13</f>
        <v>26030</v>
      </c>
      <c r="K13" s="165">
        <f t="shared" si="2"/>
        <v>45.845221740815106</v>
      </c>
      <c r="L13" s="164">
        <f>'41benpresaad'!T13</f>
        <v>0</v>
      </c>
      <c r="M13" s="165">
        <f t="shared" si="3"/>
        <v>0</v>
      </c>
      <c r="N13" s="164">
        <f t="shared" si="5"/>
        <v>56778</v>
      </c>
      <c r="O13" s="165">
        <f t="shared" si="6"/>
        <v>100</v>
      </c>
      <c r="P13" s="166"/>
      <c r="Q13" s="166">
        <f t="shared" si="4"/>
        <v>1.6612926822131844</v>
      </c>
      <c r="R13" s="162"/>
      <c r="S13" s="162"/>
      <c r="T13" s="162"/>
      <c r="U13" s="162"/>
      <c r="V13" s="162"/>
      <c r="W13" s="162"/>
    </row>
    <row r="14" spans="2:25" s="191" customFormat="1" ht="18" customHeight="1" x14ac:dyDescent="0.25">
      <c r="B14" s="146" t="s">
        <v>6</v>
      </c>
      <c r="C14" s="159"/>
      <c r="D14" s="163">
        <f>'41benpresaad'!D14</f>
        <v>67552</v>
      </c>
      <c r="E14" s="162"/>
      <c r="F14" s="164">
        <f>'41benpresaad'!F14+'41benpresaad'!H14+'41benpresaad'!J14+'41benpresaad'!L14+'41benpresaad'!N14</f>
        <v>19047</v>
      </c>
      <c r="G14" s="165">
        <f t="shared" si="0"/>
        <v>24.258131893323824</v>
      </c>
      <c r="H14" s="164">
        <f>'41benpresaad'!P14</f>
        <v>30292</v>
      </c>
      <c r="I14" s="165">
        <f t="shared" si="1"/>
        <v>38.579688733793525</v>
      </c>
      <c r="J14" s="164">
        <f>'41benpresaad'!R14</f>
        <v>29026</v>
      </c>
      <c r="K14" s="165">
        <f t="shared" si="2"/>
        <v>36.967319595506765</v>
      </c>
      <c r="L14" s="164">
        <f>'41benpresaad'!T14</f>
        <v>153</v>
      </c>
      <c r="M14" s="165">
        <f t="shared" si="3"/>
        <v>0.19485977737588833</v>
      </c>
      <c r="N14" s="164">
        <f t="shared" si="5"/>
        <v>78518</v>
      </c>
      <c r="O14" s="165">
        <f t="shared" si="6"/>
        <v>100</v>
      </c>
      <c r="P14" s="166"/>
      <c r="Q14" s="166">
        <f t="shared" si="4"/>
        <v>1.1623342018000948</v>
      </c>
      <c r="R14" s="162"/>
      <c r="S14" s="162"/>
      <c r="T14" s="162"/>
      <c r="U14" s="162"/>
      <c r="V14" s="162"/>
      <c r="W14" s="162"/>
    </row>
    <row r="15" spans="2:25" s="191" customFormat="1" ht="18" customHeight="1" x14ac:dyDescent="0.25">
      <c r="B15" s="146" t="s">
        <v>5</v>
      </c>
      <c r="C15" s="159"/>
      <c r="D15" s="163">
        <f>'41benpresaad'!D15</f>
        <v>18030</v>
      </c>
      <c r="E15" s="162"/>
      <c r="F15" s="163">
        <f>'41benpresaad'!F15+'41benpresaad'!H15+'41benpresaad'!J15+'41benpresaad'!L15+'41benpresaad'!N15</f>
        <v>18555</v>
      </c>
      <c r="G15" s="165">
        <f t="shared" si="0"/>
        <v>64.514446646500474</v>
      </c>
      <c r="H15" s="164">
        <f>'41benpresaad'!P15</f>
        <v>585</v>
      </c>
      <c r="I15" s="165">
        <f t="shared" si="1"/>
        <v>2.0340043809325126</v>
      </c>
      <c r="J15" s="164">
        <f>'41benpresaad'!R15</f>
        <v>9621</v>
      </c>
      <c r="K15" s="165">
        <f t="shared" si="2"/>
        <v>33.451548972567018</v>
      </c>
      <c r="L15" s="164">
        <f>'41benpresaad'!T15</f>
        <v>0</v>
      </c>
      <c r="M15" s="165">
        <f t="shared" si="3"/>
        <v>0</v>
      </c>
      <c r="N15" s="164">
        <f t="shared" si="5"/>
        <v>28761</v>
      </c>
      <c r="O15" s="165">
        <f t="shared" si="6"/>
        <v>100</v>
      </c>
      <c r="P15" s="166"/>
      <c r="Q15" s="166">
        <f t="shared" si="4"/>
        <v>1.5951747088186357</v>
      </c>
      <c r="R15" s="162"/>
      <c r="S15" s="162"/>
      <c r="T15" s="162"/>
      <c r="U15" s="162"/>
      <c r="V15" s="162"/>
      <c r="W15" s="162"/>
    </row>
    <row r="16" spans="2:25" s="191" customFormat="1" ht="18" customHeight="1" x14ac:dyDescent="0.25">
      <c r="B16" s="146" t="s">
        <v>4</v>
      </c>
      <c r="C16" s="159"/>
      <c r="D16" s="163">
        <f>'41benpresaad'!D16</f>
        <v>128699</v>
      </c>
      <c r="E16" s="162"/>
      <c r="F16" s="164">
        <f>'41benpresaad'!F16+'41benpresaad'!H16+'41benpresaad'!J16+'41benpresaad'!L16+'41benpresaad'!N16</f>
        <v>92507</v>
      </c>
      <c r="G16" s="165">
        <f t="shared" si="0"/>
        <v>50.857083168403925</v>
      </c>
      <c r="H16" s="164">
        <f>'41benpresaad'!P16</f>
        <v>46977</v>
      </c>
      <c r="I16" s="165">
        <f t="shared" si="1"/>
        <v>25.82629634516427</v>
      </c>
      <c r="J16" s="164">
        <f>'41benpresaad'!R16</f>
        <v>39359</v>
      </c>
      <c r="K16" s="165">
        <f t="shared" si="2"/>
        <v>21.638188855169986</v>
      </c>
      <c r="L16" s="164">
        <f>'41benpresaad'!T16</f>
        <v>3053</v>
      </c>
      <c r="M16" s="165">
        <f t="shared" si="3"/>
        <v>1.6784316312618199</v>
      </c>
      <c r="N16" s="164">
        <f t="shared" si="5"/>
        <v>181896</v>
      </c>
      <c r="O16" s="165">
        <f t="shared" si="6"/>
        <v>100</v>
      </c>
      <c r="P16" s="166"/>
      <c r="Q16" s="166">
        <f t="shared" si="4"/>
        <v>1.4133443150296428</v>
      </c>
      <c r="R16" s="162"/>
      <c r="S16" s="162"/>
      <c r="T16" s="162"/>
      <c r="U16" s="162"/>
      <c r="V16" s="162"/>
      <c r="W16" s="162"/>
    </row>
    <row r="17" spans="2:25" s="191" customFormat="1" ht="18" customHeight="1" x14ac:dyDescent="0.25">
      <c r="B17" s="146" t="s">
        <v>40</v>
      </c>
      <c r="C17" s="159"/>
      <c r="D17" s="163">
        <f>'41benpresaad'!D17</f>
        <v>81799</v>
      </c>
      <c r="E17" s="162"/>
      <c r="F17" s="164">
        <f>'41benpresaad'!F17+'41benpresaad'!H17+'41benpresaad'!J17+'41benpresaad'!L17+'41benpresaad'!N17</f>
        <v>82264</v>
      </c>
      <c r="G17" s="165">
        <f t="shared" si="0"/>
        <v>69.688087694627512</v>
      </c>
      <c r="H17" s="164">
        <f>'41benpresaad'!P17</f>
        <v>12788</v>
      </c>
      <c r="I17" s="165">
        <f t="shared" si="1"/>
        <v>10.833065076326179</v>
      </c>
      <c r="J17" s="164">
        <f>'41benpresaad'!R17</f>
        <v>22975</v>
      </c>
      <c r="K17" s="165">
        <f t="shared" si="2"/>
        <v>19.462751808616979</v>
      </c>
      <c r="L17" s="164">
        <f>'41benpresaad'!T17</f>
        <v>19</v>
      </c>
      <c r="M17" s="165">
        <f t="shared" si="3"/>
        <v>1.6095420429324162E-2</v>
      </c>
      <c r="N17" s="164">
        <f t="shared" si="5"/>
        <v>118046</v>
      </c>
      <c r="O17" s="165">
        <f t="shared" si="6"/>
        <v>99.999999999999986</v>
      </c>
      <c r="P17" s="166"/>
      <c r="Q17" s="166">
        <f t="shared" si="4"/>
        <v>1.4431227765620607</v>
      </c>
      <c r="R17" s="162"/>
      <c r="S17" s="162"/>
      <c r="T17" s="162"/>
      <c r="U17" s="162"/>
      <c r="V17" s="162"/>
      <c r="W17" s="162"/>
    </row>
    <row r="18" spans="2:25" s="191" customFormat="1" ht="18" customHeight="1" x14ac:dyDescent="0.25">
      <c r="B18" s="146" t="s">
        <v>41</v>
      </c>
      <c r="C18" s="159"/>
      <c r="D18" s="163">
        <f>'41benpresaad'!D18</f>
        <v>249207</v>
      </c>
      <c r="E18" s="162"/>
      <c r="F18" s="164">
        <f>'41benpresaad'!F18+'41benpresaad'!H18+'41benpresaad'!J18+'41benpresaad'!L18+'41benpresaad'!N18</f>
        <v>127631</v>
      </c>
      <c r="G18" s="165">
        <f t="shared" si="0"/>
        <v>41.270205686532563</v>
      </c>
      <c r="H18" s="164">
        <f>'41benpresaad'!P18</f>
        <v>22948</v>
      </c>
      <c r="I18" s="165">
        <f t="shared" si="1"/>
        <v>7.4203655859042801</v>
      </c>
      <c r="J18" s="164">
        <f>'41benpresaad'!R18</f>
        <v>158587</v>
      </c>
      <c r="K18" s="165">
        <f t="shared" si="2"/>
        <v>51.280003362898817</v>
      </c>
      <c r="L18" s="164">
        <f>'41benpresaad'!T18</f>
        <v>91</v>
      </c>
      <c r="M18" s="165">
        <f t="shared" si="3"/>
        <v>2.9425364664340661E-2</v>
      </c>
      <c r="N18" s="164">
        <f t="shared" si="5"/>
        <v>309257</v>
      </c>
      <c r="O18" s="165">
        <f t="shared" si="6"/>
        <v>99.999999999999986</v>
      </c>
      <c r="P18" s="166"/>
      <c r="Q18" s="166">
        <f t="shared" si="4"/>
        <v>1.2409643388829368</v>
      </c>
      <c r="R18" s="162"/>
      <c r="S18" s="162"/>
      <c r="T18" s="162"/>
      <c r="U18" s="162"/>
      <c r="V18" s="162"/>
      <c r="W18" s="162"/>
    </row>
    <row r="19" spans="2:25" s="191" customFormat="1" ht="18" customHeight="1" x14ac:dyDescent="0.25">
      <c r="B19" s="146" t="s">
        <v>3</v>
      </c>
      <c r="C19" s="159"/>
      <c r="D19" s="163">
        <f>'41benpresaad'!D19</f>
        <v>179130</v>
      </c>
      <c r="E19" s="162"/>
      <c r="F19" s="164">
        <f>'41benpresaad'!F19+'41benpresaad'!H19+'41benpresaad'!J19+'41benpresaad'!L19+'41benpresaad'!N19</f>
        <v>113331</v>
      </c>
      <c r="G19" s="165">
        <f t="shared" si="0"/>
        <v>41.851679517858727</v>
      </c>
      <c r="H19" s="164">
        <f>'41benpresaad'!P19</f>
        <v>27739</v>
      </c>
      <c r="I19" s="165">
        <f>H19*100/$N19</f>
        <v>10.243655647138763</v>
      </c>
      <c r="J19" s="164">
        <f>'41benpresaad'!R19</f>
        <v>128665</v>
      </c>
      <c r="K19" s="165">
        <f>J19*100/$N19</f>
        <v>47.51432834057136</v>
      </c>
      <c r="L19" s="164">
        <f>'41benpresaad'!T19</f>
        <v>1057</v>
      </c>
      <c r="M19" s="165">
        <f t="shared" si="3"/>
        <v>0.39033649443115009</v>
      </c>
      <c r="N19" s="164">
        <f t="shared" si="5"/>
        <v>270792</v>
      </c>
      <c r="O19" s="165">
        <f t="shared" si="6"/>
        <v>100</v>
      </c>
      <c r="P19" s="166"/>
      <c r="Q19" s="166">
        <f t="shared" si="4"/>
        <v>1.5117065818120918</v>
      </c>
      <c r="R19" s="162"/>
      <c r="S19" s="162"/>
      <c r="T19" s="162"/>
      <c r="U19" s="162"/>
      <c r="V19" s="162"/>
      <c r="W19" s="162"/>
    </row>
    <row r="20" spans="2:25" s="191" customFormat="1" ht="18" customHeight="1" x14ac:dyDescent="0.25">
      <c r="B20" s="146" t="s">
        <v>2</v>
      </c>
      <c r="C20" s="159"/>
      <c r="D20" s="163">
        <f>'41benpresaad'!D20</f>
        <v>37151</v>
      </c>
      <c r="E20" s="162"/>
      <c r="F20" s="164">
        <f>'41benpresaad'!F20+'41benpresaad'!H20+'41benpresaad'!J20+'41benpresaad'!L20+'41benpresaad'!N20</f>
        <v>16840</v>
      </c>
      <c r="G20" s="165">
        <f t="shared" si="0"/>
        <v>38.026419780964211</v>
      </c>
      <c r="H20" s="164">
        <f>'41benpresaad'!P20</f>
        <v>19997</v>
      </c>
      <c r="I20" s="165">
        <f>H20*100/$N20</f>
        <v>45.15524443942644</v>
      </c>
      <c r="J20" s="164">
        <f>'41benpresaad'!R20</f>
        <v>7448</v>
      </c>
      <c r="K20" s="165">
        <f>J20*100/$N20</f>
        <v>16.818335779609349</v>
      </c>
      <c r="L20" s="164">
        <f>'41benpresaad'!T20</f>
        <v>0</v>
      </c>
      <c r="M20" s="165">
        <f t="shared" si="3"/>
        <v>0</v>
      </c>
      <c r="N20" s="164">
        <f t="shared" si="5"/>
        <v>44285</v>
      </c>
      <c r="O20" s="165">
        <f t="shared" si="6"/>
        <v>100</v>
      </c>
      <c r="P20" s="166"/>
      <c r="Q20" s="166">
        <f t="shared" si="4"/>
        <v>1.1920271325132568</v>
      </c>
      <c r="R20" s="162"/>
      <c r="S20" s="162"/>
      <c r="T20" s="162"/>
      <c r="U20" s="162"/>
      <c r="V20" s="162"/>
      <c r="W20" s="162"/>
    </row>
    <row r="21" spans="2:25" s="191" customFormat="1" ht="18" customHeight="1" x14ac:dyDescent="0.25">
      <c r="B21" s="146" t="s">
        <v>35</v>
      </c>
      <c r="C21" s="159"/>
      <c r="D21" s="163">
        <f>'41benpresaad'!D21</f>
        <v>92849</v>
      </c>
      <c r="E21" s="162"/>
      <c r="F21" s="164">
        <f>'41benpresaad'!F21+'41benpresaad'!H21+'41benpresaad'!J21+'41benpresaad'!L21+'41benpresaad'!N21</f>
        <v>90014</v>
      </c>
      <c r="G21" s="165">
        <f t="shared" si="0"/>
        <v>61.131296393135344</v>
      </c>
      <c r="H21" s="164">
        <f>'41benpresaad'!P21</f>
        <v>20708</v>
      </c>
      <c r="I21" s="165">
        <f>H21*100/$N21</f>
        <v>14.063444416524614</v>
      </c>
      <c r="J21" s="164">
        <f>'41benpresaad'!R21</f>
        <v>36379</v>
      </c>
      <c r="K21" s="165">
        <f>J21*100/$N21</f>
        <v>24.70610606667708</v>
      </c>
      <c r="L21" s="164">
        <f>'41benpresaad'!T21</f>
        <v>146</v>
      </c>
      <c r="M21" s="165">
        <f t="shared" si="3"/>
        <v>9.9153123662960876E-2</v>
      </c>
      <c r="N21" s="164">
        <f t="shared" si="5"/>
        <v>147247</v>
      </c>
      <c r="O21" s="165">
        <f t="shared" si="6"/>
        <v>100</v>
      </c>
      <c r="P21" s="166"/>
      <c r="Q21" s="166">
        <f t="shared" si="4"/>
        <v>1.5858759922023931</v>
      </c>
      <c r="R21" s="162"/>
      <c r="S21" s="162"/>
      <c r="T21" s="162"/>
      <c r="U21" s="162"/>
      <c r="V21" s="162"/>
      <c r="W21" s="162"/>
    </row>
    <row r="22" spans="2:25" s="191" customFormat="1" ht="21" customHeight="1" x14ac:dyDescent="0.25">
      <c r="B22" s="146" t="s">
        <v>42</v>
      </c>
      <c r="C22" s="159"/>
      <c r="D22" s="163">
        <f>'41benpresaad'!D22</f>
        <v>208264</v>
      </c>
      <c r="E22" s="162"/>
      <c r="F22" s="164">
        <f>'41benpresaad'!F22+'41benpresaad'!H22+'41benpresaad'!J22+'41benpresaad'!L22+'41benpresaad'!N22</f>
        <v>208127</v>
      </c>
      <c r="G22" s="165">
        <f t="shared" si="0"/>
        <v>69.894986415735588</v>
      </c>
      <c r="H22" s="164">
        <f>'41benpresaad'!P22</f>
        <v>30443</v>
      </c>
      <c r="I22" s="165">
        <f>H22*100/$N22</f>
        <v>10.223628224373764</v>
      </c>
      <c r="J22" s="164">
        <f>'41benpresaad'!R22</f>
        <v>59111</v>
      </c>
      <c r="K22" s="165">
        <f>J22*100/$N22</f>
        <v>19.85116079134637</v>
      </c>
      <c r="L22" s="164">
        <f>'41benpresaad'!T22</f>
        <v>90</v>
      </c>
      <c r="M22" s="165">
        <f t="shared" si="3"/>
        <v>3.0224568544284031E-2</v>
      </c>
      <c r="N22" s="164">
        <f t="shared" si="5"/>
        <v>297771</v>
      </c>
      <c r="O22" s="165">
        <f t="shared" si="6"/>
        <v>100.00000000000001</v>
      </c>
      <c r="P22" s="166"/>
      <c r="Q22" s="166">
        <f t="shared" si="4"/>
        <v>1.4297766296623515</v>
      </c>
      <c r="R22" s="162"/>
      <c r="S22" s="162"/>
      <c r="T22" s="162"/>
      <c r="U22" s="162"/>
      <c r="V22" s="162"/>
      <c r="W22" s="162"/>
    </row>
    <row r="23" spans="2:25" s="191" customFormat="1" ht="18" customHeight="1" x14ac:dyDescent="0.25">
      <c r="B23" s="146" t="s">
        <v>43</v>
      </c>
      <c r="C23" s="159"/>
      <c r="D23" s="163">
        <f>'41benpresaad'!D23</f>
        <v>50018</v>
      </c>
      <c r="E23" s="162"/>
      <c r="F23" s="164">
        <f>'41benpresaad'!F23+'41benpresaad'!H23+'41benpresaad'!J23+'41benpresaad'!L23+'41benpresaad'!N23</f>
        <v>33453</v>
      </c>
      <c r="G23" s="165">
        <f t="shared" si="0"/>
        <v>50.324939073923638</v>
      </c>
      <c r="H23" s="164">
        <f>'41benpresaad'!P23</f>
        <v>1966</v>
      </c>
      <c r="I23" s="165">
        <f>H23*100/$N23</f>
        <v>2.9575473117309024</v>
      </c>
      <c r="J23" s="164">
        <f>'41benpresaad'!R23</f>
        <v>31051</v>
      </c>
      <c r="K23" s="165">
        <f>J23*100/$N23</f>
        <v>46.711496224087611</v>
      </c>
      <c r="L23" s="164">
        <f>'41benpresaad'!T23</f>
        <v>4</v>
      </c>
      <c r="M23" s="165">
        <f t="shared" si="3"/>
        <v>6.0173902578451724E-3</v>
      </c>
      <c r="N23" s="164">
        <f t="shared" si="5"/>
        <v>66474</v>
      </c>
      <c r="O23" s="165">
        <f t="shared" si="6"/>
        <v>99.999999999999986</v>
      </c>
      <c r="P23" s="166"/>
      <c r="Q23" s="166">
        <f t="shared" si="4"/>
        <v>1.3290015594386022</v>
      </c>
      <c r="R23" s="162"/>
      <c r="S23" s="162"/>
      <c r="T23" s="162"/>
      <c r="U23" s="162"/>
      <c r="V23" s="162"/>
      <c r="W23" s="162"/>
    </row>
    <row r="24" spans="2:25" s="191" customFormat="1" ht="22.5" customHeight="1" x14ac:dyDescent="0.25">
      <c r="B24" s="146" t="s">
        <v>44</v>
      </c>
      <c r="C24" s="159"/>
      <c r="D24" s="163">
        <f>'41benpresaad'!D24</f>
        <v>17320</v>
      </c>
      <c r="E24" s="162"/>
      <c r="F24" s="163">
        <f>'41benpresaad'!F24+'41benpresaad'!H24+'41benpresaad'!J24+'41benpresaad'!L24+'41benpresaad'!N24</f>
        <v>11403</v>
      </c>
      <c r="G24" s="167">
        <f t="shared" si="0"/>
        <v>46.029951963831593</v>
      </c>
      <c r="H24" s="164">
        <f>'41benpresaad'!P24</f>
        <v>3137</v>
      </c>
      <c r="I24" s="165">
        <f t="shared" si="1"/>
        <v>12.66297985710249</v>
      </c>
      <c r="J24" s="164">
        <f>'41benpresaad'!R24</f>
        <v>10194</v>
      </c>
      <c r="K24" s="165">
        <f t="shared" si="2"/>
        <v>41.14963871957373</v>
      </c>
      <c r="L24" s="164">
        <f>'41benpresaad'!T24</f>
        <v>39</v>
      </c>
      <c r="M24" s="165">
        <f t="shared" si="3"/>
        <v>0.15742945949218909</v>
      </c>
      <c r="N24" s="163">
        <f t="shared" si="5"/>
        <v>24773</v>
      </c>
      <c r="O24" s="165">
        <f t="shared" si="6"/>
        <v>100</v>
      </c>
      <c r="P24" s="166"/>
      <c r="Q24" s="166">
        <f t="shared" si="4"/>
        <v>1.4303117782909931</v>
      </c>
      <c r="R24" s="162"/>
      <c r="S24" s="162"/>
      <c r="T24" s="162"/>
      <c r="U24" s="162"/>
      <c r="V24" s="162"/>
      <c r="W24" s="162"/>
    </row>
    <row r="25" spans="2:25" s="191" customFormat="1" ht="18" customHeight="1" x14ac:dyDescent="0.25">
      <c r="B25" s="146" t="s">
        <v>45</v>
      </c>
      <c r="C25" s="159"/>
      <c r="D25" s="163">
        <f>'41benpresaad'!D25</f>
        <v>74273</v>
      </c>
      <c r="E25" s="162"/>
      <c r="F25" s="163">
        <f>'41benpresaad'!F25+'41benpresaad'!H25+'41benpresaad'!J25+'41benpresaad'!L25+'41benpresaad'!N25</f>
        <v>58703</v>
      </c>
      <c r="G25" s="167">
        <f t="shared" si="0"/>
        <v>54.587637973200422</v>
      </c>
      <c r="H25" s="164">
        <f>'41benpresaad'!P25</f>
        <v>1516</v>
      </c>
      <c r="I25" s="165">
        <f t="shared" si="1"/>
        <v>1.4097211244292769</v>
      </c>
      <c r="J25" s="164">
        <f>'41benpresaad'!R25</f>
        <v>39580</v>
      </c>
      <c r="K25" s="165">
        <f t="shared" si="2"/>
        <v>36.805252048094182</v>
      </c>
      <c r="L25" s="164">
        <f>'41benpresaad'!T25</f>
        <v>7740</v>
      </c>
      <c r="M25" s="165">
        <f t="shared" si="3"/>
        <v>7.1973888542761228</v>
      </c>
      <c r="N25" s="163">
        <f t="shared" si="5"/>
        <v>107539</v>
      </c>
      <c r="O25" s="165">
        <f t="shared" si="6"/>
        <v>100.00000000000001</v>
      </c>
      <c r="P25" s="166"/>
      <c r="Q25" s="166">
        <f t="shared" si="4"/>
        <v>1.4478881962489734</v>
      </c>
      <c r="R25" s="162"/>
      <c r="S25" s="162"/>
      <c r="T25" s="162"/>
      <c r="U25" s="162"/>
      <c r="V25" s="162"/>
      <c r="W25" s="162"/>
    </row>
    <row r="26" spans="2:25" s="191" customFormat="1" ht="18" customHeight="1" x14ac:dyDescent="0.25">
      <c r="B26" s="146" t="s">
        <v>46</v>
      </c>
      <c r="C26" s="159"/>
      <c r="D26" s="163">
        <f>'41benpresaad'!D26</f>
        <v>9594</v>
      </c>
      <c r="E26" s="162"/>
      <c r="F26" s="163">
        <f>'41benpresaad'!F26+'41benpresaad'!H26+'41benpresaad'!J26+'41benpresaad'!L26+'41benpresaad'!N26</f>
        <v>12670</v>
      </c>
      <c r="G26" s="167">
        <f t="shared" si="0"/>
        <v>85.153572148665901</v>
      </c>
      <c r="H26" s="164">
        <f>'41benpresaad'!P26</f>
        <v>983</v>
      </c>
      <c r="I26" s="165">
        <f t="shared" si="1"/>
        <v>6.6066267894347739</v>
      </c>
      <c r="J26" s="164">
        <f>'41benpresaad'!R26</f>
        <v>1226</v>
      </c>
      <c r="K26" s="165">
        <f t="shared" si="2"/>
        <v>8.2398010618993212</v>
      </c>
      <c r="L26" s="164">
        <f>'41benpresaad'!T26</f>
        <v>0</v>
      </c>
      <c r="M26" s="165">
        <f t="shared" si="3"/>
        <v>0</v>
      </c>
      <c r="N26" s="163">
        <f t="shared" si="5"/>
        <v>14879</v>
      </c>
      <c r="O26" s="165">
        <f t="shared" si="6"/>
        <v>100</v>
      </c>
      <c r="P26" s="166"/>
      <c r="Q26" s="166">
        <f t="shared" si="4"/>
        <v>1.5508651240358557</v>
      </c>
      <c r="R26" s="162"/>
      <c r="S26" s="162"/>
      <c r="T26" s="162"/>
      <c r="U26" s="162"/>
      <c r="V26" s="162"/>
      <c r="W26" s="162"/>
    </row>
    <row r="27" spans="2:25" s="191" customFormat="1" ht="18" customHeight="1" x14ac:dyDescent="0.25">
      <c r="B27" s="146" t="s">
        <v>1</v>
      </c>
      <c r="C27" s="159"/>
      <c r="D27" s="163">
        <f>'41benpresaad'!D27</f>
        <v>3910</v>
      </c>
      <c r="E27" s="162"/>
      <c r="F27" s="163">
        <f>'41benpresaad'!F27+'41benpresaad'!H27+'41benpresaad'!J27+'41benpresaad'!L27+'41benpresaad'!N27</f>
        <v>3238</v>
      </c>
      <c r="G27" s="167">
        <f t="shared" si="0"/>
        <v>61.98315467075038</v>
      </c>
      <c r="H27" s="164">
        <f>'41benpresaad'!P27</f>
        <v>5</v>
      </c>
      <c r="I27" s="165">
        <f t="shared" si="1"/>
        <v>9.5712098009188368E-2</v>
      </c>
      <c r="J27" s="164">
        <f>'41benpresaad'!R27</f>
        <v>1981</v>
      </c>
      <c r="K27" s="165">
        <f t="shared" si="2"/>
        <v>37.921133231240432</v>
      </c>
      <c r="L27" s="164">
        <f>'41benpresaad'!T27</f>
        <v>0</v>
      </c>
      <c r="M27" s="165">
        <f t="shared" si="3"/>
        <v>0</v>
      </c>
      <c r="N27" s="164">
        <f t="shared" si="5"/>
        <v>5224</v>
      </c>
      <c r="O27" s="165">
        <f t="shared" si="6"/>
        <v>100</v>
      </c>
      <c r="P27" s="166"/>
      <c r="Q27" s="166">
        <f t="shared" si="4"/>
        <v>1.3360613810741688</v>
      </c>
      <c r="R27" s="162"/>
      <c r="S27" s="162"/>
      <c r="T27" s="162"/>
      <c r="U27" s="162"/>
      <c r="V27" s="162"/>
      <c r="W27" s="162"/>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1674950</v>
      </c>
      <c r="E30" s="174"/>
      <c r="F30" s="147">
        <f>SUM(F10:F27)</f>
        <v>1400878</v>
      </c>
      <c r="G30" s="175">
        <f>F30*100/$N30</f>
        <v>58.580195158872371</v>
      </c>
      <c r="H30" s="147">
        <f>SUM(H10:H27)</f>
        <v>240622</v>
      </c>
      <c r="I30" s="175">
        <f>H30*100/$N30</f>
        <v>10.062035180449824</v>
      </c>
      <c r="J30" s="147">
        <f>SUM(J10:J27)</f>
        <v>737452</v>
      </c>
      <c r="K30" s="175">
        <f>J30*100/$N30</f>
        <v>30.837861741208545</v>
      </c>
      <c r="L30" s="147">
        <f>SUM(L10:L28)</f>
        <v>12433</v>
      </c>
      <c r="M30" s="175">
        <f>L30*100/$N30</f>
        <v>0.51990791946926151</v>
      </c>
      <c r="N30" s="147">
        <f>F30+H30+J30+L30</f>
        <v>2391385</v>
      </c>
      <c r="O30" s="175">
        <f>G30+I30+K30+M30</f>
        <v>100</v>
      </c>
      <c r="P30" s="176"/>
      <c r="Q30" s="176">
        <f>(N30/D30)</f>
        <v>1.4277351562733216</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7"/>
  <sheetViews>
    <sheetView showGridLines="0"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414</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245</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246</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78843</v>
      </c>
      <c r="E10" s="633"/>
      <c r="F10" s="675">
        <v>6</v>
      </c>
      <c r="G10" s="676">
        <v>4.1448354287779113E-2</v>
      </c>
      <c r="H10" s="675">
        <v>30203</v>
      </c>
      <c r="I10" s="676">
        <v>22.496891373428415</v>
      </c>
      <c r="J10" s="675">
        <v>33325</v>
      </c>
      <c r="K10" s="676">
        <v>25.898844759971517</v>
      </c>
      <c r="L10" s="675">
        <v>6501</v>
      </c>
      <c r="M10" s="676">
        <v>6.7656467537436367</v>
      </c>
      <c r="N10" s="675">
        <v>13287</v>
      </c>
      <c r="O10" s="676">
        <v>12.528030778060005</v>
      </c>
      <c r="P10" s="675">
        <v>1932</v>
      </c>
      <c r="Q10" s="676">
        <v>2.7451563878290628</v>
      </c>
      <c r="R10" s="675">
        <v>27788</v>
      </c>
      <c r="S10" s="676">
        <v>29.514416587843943</v>
      </c>
      <c r="T10" s="675">
        <v>9</v>
      </c>
      <c r="U10" s="676">
        <v>9.5650048356413341E-3</v>
      </c>
      <c r="V10" s="831">
        <f>F10+H10+J10+L10+N10+P10+R10+T10</f>
        <v>113051</v>
      </c>
      <c r="W10" s="676">
        <f t="shared" ref="V10:W27" si="0">G10+I10+K10+M10+O10+Q10+S10+U10</f>
        <v>100</v>
      </c>
      <c r="X10" s="678"/>
      <c r="Y10" s="832">
        <f t="shared" ref="Y10:Y27" si="1">V10/D10</f>
        <v>1.4338749159722486</v>
      </c>
    </row>
    <row r="11" spans="2:30" s="633" customFormat="1" ht="18" customHeight="1" x14ac:dyDescent="0.25">
      <c r="B11" s="682" t="s">
        <v>7</v>
      </c>
      <c r="D11" s="833">
        <v>14237</v>
      </c>
      <c r="F11" s="683">
        <v>2498</v>
      </c>
      <c r="G11" s="684">
        <v>14.391281630215721</v>
      </c>
      <c r="H11" s="683">
        <v>1994</v>
      </c>
      <c r="I11" s="684">
        <v>3.2171381652608795</v>
      </c>
      <c r="J11" s="683">
        <v>736</v>
      </c>
      <c r="K11" s="684">
        <v>5.0160483690378443</v>
      </c>
      <c r="L11" s="683">
        <v>516</v>
      </c>
      <c r="M11" s="684">
        <v>3.4634619690975592</v>
      </c>
      <c r="N11" s="683">
        <v>2905</v>
      </c>
      <c r="O11" s="684">
        <v>20.243338060759871</v>
      </c>
      <c r="P11" s="683">
        <v>4526</v>
      </c>
      <c r="Q11" s="684">
        <v>22.057176979920879</v>
      </c>
      <c r="R11" s="683">
        <v>5568</v>
      </c>
      <c r="S11" s="684">
        <v>31.611554825707248</v>
      </c>
      <c r="T11" s="683">
        <v>0</v>
      </c>
      <c r="U11" s="684">
        <v>0</v>
      </c>
      <c r="V11" s="834">
        <f t="shared" si="0"/>
        <v>18743</v>
      </c>
      <c r="W11" s="684">
        <f t="shared" si="0"/>
        <v>100</v>
      </c>
      <c r="X11" s="678"/>
      <c r="Y11" s="835">
        <f t="shared" si="1"/>
        <v>1.3164992624850742</v>
      </c>
    </row>
    <row r="12" spans="2:30" s="633" customFormat="1" ht="22.5" customHeight="1" x14ac:dyDescent="0.25">
      <c r="B12" s="682" t="s">
        <v>37</v>
      </c>
      <c r="D12" s="833">
        <v>7454</v>
      </c>
      <c r="F12" s="685">
        <v>2138</v>
      </c>
      <c r="G12" s="684">
        <v>26.047201285061163</v>
      </c>
      <c r="H12" s="685">
        <v>832</v>
      </c>
      <c r="I12" s="684">
        <v>1.4456938094649698</v>
      </c>
      <c r="J12" s="685">
        <v>819</v>
      </c>
      <c r="K12" s="684">
        <v>7.7350796985048804</v>
      </c>
      <c r="L12" s="685">
        <v>545</v>
      </c>
      <c r="M12" s="684">
        <v>6.5735821079945636</v>
      </c>
      <c r="N12" s="685">
        <v>1834</v>
      </c>
      <c r="O12" s="684">
        <v>20.560978623501793</v>
      </c>
      <c r="P12" s="685">
        <v>1563</v>
      </c>
      <c r="Q12" s="684">
        <v>11.083652539231435</v>
      </c>
      <c r="R12" s="685">
        <v>2710</v>
      </c>
      <c r="S12" s="684">
        <v>26.553811936241196</v>
      </c>
      <c r="T12" s="685">
        <v>12</v>
      </c>
      <c r="U12" s="684">
        <v>0</v>
      </c>
      <c r="V12" s="834">
        <f t="shared" si="0"/>
        <v>10453</v>
      </c>
      <c r="W12" s="684">
        <f t="shared" si="0"/>
        <v>100</v>
      </c>
      <c r="X12" s="678"/>
      <c r="Y12" s="835">
        <f t="shared" si="1"/>
        <v>1.402334317145157</v>
      </c>
    </row>
    <row r="13" spans="2:30" s="633" customFormat="1" ht="18" customHeight="1" x14ac:dyDescent="0.25">
      <c r="B13" s="682" t="s">
        <v>38</v>
      </c>
      <c r="D13" s="833">
        <v>8259</v>
      </c>
      <c r="F13" s="683">
        <v>434</v>
      </c>
      <c r="G13" s="684">
        <v>2.2477064220183487</v>
      </c>
      <c r="H13" s="683">
        <v>2931</v>
      </c>
      <c r="I13" s="684">
        <v>9.8776758409785934</v>
      </c>
      <c r="J13" s="683">
        <v>653</v>
      </c>
      <c r="K13" s="684">
        <v>2.6758409785932722</v>
      </c>
      <c r="L13" s="683">
        <v>631</v>
      </c>
      <c r="M13" s="684">
        <v>7.477064220183486</v>
      </c>
      <c r="N13" s="683">
        <v>2182</v>
      </c>
      <c r="O13" s="684">
        <v>19.602446483180429</v>
      </c>
      <c r="P13" s="683">
        <v>416</v>
      </c>
      <c r="Q13" s="684">
        <v>6.666666666666667</v>
      </c>
      <c r="R13" s="683">
        <v>4787</v>
      </c>
      <c r="S13" s="684">
        <v>51.452599388379205</v>
      </c>
      <c r="T13" s="683">
        <v>0</v>
      </c>
      <c r="U13" s="684">
        <v>0</v>
      </c>
      <c r="V13" s="834">
        <f t="shared" si="0"/>
        <v>12034</v>
      </c>
      <c r="W13" s="684">
        <f t="shared" si="0"/>
        <v>100</v>
      </c>
      <c r="X13" s="678"/>
      <c r="Y13" s="835">
        <f t="shared" si="1"/>
        <v>1.4570771279815959</v>
      </c>
    </row>
    <row r="14" spans="2:30" s="633" customFormat="1" ht="18" customHeight="1" x14ac:dyDescent="0.25">
      <c r="B14" s="682" t="s">
        <v>6</v>
      </c>
      <c r="D14" s="833">
        <v>23597</v>
      </c>
      <c r="F14" s="683">
        <v>700</v>
      </c>
      <c r="G14" s="684">
        <v>0.16137708445400753</v>
      </c>
      <c r="H14" s="683">
        <v>1394</v>
      </c>
      <c r="I14" s="684">
        <v>3.0984400215169448</v>
      </c>
      <c r="J14" s="683">
        <v>482</v>
      </c>
      <c r="K14" s="684">
        <v>0</v>
      </c>
      <c r="L14" s="683">
        <v>1762</v>
      </c>
      <c r="M14" s="684">
        <v>14.922001075847231</v>
      </c>
      <c r="N14" s="683">
        <v>3457</v>
      </c>
      <c r="O14" s="684">
        <v>24.314147391070467</v>
      </c>
      <c r="P14" s="683">
        <v>9339</v>
      </c>
      <c r="Q14" s="684">
        <v>21.79666487358795</v>
      </c>
      <c r="R14" s="683">
        <v>10330</v>
      </c>
      <c r="S14" s="684">
        <v>35.707369553523399</v>
      </c>
      <c r="T14" s="683">
        <v>94</v>
      </c>
      <c r="U14" s="684">
        <v>0</v>
      </c>
      <c r="V14" s="834">
        <f t="shared" si="0"/>
        <v>27558</v>
      </c>
      <c r="W14" s="684">
        <f t="shared" si="0"/>
        <v>100</v>
      </c>
      <c r="X14" s="678"/>
      <c r="Y14" s="835">
        <f t="shared" si="1"/>
        <v>1.1678603212272747</v>
      </c>
    </row>
    <row r="15" spans="2:30" s="633" customFormat="1" ht="18" customHeight="1" x14ac:dyDescent="0.25">
      <c r="B15" s="682" t="s">
        <v>5</v>
      </c>
      <c r="D15" s="833">
        <v>5025</v>
      </c>
      <c r="F15" s="685">
        <v>2298</v>
      </c>
      <c r="G15" s="684">
        <v>0</v>
      </c>
      <c r="H15" s="685">
        <v>708</v>
      </c>
      <c r="I15" s="684">
        <v>5.5706304868316039</v>
      </c>
      <c r="J15" s="685">
        <v>371</v>
      </c>
      <c r="K15" s="684">
        <v>8.0925778132482051</v>
      </c>
      <c r="L15" s="685">
        <v>716</v>
      </c>
      <c r="M15" s="684">
        <v>12.721468475658419</v>
      </c>
      <c r="N15" s="685">
        <v>1719</v>
      </c>
      <c r="O15" s="684">
        <v>33.998403830806069</v>
      </c>
      <c r="P15" s="685">
        <v>255</v>
      </c>
      <c r="Q15" s="684">
        <v>0</v>
      </c>
      <c r="R15" s="685">
        <v>2233</v>
      </c>
      <c r="S15" s="684">
        <v>39.616919393455703</v>
      </c>
      <c r="T15" s="685">
        <v>0</v>
      </c>
      <c r="U15" s="684">
        <v>0</v>
      </c>
      <c r="V15" s="834">
        <f t="shared" si="0"/>
        <v>8300</v>
      </c>
      <c r="W15" s="684">
        <f t="shared" si="0"/>
        <v>100</v>
      </c>
      <c r="X15" s="678"/>
      <c r="Y15" s="835">
        <f t="shared" si="1"/>
        <v>1.6517412935323383</v>
      </c>
    </row>
    <row r="16" spans="2:30" s="742" customFormat="1" ht="18" customHeight="1" x14ac:dyDescent="0.25">
      <c r="B16" s="836" t="s">
        <v>4</v>
      </c>
      <c r="D16" s="837">
        <v>34442</v>
      </c>
      <c r="E16" s="820"/>
      <c r="F16" s="838">
        <v>5841</v>
      </c>
      <c r="G16" s="839">
        <v>14.10823965697068</v>
      </c>
      <c r="H16" s="838">
        <v>4885</v>
      </c>
      <c r="I16" s="839">
        <v>4.2299223548499247</v>
      </c>
      <c r="J16" s="838">
        <v>3355</v>
      </c>
      <c r="K16" s="839">
        <v>9.7183914706223202</v>
      </c>
      <c r="L16" s="838">
        <v>2072</v>
      </c>
      <c r="M16" s="839">
        <v>5.5742264457063389</v>
      </c>
      <c r="N16" s="838">
        <v>5530</v>
      </c>
      <c r="O16" s="839">
        <v>12.858963958743772</v>
      </c>
      <c r="P16" s="838">
        <v>15925</v>
      </c>
      <c r="Q16" s="839">
        <v>32.65036504809364</v>
      </c>
      <c r="R16" s="838">
        <v>9535</v>
      </c>
      <c r="S16" s="839">
        <v>20.020859891065012</v>
      </c>
      <c r="T16" s="838">
        <v>645</v>
      </c>
      <c r="U16" s="839">
        <v>0.83903117394831384</v>
      </c>
      <c r="V16" s="840">
        <f t="shared" si="0"/>
        <v>47788</v>
      </c>
      <c r="W16" s="839">
        <f t="shared" si="0"/>
        <v>100</v>
      </c>
      <c r="X16" s="841"/>
      <c r="Y16" s="835">
        <f t="shared" si="1"/>
        <v>1.3874920155623947</v>
      </c>
    </row>
    <row r="17" spans="2:25" s="742" customFormat="1" ht="18" customHeight="1" x14ac:dyDescent="0.25">
      <c r="B17" s="836" t="s">
        <v>40</v>
      </c>
      <c r="D17" s="837">
        <v>24752</v>
      </c>
      <c r="E17" s="820"/>
      <c r="F17" s="838">
        <v>4867</v>
      </c>
      <c r="G17" s="839">
        <v>6.9774527726995732</v>
      </c>
      <c r="H17" s="838">
        <v>5773</v>
      </c>
      <c r="I17" s="839">
        <v>8.4573866109515112</v>
      </c>
      <c r="J17" s="838">
        <v>2919</v>
      </c>
      <c r="K17" s="839">
        <v>12.122399233916601</v>
      </c>
      <c r="L17" s="838">
        <v>1483</v>
      </c>
      <c r="M17" s="839">
        <v>4.8359014538173586</v>
      </c>
      <c r="N17" s="838">
        <v>7666</v>
      </c>
      <c r="O17" s="839">
        <v>28.332027509358404</v>
      </c>
      <c r="P17" s="838">
        <v>4432</v>
      </c>
      <c r="Q17" s="839">
        <v>12.823191433794724</v>
      </c>
      <c r="R17" s="838">
        <v>8937</v>
      </c>
      <c r="S17" s="839">
        <v>26.412466266213983</v>
      </c>
      <c r="T17" s="838">
        <v>14</v>
      </c>
      <c r="U17" s="839">
        <v>3.9174719247845394E-2</v>
      </c>
      <c r="V17" s="840">
        <f t="shared" si="0"/>
        <v>36091</v>
      </c>
      <c r="W17" s="839">
        <f t="shared" si="0"/>
        <v>99.999999999999986</v>
      </c>
      <c r="X17" s="841"/>
      <c r="Y17" s="835">
        <f t="shared" si="1"/>
        <v>1.4581043956043955</v>
      </c>
    </row>
    <row r="18" spans="2:25" s="742" customFormat="1" ht="18" customHeight="1" x14ac:dyDescent="0.25">
      <c r="B18" s="836" t="s">
        <v>41</v>
      </c>
      <c r="D18" s="837">
        <v>46259</v>
      </c>
      <c r="E18" s="820"/>
      <c r="F18" s="838">
        <v>9</v>
      </c>
      <c r="G18" s="839">
        <v>0.38917682645664642</v>
      </c>
      <c r="H18" s="838">
        <v>4441</v>
      </c>
      <c r="I18" s="839">
        <v>5.0131877455410665</v>
      </c>
      <c r="J18" s="838">
        <v>5850</v>
      </c>
      <c r="K18" s="839">
        <v>10.515152074072708</v>
      </c>
      <c r="L18" s="838">
        <v>3639</v>
      </c>
      <c r="M18" s="839">
        <v>6.5237840529723146</v>
      </c>
      <c r="N18" s="838">
        <v>14554</v>
      </c>
      <c r="O18" s="839">
        <v>32.416031871922094</v>
      </c>
      <c r="P18" s="838">
        <v>6552</v>
      </c>
      <c r="Q18" s="839">
        <v>11.359905564675286</v>
      </c>
      <c r="R18" s="838">
        <v>22516</v>
      </c>
      <c r="S18" s="839">
        <v>33.677628788018517</v>
      </c>
      <c r="T18" s="838">
        <v>66</v>
      </c>
      <c r="U18" s="839">
        <v>0.10513307634136894</v>
      </c>
      <c r="V18" s="840">
        <f t="shared" si="0"/>
        <v>57627</v>
      </c>
      <c r="W18" s="839">
        <f t="shared" si="0"/>
        <v>100.00000000000001</v>
      </c>
      <c r="X18" s="841"/>
      <c r="Y18" s="835">
        <f t="shared" si="1"/>
        <v>1.2457467736008128</v>
      </c>
    </row>
    <row r="19" spans="2:25" s="742" customFormat="1" ht="18" customHeight="1" x14ac:dyDescent="0.25">
      <c r="B19" s="836" t="s">
        <v>3</v>
      </c>
      <c r="D19" s="837">
        <v>48075</v>
      </c>
      <c r="E19" s="820"/>
      <c r="F19" s="838">
        <v>23</v>
      </c>
      <c r="G19" s="839">
        <v>7.0628950806935764E-3</v>
      </c>
      <c r="H19" s="838">
        <v>19910</v>
      </c>
      <c r="I19" s="839">
        <v>5.0323127449941731</v>
      </c>
      <c r="J19" s="838">
        <v>1129</v>
      </c>
      <c r="K19" s="839">
        <v>8.1223293427976129E-2</v>
      </c>
      <c r="L19" s="838">
        <v>3279</v>
      </c>
      <c r="M19" s="839">
        <v>7.5113889183176186</v>
      </c>
      <c r="N19" s="838">
        <v>6021</v>
      </c>
      <c r="O19" s="839">
        <v>19.811420701345483</v>
      </c>
      <c r="P19" s="838">
        <v>8181</v>
      </c>
      <c r="Q19" s="839">
        <v>16.121058021683087</v>
      </c>
      <c r="R19" s="838">
        <v>33099</v>
      </c>
      <c r="S19" s="839">
        <v>51.403750397287851</v>
      </c>
      <c r="T19" s="838">
        <v>360</v>
      </c>
      <c r="U19" s="839">
        <v>3.1783027863121094E-2</v>
      </c>
      <c r="V19" s="840">
        <f t="shared" si="0"/>
        <v>72002</v>
      </c>
      <c r="W19" s="839">
        <f t="shared" si="0"/>
        <v>100.00000000000001</v>
      </c>
      <c r="X19" s="841"/>
      <c r="Y19" s="835">
        <f t="shared" si="1"/>
        <v>1.4977015080603224</v>
      </c>
    </row>
    <row r="20" spans="2:25" s="633" customFormat="1" ht="18" customHeight="1" x14ac:dyDescent="0.25">
      <c r="B20" s="836" t="s">
        <v>2</v>
      </c>
      <c r="D20" s="833">
        <v>12179</v>
      </c>
      <c r="F20" s="683">
        <v>433</v>
      </c>
      <c r="G20" s="684">
        <v>2.6190698107931776</v>
      </c>
      <c r="H20" s="683">
        <v>894</v>
      </c>
      <c r="I20" s="684">
        <v>3.3647124615528008</v>
      </c>
      <c r="J20" s="683">
        <v>176</v>
      </c>
      <c r="K20" s="684">
        <v>1.8175039612265822</v>
      </c>
      <c r="L20" s="683">
        <v>770</v>
      </c>
      <c r="M20" s="684">
        <v>6.0117438717494638</v>
      </c>
      <c r="N20" s="683">
        <v>3343</v>
      </c>
      <c r="O20" s="684">
        <v>28.250535930655232</v>
      </c>
      <c r="P20" s="683">
        <v>6015</v>
      </c>
      <c r="Q20" s="684">
        <v>37.794761860378415</v>
      </c>
      <c r="R20" s="683">
        <v>2060</v>
      </c>
      <c r="S20" s="684">
        <v>20.141672103644328</v>
      </c>
      <c r="T20" s="683">
        <v>0</v>
      </c>
      <c r="U20" s="684">
        <v>0</v>
      </c>
      <c r="V20" s="834">
        <f t="shared" si="0"/>
        <v>13691</v>
      </c>
      <c r="W20" s="684">
        <f t="shared" si="0"/>
        <v>100</v>
      </c>
      <c r="X20" s="678"/>
      <c r="Y20" s="835">
        <f t="shared" si="1"/>
        <v>1.1241481238196895</v>
      </c>
    </row>
    <row r="21" spans="2:25" s="633" customFormat="1" ht="18" customHeight="1" x14ac:dyDescent="0.25">
      <c r="B21" s="682" t="s">
        <v>35</v>
      </c>
      <c r="D21" s="833">
        <v>28199</v>
      </c>
      <c r="F21" s="683">
        <v>1421</v>
      </c>
      <c r="G21" s="684">
        <v>5.3052431721922009</v>
      </c>
      <c r="H21" s="683">
        <v>12017</v>
      </c>
      <c r="I21" s="684">
        <v>3.6950489265371695</v>
      </c>
      <c r="J21" s="683">
        <v>8072</v>
      </c>
      <c r="K21" s="684">
        <v>30.798159778004965</v>
      </c>
      <c r="L21" s="683">
        <v>1712</v>
      </c>
      <c r="M21" s="684">
        <v>7.5471009201109975</v>
      </c>
      <c r="N21" s="683">
        <v>3892</v>
      </c>
      <c r="O21" s="684">
        <v>17.328757119906527</v>
      </c>
      <c r="P21" s="683">
        <v>6967</v>
      </c>
      <c r="Q21" s="684">
        <v>16.445158463560684</v>
      </c>
      <c r="R21" s="683">
        <v>8494</v>
      </c>
      <c r="S21" s="684">
        <v>18.613991529136847</v>
      </c>
      <c r="T21" s="683">
        <v>89</v>
      </c>
      <c r="U21" s="684">
        <v>0.26654009055060612</v>
      </c>
      <c r="V21" s="834">
        <f t="shared" si="0"/>
        <v>42664</v>
      </c>
      <c r="W21" s="684">
        <f t="shared" si="0"/>
        <v>100.00000000000001</v>
      </c>
      <c r="X21" s="678"/>
      <c r="Y21" s="835">
        <f t="shared" si="1"/>
        <v>1.5129614525337778</v>
      </c>
    </row>
    <row r="22" spans="2:25" s="633" customFormat="1" ht="21" customHeight="1" x14ac:dyDescent="0.25">
      <c r="B22" s="682" t="s">
        <v>42</v>
      </c>
      <c r="D22" s="833">
        <v>67932</v>
      </c>
      <c r="F22" s="683">
        <v>2611</v>
      </c>
      <c r="G22" s="684">
        <v>2.2532814395789673</v>
      </c>
      <c r="H22" s="683">
        <v>22944</v>
      </c>
      <c r="I22" s="684">
        <v>13.798591305169941</v>
      </c>
      <c r="J22" s="683">
        <v>17248</v>
      </c>
      <c r="K22" s="684">
        <v>14.416274049446134</v>
      </c>
      <c r="L22" s="683">
        <v>7231</v>
      </c>
      <c r="M22" s="684">
        <v>8.5530151426815628</v>
      </c>
      <c r="N22" s="683">
        <v>15425</v>
      </c>
      <c r="O22" s="684">
        <v>24.417377054346627</v>
      </c>
      <c r="P22" s="683">
        <v>13825</v>
      </c>
      <c r="Q22" s="684">
        <v>16.926398058711374</v>
      </c>
      <c r="R22" s="683">
        <v>17929</v>
      </c>
      <c r="S22" s="684">
        <v>19.521611017443234</v>
      </c>
      <c r="T22" s="683">
        <v>65</v>
      </c>
      <c r="U22" s="684">
        <v>0.11345193262215779</v>
      </c>
      <c r="V22" s="834">
        <f t="shared" si="0"/>
        <v>97278</v>
      </c>
      <c r="W22" s="684">
        <f t="shared" si="0"/>
        <v>100</v>
      </c>
      <c r="X22" s="678"/>
      <c r="Y22" s="835">
        <f t="shared" si="1"/>
        <v>1.4319908143437554</v>
      </c>
    </row>
    <row r="23" spans="2:25" s="633" customFormat="1" ht="18" customHeight="1" x14ac:dyDescent="0.25">
      <c r="B23" s="682" t="s">
        <v>43</v>
      </c>
      <c r="D23" s="833">
        <v>14674</v>
      </c>
      <c r="F23" s="683">
        <v>1128</v>
      </c>
      <c r="G23" s="684">
        <v>8.3258093641171165</v>
      </c>
      <c r="H23" s="683">
        <v>2989</v>
      </c>
      <c r="I23" s="684">
        <v>9.538243260673287</v>
      </c>
      <c r="J23" s="683">
        <v>587</v>
      </c>
      <c r="K23" s="684">
        <v>0.88352895653295493</v>
      </c>
      <c r="L23" s="683">
        <v>1544</v>
      </c>
      <c r="M23" s="684">
        <v>8.2742164323487675</v>
      </c>
      <c r="N23" s="683">
        <v>2800</v>
      </c>
      <c r="O23" s="684">
        <v>15.62620920933832</v>
      </c>
      <c r="P23" s="683">
        <v>1136</v>
      </c>
      <c r="Q23" s="684">
        <v>3.5147684767186895</v>
      </c>
      <c r="R23" s="683">
        <v>8168</v>
      </c>
      <c r="S23" s="684">
        <v>53.81787695085773</v>
      </c>
      <c r="T23" s="683">
        <v>2</v>
      </c>
      <c r="U23" s="684">
        <v>1.9347349413130401E-2</v>
      </c>
      <c r="V23" s="834">
        <f>F23+H23+J23+L23+N23+P23+R23+T23</f>
        <v>18354</v>
      </c>
      <c r="W23" s="684">
        <f t="shared" si="0"/>
        <v>100</v>
      </c>
      <c r="X23" s="678"/>
      <c r="Y23" s="835">
        <f t="shared" si="1"/>
        <v>1.2507836990595611</v>
      </c>
    </row>
    <row r="24" spans="2:25" s="633" customFormat="1" ht="22.5" customHeight="1" x14ac:dyDescent="0.25">
      <c r="B24" s="682" t="s">
        <v>44</v>
      </c>
      <c r="D24" s="833">
        <v>3287</v>
      </c>
      <c r="F24" s="685">
        <v>349</v>
      </c>
      <c r="G24" s="686">
        <v>3.2579185520361991</v>
      </c>
      <c r="H24" s="685">
        <v>379</v>
      </c>
      <c r="I24" s="684">
        <v>6.4253393665158374</v>
      </c>
      <c r="J24" s="685">
        <v>193</v>
      </c>
      <c r="K24" s="684">
        <v>5.2187028657616894</v>
      </c>
      <c r="L24" s="685">
        <v>197</v>
      </c>
      <c r="M24" s="684">
        <v>3.4690799396681751</v>
      </c>
      <c r="N24" s="685">
        <v>1050</v>
      </c>
      <c r="O24" s="684">
        <v>17.134238310708898</v>
      </c>
      <c r="P24" s="685">
        <v>748</v>
      </c>
      <c r="Q24" s="684">
        <v>12.428355957767723</v>
      </c>
      <c r="R24" s="685">
        <v>1331</v>
      </c>
      <c r="S24" s="684">
        <v>51.945701357466064</v>
      </c>
      <c r="T24" s="685">
        <v>12</v>
      </c>
      <c r="U24" s="684">
        <v>0.12066365007541478</v>
      </c>
      <c r="V24" s="842">
        <f t="shared" si="0"/>
        <v>4259</v>
      </c>
      <c r="W24" s="684">
        <f t="shared" si="0"/>
        <v>100</v>
      </c>
      <c r="X24" s="678"/>
      <c r="Y24" s="835">
        <f t="shared" si="1"/>
        <v>1.2957103742013996</v>
      </c>
    </row>
    <row r="25" spans="2:25" s="633" customFormat="1" ht="18" customHeight="1" x14ac:dyDescent="0.25">
      <c r="B25" s="682" t="s">
        <v>45</v>
      </c>
      <c r="D25" s="833">
        <v>17137</v>
      </c>
      <c r="F25" s="685">
        <v>264</v>
      </c>
      <c r="G25" s="686">
        <v>0.41635124905374715</v>
      </c>
      <c r="H25" s="685">
        <v>5261</v>
      </c>
      <c r="I25" s="684">
        <v>12.162503154176129</v>
      </c>
      <c r="J25" s="685">
        <v>1424</v>
      </c>
      <c r="K25" s="684">
        <v>6.594330894103793</v>
      </c>
      <c r="L25" s="685">
        <v>2001</v>
      </c>
      <c r="M25" s="684">
        <v>8.2555303221465213</v>
      </c>
      <c r="N25" s="685">
        <v>5869</v>
      </c>
      <c r="O25" s="684">
        <v>27.294137437967869</v>
      </c>
      <c r="P25" s="685">
        <v>731</v>
      </c>
      <c r="Q25" s="684">
        <v>2.5864244259399447</v>
      </c>
      <c r="R25" s="685">
        <v>7161</v>
      </c>
      <c r="S25" s="684">
        <v>35.057616283959966</v>
      </c>
      <c r="T25" s="685">
        <v>2097</v>
      </c>
      <c r="U25" s="684">
        <v>7.6331062326520316</v>
      </c>
      <c r="V25" s="842">
        <f t="shared" si="0"/>
        <v>24808</v>
      </c>
      <c r="W25" s="684">
        <f t="shared" si="0"/>
        <v>99.999999999999986</v>
      </c>
      <c r="X25" s="678"/>
      <c r="Y25" s="835">
        <f t="shared" si="1"/>
        <v>1.4476279395460117</v>
      </c>
    </row>
    <row r="26" spans="2:25" s="633" customFormat="1" ht="18" customHeight="1" x14ac:dyDescent="0.25">
      <c r="B26" s="682" t="s">
        <v>46</v>
      </c>
      <c r="D26" s="833">
        <v>2189</v>
      </c>
      <c r="F26" s="685">
        <v>403</v>
      </c>
      <c r="G26" s="686">
        <v>8.1975827640567527</v>
      </c>
      <c r="H26" s="685">
        <v>467</v>
      </c>
      <c r="I26" s="684">
        <v>11.008933263268524</v>
      </c>
      <c r="J26" s="685">
        <v>619</v>
      </c>
      <c r="K26" s="684">
        <v>20.546505517603784</v>
      </c>
      <c r="L26" s="685">
        <v>420</v>
      </c>
      <c r="M26" s="684">
        <v>9.1697320021019451</v>
      </c>
      <c r="N26" s="685">
        <v>699</v>
      </c>
      <c r="O26" s="684">
        <v>17.892800840777721</v>
      </c>
      <c r="P26" s="685">
        <v>407</v>
      </c>
      <c r="Q26" s="684">
        <v>13.110877561744614</v>
      </c>
      <c r="R26" s="685">
        <v>474</v>
      </c>
      <c r="S26" s="684">
        <v>20.073568050446664</v>
      </c>
      <c r="T26" s="685">
        <v>0</v>
      </c>
      <c r="U26" s="684">
        <v>0</v>
      </c>
      <c r="V26" s="842">
        <f t="shared" si="0"/>
        <v>3489</v>
      </c>
      <c r="W26" s="684">
        <f t="shared" si="0"/>
        <v>100.00000000000001</v>
      </c>
      <c r="X26" s="678"/>
      <c r="Y26" s="835">
        <f t="shared" si="1"/>
        <v>1.5938784833257196</v>
      </c>
    </row>
    <row r="27" spans="2:25" s="633" customFormat="1" ht="18" customHeight="1" x14ac:dyDescent="0.25">
      <c r="B27" s="682" t="s">
        <v>1</v>
      </c>
      <c r="D27" s="833">
        <v>1205</v>
      </c>
      <c r="F27" s="685">
        <v>187</v>
      </c>
      <c r="G27" s="686">
        <v>9.2670598146588041</v>
      </c>
      <c r="H27" s="685">
        <v>213</v>
      </c>
      <c r="I27" s="684">
        <v>12.973883740522325</v>
      </c>
      <c r="J27" s="685">
        <v>393</v>
      </c>
      <c r="K27" s="684">
        <v>20.387531592249367</v>
      </c>
      <c r="L27" s="685">
        <v>22</v>
      </c>
      <c r="M27" s="684">
        <v>1.5164279696714407</v>
      </c>
      <c r="N27" s="685">
        <v>92</v>
      </c>
      <c r="O27" s="684">
        <v>7.5821398483572029</v>
      </c>
      <c r="P27" s="685">
        <v>0</v>
      </c>
      <c r="Q27" s="684">
        <v>0.42122999157540014</v>
      </c>
      <c r="R27" s="685">
        <v>664</v>
      </c>
      <c r="S27" s="684">
        <v>47.851727042965457</v>
      </c>
      <c r="T27" s="685">
        <v>0</v>
      </c>
      <c r="U27" s="684">
        <v>0</v>
      </c>
      <c r="V27" s="834">
        <f t="shared" si="0"/>
        <v>1571</v>
      </c>
      <c r="W27" s="684">
        <f t="shared" si="0"/>
        <v>100</v>
      </c>
      <c r="X27" s="678"/>
      <c r="Y27" s="835">
        <f t="shared" si="1"/>
        <v>1.3037344398340249</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66">
        <f>SUM(D10:D29)</f>
        <v>437745</v>
      </c>
      <c r="E30" s="1225"/>
      <c r="F30" s="1250">
        <f>SUM(F10:F27)</f>
        <v>25610</v>
      </c>
      <c r="G30" s="1251">
        <f>F30*100/$V30</f>
        <v>4.200006231949895</v>
      </c>
      <c r="H30" s="1250">
        <f>SUM(H10:H27)</f>
        <v>118235</v>
      </c>
      <c r="I30" s="1251">
        <f>H30*100/$V30</f>
        <v>19.390384101311824</v>
      </c>
      <c r="J30" s="1250">
        <f>SUM(J10:J27)</f>
        <v>78351</v>
      </c>
      <c r="K30" s="1251">
        <f>J30*100/$V30</f>
        <v>12.84946069033605</v>
      </c>
      <c r="L30" s="1250">
        <f>SUM(L10:L27)</f>
        <v>35041</v>
      </c>
      <c r="M30" s="1251">
        <f>L30*100/$V30</f>
        <v>5.7466777967105145</v>
      </c>
      <c r="N30" s="1250">
        <f>SUM(N10:N27)</f>
        <v>92325</v>
      </c>
      <c r="O30" s="1251">
        <f>N30*100/$V30</f>
        <v>15.141178264926751</v>
      </c>
      <c r="P30" s="1250">
        <f>SUM(P10:P27)</f>
        <v>82950</v>
      </c>
      <c r="Q30" s="1251">
        <f>P30*100/$V30</f>
        <v>13.603690626327364</v>
      </c>
      <c r="R30" s="1250">
        <f>SUM(R10:R27)</f>
        <v>173784</v>
      </c>
      <c r="S30" s="1251">
        <f>R30*100/$V30</f>
        <v>28.500346857211269</v>
      </c>
      <c r="T30" s="1250">
        <f>SUM(T10:T28)</f>
        <v>3465</v>
      </c>
      <c r="U30" s="1251">
        <f>T30*100/$V30</f>
        <v>0.56825543122633293</v>
      </c>
      <c r="V30" s="1250">
        <f>SUM(V10:V27)</f>
        <v>609761</v>
      </c>
      <c r="W30" s="1251">
        <f>G30+I30+K30+M30+O30+Q30+S30+U30</f>
        <v>100</v>
      </c>
      <c r="X30" s="1267"/>
      <c r="Y30" s="1268">
        <f>(V30/D30)</f>
        <v>1.3929593713234873</v>
      </c>
    </row>
    <row r="31" spans="2:25" s="631" customFormat="1" ht="5.25" customHeight="1" x14ac:dyDescent="0.25">
      <c r="B31" s="644"/>
      <c r="C31" s="645"/>
      <c r="D31" s="1343"/>
      <c r="E31" s="1343"/>
      <c r="F31" s="1343"/>
      <c r="G31" s="1343"/>
      <c r="H31" s="1343"/>
      <c r="I31" s="1343"/>
      <c r="J31" s="1343"/>
      <c r="K31" s="1343"/>
      <c r="L31" s="1343"/>
      <c r="M31" s="1338"/>
      <c r="N31" s="1343"/>
      <c r="O31" s="1343"/>
      <c r="P31" s="1343"/>
      <c r="Q31" s="1343"/>
      <c r="R31" s="1343"/>
      <c r="S31" s="1343"/>
      <c r="T31" s="1343"/>
      <c r="U31" s="1343"/>
      <c r="V31" s="1343"/>
      <c r="W31" s="1343"/>
      <c r="X31" s="1338"/>
      <c r="Y31" s="1338"/>
    </row>
    <row r="32" spans="2:25" s="697" customFormat="1" ht="18.75" customHeight="1" x14ac:dyDescent="0.25">
      <c r="B32" s="850" t="s">
        <v>39</v>
      </c>
      <c r="C32" s="851"/>
      <c r="D32" s="1337"/>
      <c r="E32" s="1337"/>
      <c r="F32" s="1337"/>
      <c r="G32" s="1337"/>
      <c r="H32" s="1337"/>
      <c r="I32" s="1337"/>
      <c r="J32" s="1337"/>
      <c r="K32" s="1337"/>
      <c r="L32" s="1337"/>
      <c r="M32" s="1337"/>
      <c r="N32" s="1337"/>
      <c r="O32" s="1337"/>
      <c r="P32" s="1337"/>
      <c r="Q32" s="1337"/>
      <c r="R32" s="1337"/>
      <c r="S32" s="1337"/>
      <c r="T32" s="1337"/>
      <c r="U32" s="1337"/>
      <c r="V32" s="1337"/>
      <c r="W32" s="1337"/>
      <c r="X32" s="1338"/>
      <c r="Y32" s="1338"/>
    </row>
    <row r="33" spans="2:28" s="852" customFormat="1" x14ac:dyDescent="0.35">
      <c r="B33" s="698" t="s">
        <v>47</v>
      </c>
      <c r="Q33" s="1363"/>
      <c r="X33" s="697"/>
      <c r="Y33" s="697"/>
    </row>
    <row r="34" spans="2:28" s="852" customFormat="1" x14ac:dyDescent="0.25">
      <c r="D34" s="852" t="e">
        <f>GETPIVOTDATA("Cuenta número de expedientes",#REF!,"CCAA",$B35,"Grado Resuelto",$B$1)</f>
        <v>#REF!</v>
      </c>
      <c r="N34" s="852" t="e">
        <f>GETPIVOTDATA("ID PRESTACION
COUNT",#REF!,"
CCAA",$B35,"
Tipo Prestación",N$1,"Grado Resuelto",$B$1)</f>
        <v>#REF!</v>
      </c>
      <c r="Q34" s="1363"/>
      <c r="X34" s="697"/>
      <c r="Y34" s="697"/>
    </row>
    <row r="35" spans="2:28" s="852" customFormat="1" x14ac:dyDescent="0.25">
      <c r="B35" s="852" t="s">
        <v>39</v>
      </c>
      <c r="D35" s="853" t="e">
        <f>GETPIVOTDATA("Cuenta número de expedientes",#REF!,"CCAA",$B36,"Grado Resuelto",$B$1)</f>
        <v>#REF!</v>
      </c>
      <c r="N35" s="852" t="e">
        <f>GETPIVOTDATA("ID PRESTACION
COUNT",#REF!,"
CCAA",$B36,"
Tipo Prestación",N$1,"Grado Resuelto",$B$1)</f>
        <v>#REF!</v>
      </c>
      <c r="Q35" s="1363"/>
      <c r="T35" s="697"/>
      <c r="U35" s="697"/>
    </row>
    <row r="36" spans="2:28" s="852" customFormat="1" x14ac:dyDescent="0.25">
      <c r="B36" s="852" t="s">
        <v>47</v>
      </c>
      <c r="Q36" s="1363"/>
      <c r="T36" s="697"/>
      <c r="U36" s="697"/>
    </row>
    <row r="37" spans="2:28" s="852" customFormat="1" x14ac:dyDescent="0.25">
      <c r="Q37" s="1363"/>
      <c r="T37" s="697"/>
      <c r="U37" s="697"/>
    </row>
    <row r="38" spans="2:28" s="852" customFormat="1" x14ac:dyDescent="0.25">
      <c r="C38" s="1363"/>
      <c r="D38" s="1363"/>
      <c r="E38" s="1363"/>
      <c r="F38" s="1363"/>
      <c r="G38" s="1363"/>
      <c r="H38" s="1363"/>
      <c r="I38" s="1363"/>
      <c r="J38" s="1363"/>
      <c r="K38" s="1363"/>
      <c r="L38" s="1363"/>
      <c r="M38" s="1363"/>
      <c r="N38" s="1363"/>
      <c r="O38" s="1363"/>
      <c r="P38" s="1363"/>
      <c r="Q38" s="1363"/>
      <c r="T38" s="697"/>
      <c r="U38" s="697"/>
    </row>
    <row r="39" spans="2:28" s="1359" customFormat="1" x14ac:dyDescent="0.25">
      <c r="C39" s="1363"/>
      <c r="D39" s="1363"/>
      <c r="E39" s="1363"/>
      <c r="F39" s="1363"/>
      <c r="G39" s="1363"/>
      <c r="H39" s="1363"/>
      <c r="I39" s="1363"/>
      <c r="J39" s="1363"/>
      <c r="K39" s="1363"/>
      <c r="L39" s="1363"/>
      <c r="M39" s="1363"/>
      <c r="N39" s="1363"/>
      <c r="O39" s="1363"/>
      <c r="P39" s="1363"/>
      <c r="Q39" s="1363"/>
      <c r="T39" s="1360"/>
      <c r="U39" s="1360"/>
    </row>
    <row r="40" spans="2:28" s="1359" customFormat="1" x14ac:dyDescent="0.25">
      <c r="C40" s="1363"/>
      <c r="D40" s="1363"/>
      <c r="E40" s="1363"/>
      <c r="F40" s="1363"/>
      <c r="G40" s="1363"/>
      <c r="H40" s="1363"/>
      <c r="I40" s="1363"/>
      <c r="J40" s="1363"/>
      <c r="K40" s="1363"/>
      <c r="L40" s="1363"/>
      <c r="M40" s="1363"/>
      <c r="N40" s="1363"/>
      <c r="O40" s="1363"/>
      <c r="P40" s="1363"/>
      <c r="Q40" s="1363"/>
      <c r="T40" s="1360"/>
      <c r="U40" s="1360"/>
    </row>
    <row r="41" spans="2:28" s="1359" customFormat="1" x14ac:dyDescent="0.25">
      <c r="C41" s="1363"/>
      <c r="D41" s="1363"/>
      <c r="E41" s="1363"/>
      <c r="F41" s="1363"/>
      <c r="G41" s="1363"/>
      <c r="H41" s="1363"/>
      <c r="I41" s="1363"/>
      <c r="J41" s="1363"/>
      <c r="K41" s="1363"/>
      <c r="L41" s="1363"/>
      <c r="M41" s="1363"/>
      <c r="N41" s="1363"/>
      <c r="O41" s="1363"/>
      <c r="P41" s="1363"/>
      <c r="Q41" s="1363"/>
      <c r="T41" s="1360"/>
      <c r="U41" s="1360"/>
    </row>
    <row r="42" spans="2:28" s="1359" customFormat="1" x14ac:dyDescent="0.25">
      <c r="C42" s="1363"/>
      <c r="D42" s="1363"/>
      <c r="E42" s="1363"/>
      <c r="F42" s="1363"/>
      <c r="G42" s="1363"/>
      <c r="H42" s="1363"/>
      <c r="I42" s="1363"/>
      <c r="J42" s="1363"/>
      <c r="K42" s="1363"/>
      <c r="L42" s="1363"/>
      <c r="M42" s="1363"/>
      <c r="N42" s="1363"/>
      <c r="O42" s="1363"/>
      <c r="P42" s="1363"/>
      <c r="Q42" s="1363"/>
      <c r="T42" s="1360"/>
      <c r="U42" s="1360"/>
    </row>
    <row r="43" spans="2:28" s="852" customFormat="1" x14ac:dyDescent="0.25">
      <c r="B43" s="1337"/>
      <c r="C43" s="1337"/>
      <c r="D43" s="1337"/>
      <c r="E43" s="1337"/>
      <c r="F43" s="1337"/>
      <c r="G43" s="1337"/>
      <c r="H43" s="1337"/>
      <c r="I43" s="1337"/>
      <c r="J43" s="1337"/>
      <c r="K43" s="1337"/>
      <c r="L43" s="1337"/>
      <c r="M43" s="1337"/>
      <c r="O43" s="1337"/>
      <c r="P43" s="1337"/>
      <c r="Q43" s="1337"/>
      <c r="R43" s="1337"/>
      <c r="S43" s="1337"/>
      <c r="T43" s="1338"/>
      <c r="U43" s="1338"/>
      <c r="V43" s="1337"/>
      <c r="W43" s="1337"/>
      <c r="X43" s="1337"/>
      <c r="Y43" s="1337"/>
      <c r="Z43" s="1337"/>
      <c r="AA43" s="1337"/>
      <c r="AB43" s="1337"/>
    </row>
    <row r="44" spans="2:28" s="852" customFormat="1" x14ac:dyDescent="0.25">
      <c r="D44" s="1337"/>
      <c r="E44" s="1337"/>
      <c r="F44" s="1337"/>
      <c r="G44" s="1337"/>
      <c r="H44" s="1337"/>
      <c r="I44" s="1337"/>
      <c r="J44" s="1337"/>
      <c r="K44" s="1337"/>
      <c r="L44" s="1337"/>
      <c r="M44" s="1337"/>
      <c r="O44" s="1337"/>
      <c r="P44" s="1337"/>
      <c r="Q44" s="1337"/>
      <c r="R44" s="1337"/>
      <c r="S44" s="1337"/>
      <c r="T44" s="1338"/>
      <c r="U44" s="1338"/>
      <c r="V44" s="1337"/>
      <c r="W44" s="1337"/>
      <c r="X44" s="1337"/>
      <c r="Y44" s="1337"/>
      <c r="Z44" s="1337"/>
      <c r="AA44" s="1337"/>
    </row>
    <row r="45" spans="2:28" s="852" customFormat="1" x14ac:dyDescent="0.25">
      <c r="Z45" s="1337"/>
      <c r="AA45" s="1337"/>
    </row>
    <row r="46" spans="2:28" s="852" customFormat="1" x14ac:dyDescent="0.25">
      <c r="T46" s="697"/>
      <c r="U46" s="697"/>
      <c r="V46" s="1337"/>
      <c r="W46" s="1337"/>
      <c r="X46" s="1337"/>
      <c r="Y46" s="1337"/>
      <c r="Z46" s="1337"/>
      <c r="AA46" s="1337"/>
    </row>
    <row r="47" spans="2:28" s="852" customFormat="1" x14ac:dyDescent="0.25">
      <c r="T47" s="697"/>
      <c r="U47" s="697"/>
      <c r="V47" s="1337"/>
      <c r="W47" s="1337"/>
      <c r="X47" s="1337"/>
      <c r="Y47" s="1337"/>
      <c r="Z47" s="1337"/>
      <c r="AA47" s="1337"/>
    </row>
    <row r="48" spans="2:28" s="852" customFormat="1" x14ac:dyDescent="0.25">
      <c r="T48" s="697"/>
      <c r="U48" s="697"/>
      <c r="V48" s="1337"/>
      <c r="W48" s="1337"/>
      <c r="X48" s="1337"/>
      <c r="Y48" s="1337"/>
      <c r="Z48" s="1337"/>
      <c r="AA48" s="1337"/>
    </row>
    <row r="49" spans="2:27" x14ac:dyDescent="0.25">
      <c r="B49" s="852"/>
      <c r="C49" s="852"/>
      <c r="D49" s="852"/>
      <c r="E49" s="852"/>
      <c r="F49" s="852"/>
      <c r="G49" s="852"/>
      <c r="H49" s="852"/>
      <c r="I49" s="852"/>
      <c r="J49" s="852"/>
      <c r="K49" s="852"/>
      <c r="L49" s="852"/>
      <c r="M49" s="852"/>
      <c r="N49" s="852"/>
      <c r="O49" s="852"/>
      <c r="P49" s="852"/>
      <c r="Q49" s="852"/>
      <c r="R49" s="852"/>
      <c r="S49" s="852"/>
      <c r="T49" s="697"/>
      <c r="U49" s="697"/>
      <c r="V49" s="1337"/>
      <c r="W49" s="1337"/>
      <c r="X49" s="1337"/>
      <c r="Y49" s="1337"/>
      <c r="Z49" s="1337"/>
      <c r="AA49" s="1337"/>
    </row>
    <row r="50" spans="2:27" x14ac:dyDescent="0.25">
      <c r="B50" s="852"/>
      <c r="C50" s="852"/>
      <c r="D50" s="852"/>
      <c r="E50" s="852"/>
      <c r="F50" s="852"/>
      <c r="G50" s="852"/>
      <c r="H50" s="852"/>
      <c r="I50" s="852"/>
      <c r="J50" s="852"/>
      <c r="K50" s="852"/>
      <c r="L50" s="852"/>
      <c r="M50" s="852"/>
      <c r="N50" s="852"/>
      <c r="O50" s="852"/>
      <c r="P50" s="852"/>
      <c r="Q50" s="852"/>
      <c r="R50" s="852"/>
      <c r="S50" s="852"/>
      <c r="T50" s="697"/>
      <c r="U50" s="697"/>
      <c r="V50" s="1337"/>
      <c r="W50" s="1337"/>
      <c r="X50" s="1337"/>
      <c r="Y50" s="1337"/>
      <c r="Z50" s="1337"/>
      <c r="AA50" s="1337"/>
    </row>
    <row r="51" spans="2:27" x14ac:dyDescent="0.25">
      <c r="B51" s="1337"/>
      <c r="C51" s="1337"/>
      <c r="D51" s="1337"/>
      <c r="E51" s="1337"/>
      <c r="F51" s="1337"/>
      <c r="G51" s="1337"/>
      <c r="H51" s="1337"/>
      <c r="I51" s="1337"/>
      <c r="J51" s="1337"/>
      <c r="K51" s="1337"/>
      <c r="L51" s="1337"/>
      <c r="M51" s="1337"/>
      <c r="N51" s="1337"/>
      <c r="O51" s="1337"/>
      <c r="P51" s="1337"/>
      <c r="Q51" s="1337"/>
      <c r="R51" s="1337"/>
      <c r="S51" s="1337"/>
      <c r="T51" s="1338"/>
      <c r="U51" s="1338"/>
      <c r="V51" s="1337"/>
      <c r="W51" s="1337"/>
      <c r="X51" s="1337"/>
      <c r="Y51" s="1337"/>
      <c r="Z51" s="1337"/>
      <c r="AA51" s="1337"/>
    </row>
    <row r="52" spans="2:27" x14ac:dyDescent="0.25">
      <c r="B52" s="1337"/>
      <c r="C52" s="1337"/>
      <c r="D52" s="1337"/>
      <c r="E52" s="1337"/>
      <c r="F52" s="1337"/>
      <c r="G52" s="1337"/>
      <c r="H52" s="1337"/>
      <c r="I52" s="1337"/>
      <c r="J52" s="1337"/>
      <c r="K52" s="1337"/>
      <c r="L52" s="1337"/>
      <c r="M52" s="1337"/>
      <c r="N52" s="1337"/>
      <c r="O52" s="1337"/>
      <c r="P52" s="1337"/>
      <c r="Q52" s="1337"/>
      <c r="R52" s="1337"/>
      <c r="S52" s="1337"/>
      <c r="T52" s="1338"/>
      <c r="U52" s="1338"/>
      <c r="V52" s="1337"/>
      <c r="W52" s="1337"/>
      <c r="X52" s="1337"/>
      <c r="Y52" s="1337"/>
      <c r="Z52" s="1337"/>
      <c r="AA52" s="1337"/>
    </row>
    <row r="53" spans="2:27" x14ac:dyDescent="0.25">
      <c r="B53" s="1337"/>
      <c r="C53" s="1337"/>
      <c r="D53" s="1337"/>
      <c r="E53" s="1337"/>
      <c r="F53" s="1337"/>
      <c r="G53" s="1337"/>
      <c r="H53" s="1337"/>
      <c r="I53" s="1337"/>
      <c r="J53" s="1337"/>
      <c r="K53" s="1337"/>
      <c r="L53" s="1337"/>
      <c r="M53" s="1337"/>
      <c r="N53" s="1337"/>
      <c r="O53" s="1337"/>
      <c r="P53" s="1337"/>
      <c r="Q53" s="1337"/>
      <c r="R53" s="1337"/>
      <c r="S53" s="1337"/>
      <c r="T53" s="1338"/>
      <c r="U53" s="1338"/>
      <c r="V53" s="1337"/>
      <c r="W53" s="1337"/>
      <c r="X53" s="1337"/>
      <c r="Y53" s="1337"/>
      <c r="Z53" s="1337"/>
      <c r="AA53" s="1337"/>
    </row>
    <row r="54" spans="2:27" x14ac:dyDescent="0.25">
      <c r="B54" s="1337"/>
      <c r="C54" s="1337"/>
      <c r="D54" s="1337"/>
      <c r="E54" s="1337"/>
      <c r="F54" s="1337"/>
      <c r="G54" s="1337"/>
      <c r="H54" s="1337"/>
      <c r="I54" s="1337"/>
      <c r="J54" s="1337"/>
      <c r="K54" s="1337"/>
      <c r="L54" s="1337"/>
      <c r="M54" s="1337"/>
      <c r="N54" s="1337"/>
      <c r="O54" s="1337"/>
      <c r="P54" s="1337"/>
      <c r="Q54" s="1337"/>
      <c r="R54" s="1337"/>
      <c r="S54" s="1337"/>
      <c r="T54" s="1338"/>
      <c r="U54" s="1338"/>
      <c r="V54" s="1337"/>
      <c r="W54" s="1337"/>
      <c r="X54" s="1337"/>
      <c r="Y54" s="1337"/>
      <c r="Z54" s="1337"/>
      <c r="AA54" s="1337"/>
    </row>
    <row r="55" spans="2:27" x14ac:dyDescent="0.25">
      <c r="B55" s="1337"/>
      <c r="C55" s="1337"/>
      <c r="D55" s="1337"/>
      <c r="E55" s="1337"/>
      <c r="F55" s="1337"/>
      <c r="G55" s="1337"/>
      <c r="H55" s="1337"/>
      <c r="I55" s="1337"/>
      <c r="J55" s="1337"/>
      <c r="K55" s="1337"/>
      <c r="L55" s="1337"/>
      <c r="M55" s="1337"/>
      <c r="N55" s="1337"/>
      <c r="O55" s="1337"/>
      <c r="P55" s="1337"/>
      <c r="Q55" s="1337"/>
      <c r="R55" s="1337"/>
      <c r="S55" s="1337"/>
      <c r="T55" s="1338"/>
      <c r="U55" s="1338"/>
      <c r="V55" s="1337"/>
      <c r="W55" s="1337"/>
      <c r="X55" s="1337"/>
      <c r="Y55" s="1337"/>
      <c r="Z55" s="1337"/>
      <c r="AA55" s="1337"/>
    </row>
    <row r="56" spans="2:27" x14ac:dyDescent="0.25">
      <c r="B56" s="1337"/>
      <c r="C56" s="1337"/>
      <c r="D56" s="1337"/>
      <c r="E56" s="1337"/>
      <c r="F56" s="1337"/>
      <c r="G56" s="1337"/>
      <c r="H56" s="1337"/>
      <c r="I56" s="1337"/>
      <c r="J56" s="1337"/>
      <c r="K56" s="1337"/>
      <c r="L56" s="1337"/>
      <c r="M56" s="1337"/>
      <c r="N56" s="1337"/>
      <c r="O56" s="1337"/>
      <c r="P56" s="1337"/>
      <c r="Q56" s="1337"/>
      <c r="R56" s="1337"/>
      <c r="S56" s="1337"/>
      <c r="T56" s="1338"/>
      <c r="U56" s="1338"/>
      <c r="V56" s="1337"/>
      <c r="W56" s="1337"/>
      <c r="X56" s="1337"/>
      <c r="Y56" s="1337"/>
      <c r="Z56" s="1337"/>
      <c r="AA56" s="1337"/>
    </row>
    <row r="57" spans="2:27" x14ac:dyDescent="0.25">
      <c r="B57" s="1337"/>
      <c r="C57" s="1337"/>
      <c r="D57" s="1337"/>
      <c r="E57" s="1337"/>
      <c r="F57" s="1337"/>
      <c r="G57" s="1337"/>
      <c r="H57" s="1337"/>
      <c r="I57" s="1337"/>
      <c r="J57" s="1337"/>
      <c r="K57" s="1337"/>
      <c r="L57" s="1337"/>
      <c r="M57" s="1337"/>
      <c r="N57" s="1337"/>
      <c r="O57" s="1337"/>
      <c r="P57" s="1337"/>
      <c r="Q57" s="1337"/>
      <c r="R57" s="1337"/>
      <c r="S57" s="1337"/>
      <c r="T57" s="1337"/>
      <c r="U57" s="1337"/>
      <c r="V57" s="1337"/>
      <c r="W57" s="1337"/>
      <c r="X57" s="1338"/>
      <c r="Y57" s="1338"/>
      <c r="Z57" s="1337"/>
      <c r="AA57" s="1337"/>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419</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5"/>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'41abenpreGIII'!D10</f>
        <v>78843</v>
      </c>
      <c r="F10" s="164">
        <f>'41abenpreGIII'!F10+'41abenpreGIII'!H10+'41abenpreGIII'!J10+'41abenpreGIII'!L10+'41abenpreGIII'!N10</f>
        <v>83322</v>
      </c>
      <c r="G10" s="165">
        <f t="shared" ref="G10:G27" si="0">F10*100/$N10</f>
        <v>73.70301899142865</v>
      </c>
      <c r="H10" s="164">
        <f>'41abenpreGIII'!P10</f>
        <v>1932</v>
      </c>
      <c r="I10" s="165">
        <f t="shared" ref="I10:I27" si="1">H10*100/$N10</f>
        <v>1.7089632112940178</v>
      </c>
      <c r="J10" s="164">
        <f>'41abenpreGIII'!R10</f>
        <v>27788</v>
      </c>
      <c r="K10" s="165">
        <f t="shared" ref="K10:K27" si="2">J10*100/$N10</f>
        <v>24.58005678852907</v>
      </c>
      <c r="L10" s="164">
        <f>'41abenpreGIII'!T10</f>
        <v>9</v>
      </c>
      <c r="M10" s="165">
        <f t="shared" ref="M10:M27" si="3">L10*100/$N10</f>
        <v>7.9610087482640587E-3</v>
      </c>
      <c r="N10" s="164">
        <f>F10+H10+J10+L10</f>
        <v>113051</v>
      </c>
      <c r="O10" s="165">
        <f>G10+I10+K10+M10</f>
        <v>100.00000000000001</v>
      </c>
      <c r="P10" s="166"/>
      <c r="Q10" s="166">
        <f t="shared" ref="Q10:Q27" si="4">N10/D10</f>
        <v>1.4338749159722486</v>
      </c>
    </row>
    <row r="11" spans="2:25" s="162" customFormat="1" ht="18" customHeight="1" x14ac:dyDescent="0.25">
      <c r="B11" s="146" t="s">
        <v>7</v>
      </c>
      <c r="C11" s="159"/>
      <c r="D11" s="163">
        <f>'41abenpreGIII'!D11</f>
        <v>14237</v>
      </c>
      <c r="F11" s="164">
        <f>'41abenpreGIII'!F11+'41abenpreGIII'!H11+'41abenpreGIII'!J11+'41abenpreGIII'!L11+'41abenpreGIII'!N11</f>
        <v>8649</v>
      </c>
      <c r="G11" s="165">
        <f t="shared" si="0"/>
        <v>46.145227551619271</v>
      </c>
      <c r="H11" s="164">
        <f>'41abenpreGIII'!P11</f>
        <v>4526</v>
      </c>
      <c r="I11" s="165">
        <f t="shared" si="1"/>
        <v>24.147681801205785</v>
      </c>
      <c r="J11" s="164">
        <f>'41abenpreGIII'!R11</f>
        <v>5568</v>
      </c>
      <c r="K11" s="165">
        <f t="shared" si="2"/>
        <v>29.707090647174944</v>
      </c>
      <c r="L11" s="164">
        <f>'41abenpreGIII'!T11</f>
        <v>0</v>
      </c>
      <c r="M11" s="165">
        <f t="shared" si="3"/>
        <v>0</v>
      </c>
      <c r="N11" s="164">
        <f t="shared" ref="N11:O27" si="5">F11+H11+J11+L11</f>
        <v>18743</v>
      </c>
      <c r="O11" s="165">
        <f t="shared" si="5"/>
        <v>100</v>
      </c>
      <c r="P11" s="166"/>
      <c r="Q11" s="166">
        <f t="shared" si="4"/>
        <v>1.3164992624850742</v>
      </c>
    </row>
    <row r="12" spans="2:25" s="162" customFormat="1" ht="22.5" customHeight="1" x14ac:dyDescent="0.25">
      <c r="B12" s="146" t="s">
        <v>37</v>
      </c>
      <c r="C12" s="159"/>
      <c r="D12" s="163">
        <f>'41abenpreGIII'!D12</f>
        <v>7454</v>
      </c>
      <c r="F12" s="164">
        <f>'41abenpreGIII'!F12+'41abenpreGIII'!H12+'41abenpreGIII'!J12+'41abenpreGIII'!L12+'41abenpreGIII'!N12</f>
        <v>6168</v>
      </c>
      <c r="G12" s="165">
        <f t="shared" si="0"/>
        <v>59.006983641059982</v>
      </c>
      <c r="H12" s="163">
        <f>'41abenpreGIII'!P12</f>
        <v>1563</v>
      </c>
      <c r="I12" s="165">
        <f t="shared" si="1"/>
        <v>14.952645173634364</v>
      </c>
      <c r="J12" s="164">
        <f>'41abenpreGIII'!R12</f>
        <v>2710</v>
      </c>
      <c r="K12" s="165">
        <f t="shared" si="2"/>
        <v>25.925571606237444</v>
      </c>
      <c r="L12" s="164">
        <f>'41abenpreGIII'!T12</f>
        <v>12</v>
      </c>
      <c r="M12" s="165">
        <f t="shared" si="3"/>
        <v>0.11479957906821009</v>
      </c>
      <c r="N12" s="164">
        <f t="shared" si="5"/>
        <v>10453</v>
      </c>
      <c r="O12" s="165">
        <f t="shared" si="5"/>
        <v>99.999999999999986</v>
      </c>
      <c r="P12" s="166"/>
      <c r="Q12" s="166">
        <f t="shared" si="4"/>
        <v>1.402334317145157</v>
      </c>
    </row>
    <row r="13" spans="2:25" s="162" customFormat="1" ht="18" customHeight="1" x14ac:dyDescent="0.25">
      <c r="B13" s="146" t="s">
        <v>38</v>
      </c>
      <c r="C13" s="159"/>
      <c r="D13" s="163">
        <f>'41abenpreGIII'!D13</f>
        <v>8259</v>
      </c>
      <c r="F13" s="164">
        <f>'41abenpreGIII'!F13+'41abenpreGIII'!H13+'41abenpreGIII'!J13+'41abenpreGIII'!L13+'41abenpreGIII'!N13</f>
        <v>6831</v>
      </c>
      <c r="G13" s="165">
        <f t="shared" si="0"/>
        <v>56.764168190127968</v>
      </c>
      <c r="H13" s="164">
        <f>'41abenpreGIII'!P13</f>
        <v>416</v>
      </c>
      <c r="I13" s="165">
        <f t="shared" si="1"/>
        <v>3.4568721954462358</v>
      </c>
      <c r="J13" s="164">
        <f>'41abenpreGIII'!R13</f>
        <v>4787</v>
      </c>
      <c r="K13" s="165">
        <f t="shared" si="2"/>
        <v>39.778959614425794</v>
      </c>
      <c r="L13" s="164">
        <f>'41abenpreGIII'!T13</f>
        <v>0</v>
      </c>
      <c r="M13" s="165">
        <f t="shared" si="3"/>
        <v>0</v>
      </c>
      <c r="N13" s="164">
        <f t="shared" si="5"/>
        <v>12034</v>
      </c>
      <c r="O13" s="165">
        <f t="shared" si="5"/>
        <v>100</v>
      </c>
      <c r="P13" s="166"/>
      <c r="Q13" s="166">
        <f t="shared" si="4"/>
        <v>1.4570771279815959</v>
      </c>
    </row>
    <row r="14" spans="2:25" s="162" customFormat="1" ht="18" customHeight="1" x14ac:dyDescent="0.25">
      <c r="B14" s="146" t="s">
        <v>6</v>
      </c>
      <c r="C14" s="159"/>
      <c r="D14" s="163">
        <f>'41abenpreGIII'!D14</f>
        <v>23597</v>
      </c>
      <c r="F14" s="164">
        <f>'41abenpreGIII'!F14+'41abenpreGIII'!H14+'41abenpreGIII'!J14+'41abenpreGIII'!L14+'41abenpreGIII'!N14</f>
        <v>7795</v>
      </c>
      <c r="G14" s="165">
        <f t="shared" si="0"/>
        <v>28.285797227665288</v>
      </c>
      <c r="H14" s="164">
        <f>'41abenpreGIII'!P14</f>
        <v>9339</v>
      </c>
      <c r="I14" s="165">
        <f t="shared" si="1"/>
        <v>33.888526017853252</v>
      </c>
      <c r="J14" s="164">
        <f>'41abenpreGIII'!R14</f>
        <v>10330</v>
      </c>
      <c r="K14" s="165">
        <f t="shared" si="2"/>
        <v>37.484577980985556</v>
      </c>
      <c r="L14" s="164">
        <f>'41abenpreGIII'!T14</f>
        <v>94</v>
      </c>
      <c r="M14" s="165">
        <f t="shared" si="3"/>
        <v>0.34109877349589957</v>
      </c>
      <c r="N14" s="164">
        <f t="shared" si="5"/>
        <v>27558</v>
      </c>
      <c r="O14" s="165">
        <f t="shared" si="5"/>
        <v>100</v>
      </c>
      <c r="P14" s="166"/>
      <c r="Q14" s="166">
        <f t="shared" si="4"/>
        <v>1.1678603212272747</v>
      </c>
    </row>
    <row r="15" spans="2:25" s="162" customFormat="1" ht="18" customHeight="1" x14ac:dyDescent="0.25">
      <c r="B15" s="146" t="s">
        <v>5</v>
      </c>
      <c r="C15" s="159"/>
      <c r="D15" s="163">
        <f>'41abenpreGIII'!D15</f>
        <v>5025</v>
      </c>
      <c r="F15" s="164">
        <f>'41abenpreGIII'!F15+'41abenpreGIII'!H15+'41abenpreGIII'!J15+'41abenpreGIII'!L15+'41abenpreGIII'!N15</f>
        <v>5812</v>
      </c>
      <c r="G15" s="165">
        <f t="shared" si="0"/>
        <v>70.024096385542165</v>
      </c>
      <c r="H15" s="163">
        <f>'41abenpreGIII'!P15</f>
        <v>255</v>
      </c>
      <c r="I15" s="165">
        <f t="shared" si="1"/>
        <v>3.072289156626506</v>
      </c>
      <c r="J15" s="164">
        <f>'41abenpreGIII'!R15</f>
        <v>2233</v>
      </c>
      <c r="K15" s="165">
        <f t="shared" si="2"/>
        <v>26.903614457831324</v>
      </c>
      <c r="L15" s="164">
        <f>'41abenpreGIII'!T15</f>
        <v>0</v>
      </c>
      <c r="M15" s="165">
        <f t="shared" si="3"/>
        <v>0</v>
      </c>
      <c r="N15" s="164">
        <f t="shared" si="5"/>
        <v>8300</v>
      </c>
      <c r="O15" s="165">
        <f t="shared" si="5"/>
        <v>100</v>
      </c>
      <c r="P15" s="166"/>
      <c r="Q15" s="166">
        <f t="shared" si="4"/>
        <v>1.6517412935323383</v>
      </c>
    </row>
    <row r="16" spans="2:25" s="162" customFormat="1" ht="18" customHeight="1" x14ac:dyDescent="0.25">
      <c r="B16" s="146" t="s">
        <v>4</v>
      </c>
      <c r="C16" s="159"/>
      <c r="D16" s="163">
        <f>'41abenpreGIII'!D16</f>
        <v>34442</v>
      </c>
      <c r="F16" s="164">
        <f>'41abenpreGIII'!F16+'41abenpreGIII'!H16+'41abenpreGIII'!J16+'41abenpreGIII'!L16+'41abenpreGIII'!N16</f>
        <v>21683</v>
      </c>
      <c r="G16" s="165">
        <f t="shared" si="0"/>
        <v>45.37331547668871</v>
      </c>
      <c r="H16" s="164">
        <f>'41abenpreGIII'!P16</f>
        <v>15925</v>
      </c>
      <c r="I16" s="165">
        <f t="shared" si="1"/>
        <v>33.324265505984769</v>
      </c>
      <c r="J16" s="164">
        <f>'41abenpreGIII'!R16</f>
        <v>9535</v>
      </c>
      <c r="K16" s="165">
        <f t="shared" si="2"/>
        <v>19.952707792751319</v>
      </c>
      <c r="L16" s="164">
        <f>'41abenpreGIII'!T16</f>
        <v>645</v>
      </c>
      <c r="M16" s="165">
        <f t="shared" si="3"/>
        <v>1.3497112245752072</v>
      </c>
      <c r="N16" s="164">
        <f t="shared" si="5"/>
        <v>47788</v>
      </c>
      <c r="O16" s="165">
        <f t="shared" si="5"/>
        <v>100</v>
      </c>
      <c r="P16" s="166"/>
      <c r="Q16" s="166">
        <f t="shared" si="4"/>
        <v>1.3874920155623947</v>
      </c>
    </row>
    <row r="17" spans="2:25" s="162" customFormat="1" ht="18" customHeight="1" x14ac:dyDescent="0.25">
      <c r="B17" s="146" t="s">
        <v>40</v>
      </c>
      <c r="C17" s="159"/>
      <c r="D17" s="163">
        <f>'41abenpreGIII'!D17</f>
        <v>24752</v>
      </c>
      <c r="F17" s="164">
        <f>'41abenpreGIII'!F17+'41abenpreGIII'!H17+'41abenpreGIII'!J17+'41abenpreGIII'!L17+'41abenpreGIII'!N17</f>
        <v>22708</v>
      </c>
      <c r="G17" s="165">
        <f t="shared" si="0"/>
        <v>62.918733202183368</v>
      </c>
      <c r="H17" s="164">
        <f>'41abenpreGIII'!P17</f>
        <v>4432</v>
      </c>
      <c r="I17" s="165">
        <f t="shared" si="1"/>
        <v>12.280069823501703</v>
      </c>
      <c r="J17" s="164">
        <f>'41abenpreGIII'!R17</f>
        <v>8937</v>
      </c>
      <c r="K17" s="165">
        <f t="shared" si="2"/>
        <v>24.762406140034912</v>
      </c>
      <c r="L17" s="164">
        <f>'41abenpreGIII'!T17</f>
        <v>14</v>
      </c>
      <c r="M17" s="165">
        <f t="shared" si="3"/>
        <v>3.8790834280014411E-2</v>
      </c>
      <c r="N17" s="164">
        <f t="shared" si="5"/>
        <v>36091</v>
      </c>
      <c r="O17" s="165">
        <f t="shared" si="5"/>
        <v>99.999999999999986</v>
      </c>
      <c r="P17" s="166"/>
      <c r="Q17" s="166">
        <f t="shared" si="4"/>
        <v>1.4581043956043955</v>
      </c>
    </row>
    <row r="18" spans="2:25" s="162" customFormat="1" ht="18" customHeight="1" x14ac:dyDescent="0.25">
      <c r="B18" s="146" t="s">
        <v>41</v>
      </c>
      <c r="C18" s="159"/>
      <c r="D18" s="163">
        <f>'41abenpreGIII'!D18</f>
        <v>46259</v>
      </c>
      <c r="F18" s="164">
        <f>'41abenpreGIII'!F18+'41abenpreGIII'!H18+'41abenpreGIII'!J18+'41abenpreGIII'!L18+'41abenpreGIII'!N18</f>
        <v>28493</v>
      </c>
      <c r="G18" s="165">
        <f t="shared" si="0"/>
        <v>49.443837090252835</v>
      </c>
      <c r="H18" s="164">
        <f>'41abenpreGIII'!P18</f>
        <v>6552</v>
      </c>
      <c r="I18" s="165">
        <f t="shared" si="1"/>
        <v>11.369670466968609</v>
      </c>
      <c r="J18" s="164">
        <f>'41abenpreGIII'!R18</f>
        <v>22516</v>
      </c>
      <c r="K18" s="165">
        <f t="shared" si="2"/>
        <v>39.071962795217523</v>
      </c>
      <c r="L18" s="164">
        <f>'41abenpreGIII'!T18</f>
        <v>66</v>
      </c>
      <c r="M18" s="165">
        <f t="shared" si="3"/>
        <v>0.1145296475610391</v>
      </c>
      <c r="N18" s="164">
        <f t="shared" si="5"/>
        <v>57627</v>
      </c>
      <c r="O18" s="165">
        <f t="shared" si="5"/>
        <v>100.00000000000001</v>
      </c>
      <c r="P18" s="166"/>
      <c r="Q18" s="166">
        <f t="shared" si="4"/>
        <v>1.2457467736008128</v>
      </c>
    </row>
    <row r="19" spans="2:25" s="162" customFormat="1" ht="18" customHeight="1" x14ac:dyDescent="0.25">
      <c r="B19" s="146" t="s">
        <v>3</v>
      </c>
      <c r="C19" s="159"/>
      <c r="D19" s="163">
        <f>'41abenpreGIII'!D19</f>
        <v>48075</v>
      </c>
      <c r="F19" s="164">
        <f>'41abenpreGIII'!F19+'41abenpreGIII'!H19+'41abenpreGIII'!J19+'41abenpreGIII'!L19+'41abenpreGIII'!N19</f>
        <v>30362</v>
      </c>
      <c r="G19" s="165">
        <f t="shared" si="0"/>
        <v>42.168273103524903</v>
      </c>
      <c r="H19" s="164">
        <f>'41abenpreGIII'!P19</f>
        <v>8181</v>
      </c>
      <c r="I19" s="165">
        <f>H19*100/$N19</f>
        <v>11.362184383767117</v>
      </c>
      <c r="J19" s="164">
        <f>'41abenpreGIII'!R19</f>
        <v>33099</v>
      </c>
      <c r="K19" s="165">
        <f>J19*100/$N19</f>
        <v>45.969556401211079</v>
      </c>
      <c r="L19" s="164">
        <f>'41abenpreGIII'!T19</f>
        <v>360</v>
      </c>
      <c r="M19" s="165">
        <f t="shared" si="3"/>
        <v>0.49998611149690286</v>
      </c>
      <c r="N19" s="164">
        <f t="shared" si="5"/>
        <v>72002</v>
      </c>
      <c r="O19" s="165">
        <f t="shared" si="5"/>
        <v>100.00000000000001</v>
      </c>
      <c r="P19" s="166"/>
      <c r="Q19" s="166">
        <f t="shared" si="4"/>
        <v>1.4977015080603224</v>
      </c>
    </row>
    <row r="20" spans="2:25" s="162" customFormat="1" ht="18" customHeight="1" x14ac:dyDescent="0.25">
      <c r="B20" s="146" t="s">
        <v>2</v>
      </c>
      <c r="C20" s="159"/>
      <c r="D20" s="163">
        <f>'41abenpreGIII'!D20</f>
        <v>12179</v>
      </c>
      <c r="F20" s="164">
        <f>'41abenpreGIII'!F20+'41abenpreGIII'!H20+'41abenpreGIII'!J20+'41abenpreGIII'!L20+'41abenpreGIII'!N20</f>
        <v>5616</v>
      </c>
      <c r="G20" s="165">
        <f t="shared" si="0"/>
        <v>41.019647943904758</v>
      </c>
      <c r="H20" s="164">
        <f>'41abenpreGIII'!P20</f>
        <v>6015</v>
      </c>
      <c r="I20" s="165">
        <f>H20*100/$N20</f>
        <v>43.933971221970637</v>
      </c>
      <c r="J20" s="164">
        <f>'41abenpreGIII'!R20</f>
        <v>2060</v>
      </c>
      <c r="K20" s="165">
        <f>J20*100/$N20</f>
        <v>15.046380834124607</v>
      </c>
      <c r="L20" s="164">
        <f>'41abenpreGIII'!T20</f>
        <v>0</v>
      </c>
      <c r="M20" s="165">
        <f t="shared" si="3"/>
        <v>0</v>
      </c>
      <c r="N20" s="164">
        <f t="shared" si="5"/>
        <v>13691</v>
      </c>
      <c r="O20" s="165">
        <f t="shared" si="5"/>
        <v>100</v>
      </c>
      <c r="P20" s="166"/>
      <c r="Q20" s="166">
        <f t="shared" si="4"/>
        <v>1.1241481238196895</v>
      </c>
    </row>
    <row r="21" spans="2:25" s="162" customFormat="1" ht="18" customHeight="1" x14ac:dyDescent="0.25">
      <c r="B21" s="146" t="s">
        <v>35</v>
      </c>
      <c r="C21" s="159"/>
      <c r="D21" s="163">
        <f>'41abenpreGIII'!D21</f>
        <v>28199</v>
      </c>
      <c r="F21" s="164">
        <f>'41abenpreGIII'!F21+'41abenpreGIII'!H21+'41abenpreGIII'!J21+'41abenpreGIII'!L21+'41abenpreGIII'!N21</f>
        <v>27114</v>
      </c>
      <c r="G21" s="165">
        <f t="shared" si="0"/>
        <v>63.552409525595351</v>
      </c>
      <c r="H21" s="164">
        <f>'41abenpreGIII'!P21</f>
        <v>6967</v>
      </c>
      <c r="I21" s="165">
        <f>H21*100/$N21</f>
        <v>16.329926870429404</v>
      </c>
      <c r="J21" s="164">
        <f>'41abenpreGIII'!R21</f>
        <v>8494</v>
      </c>
      <c r="K21" s="165">
        <f>J21*100/$N21</f>
        <v>19.909056816051002</v>
      </c>
      <c r="L21" s="164">
        <f>'41abenpreGIII'!T21</f>
        <v>89</v>
      </c>
      <c r="M21" s="165">
        <f t="shared" si="3"/>
        <v>0.20860678792424525</v>
      </c>
      <c r="N21" s="164">
        <f t="shared" si="5"/>
        <v>42664</v>
      </c>
      <c r="O21" s="165">
        <f t="shared" si="5"/>
        <v>100</v>
      </c>
      <c r="P21" s="166"/>
      <c r="Q21" s="166">
        <f t="shared" si="4"/>
        <v>1.5129614525337778</v>
      </c>
    </row>
    <row r="22" spans="2:25" s="162" customFormat="1" ht="21" customHeight="1" x14ac:dyDescent="0.25">
      <c r="B22" s="146" t="s">
        <v>42</v>
      </c>
      <c r="C22" s="159"/>
      <c r="D22" s="163">
        <f>'41abenpreGIII'!D22</f>
        <v>67932</v>
      </c>
      <c r="F22" s="164">
        <f>'41abenpreGIII'!F22+'41abenpreGIII'!H22+'41abenpreGIII'!J22+'41abenpreGIII'!L22+'41abenpreGIII'!N22</f>
        <v>65459</v>
      </c>
      <c r="G22" s="165">
        <f t="shared" si="0"/>
        <v>67.290651534776615</v>
      </c>
      <c r="H22" s="164">
        <f>'41abenpreGIII'!P22</f>
        <v>13825</v>
      </c>
      <c r="I22" s="165">
        <f>H22*100/$N22</f>
        <v>14.211846460659142</v>
      </c>
      <c r="J22" s="164">
        <f>'41abenpreGIII'!R22</f>
        <v>17929</v>
      </c>
      <c r="K22" s="165">
        <f>J22*100/$N22</f>
        <v>18.430683196611774</v>
      </c>
      <c r="L22" s="164">
        <f>'41abenpreGIII'!T22</f>
        <v>65</v>
      </c>
      <c r="M22" s="165">
        <f t="shared" si="3"/>
        <v>6.6818807952466128E-2</v>
      </c>
      <c r="N22" s="164">
        <f t="shared" si="5"/>
        <v>97278</v>
      </c>
      <c r="O22" s="165">
        <f t="shared" si="5"/>
        <v>100</v>
      </c>
      <c r="P22" s="166"/>
      <c r="Q22" s="166">
        <f t="shared" si="4"/>
        <v>1.4319908143437554</v>
      </c>
    </row>
    <row r="23" spans="2:25" s="162" customFormat="1" ht="18" customHeight="1" x14ac:dyDescent="0.25">
      <c r="B23" s="146" t="s">
        <v>43</v>
      </c>
      <c r="C23" s="159"/>
      <c r="D23" s="163">
        <f>'41abenpreGIII'!D23</f>
        <v>14674</v>
      </c>
      <c r="F23" s="164">
        <f>'41abenpreGIII'!F23+'41abenpreGIII'!H23+'41abenpreGIII'!J23+'41abenpreGIII'!L23+'41abenpreGIII'!N23</f>
        <v>9048</v>
      </c>
      <c r="G23" s="165">
        <f t="shared" si="0"/>
        <v>49.297155933311537</v>
      </c>
      <c r="H23" s="164">
        <f>'41abenpreGIII'!P23</f>
        <v>1136</v>
      </c>
      <c r="I23" s="165">
        <f>H23*100/$N23</f>
        <v>6.1893865097526426</v>
      </c>
      <c r="J23" s="164">
        <f>'41abenpreGIII'!R23</f>
        <v>8168</v>
      </c>
      <c r="K23" s="165">
        <f>J23*100/$N23</f>
        <v>44.502560749700336</v>
      </c>
      <c r="L23" s="164">
        <f>'41abenpreGIII'!T23</f>
        <v>2</v>
      </c>
      <c r="M23" s="165">
        <f t="shared" si="3"/>
        <v>1.0896807235480005E-2</v>
      </c>
      <c r="N23" s="164">
        <f t="shared" si="5"/>
        <v>18354</v>
      </c>
      <c r="O23" s="165">
        <f t="shared" si="5"/>
        <v>100</v>
      </c>
      <c r="P23" s="166"/>
      <c r="Q23" s="166">
        <f t="shared" si="4"/>
        <v>1.2507836990595611</v>
      </c>
    </row>
    <row r="24" spans="2:25" s="162" customFormat="1" ht="22.5" customHeight="1" x14ac:dyDescent="0.25">
      <c r="B24" s="146" t="s">
        <v>44</v>
      </c>
      <c r="C24" s="159"/>
      <c r="D24" s="163">
        <f>'41abenpreGIII'!D24</f>
        <v>3287</v>
      </c>
      <c r="F24" s="164">
        <f>'41abenpreGIII'!F24+'41abenpreGIII'!H24+'41abenpreGIII'!J24+'41abenpreGIII'!L24+'41abenpreGIII'!N24</f>
        <v>2168</v>
      </c>
      <c r="G24" s="167">
        <f t="shared" si="0"/>
        <v>50.903968067621506</v>
      </c>
      <c r="H24" s="163">
        <f>'41abenpreGIII'!P24</f>
        <v>748</v>
      </c>
      <c r="I24" s="165">
        <f t="shared" si="1"/>
        <v>17.562808170932144</v>
      </c>
      <c r="J24" s="164">
        <f>'41abenpreGIII'!R24</f>
        <v>1331</v>
      </c>
      <c r="K24" s="165">
        <f t="shared" si="2"/>
        <v>31.251467480629255</v>
      </c>
      <c r="L24" s="164">
        <f>'41abenpreGIII'!T24</f>
        <v>12</v>
      </c>
      <c r="M24" s="165">
        <f t="shared" si="3"/>
        <v>0.2817562808170932</v>
      </c>
      <c r="N24" s="163">
        <f t="shared" si="5"/>
        <v>4259</v>
      </c>
      <c r="O24" s="165">
        <f t="shared" si="5"/>
        <v>100</v>
      </c>
      <c r="P24" s="166"/>
      <c r="Q24" s="166">
        <f t="shared" si="4"/>
        <v>1.2957103742013996</v>
      </c>
    </row>
    <row r="25" spans="2:25" s="162" customFormat="1" ht="18" customHeight="1" x14ac:dyDescent="0.25">
      <c r="B25" s="146" t="s">
        <v>45</v>
      </c>
      <c r="C25" s="159"/>
      <c r="D25" s="163">
        <f>'41abenpreGIII'!D25</f>
        <v>17137</v>
      </c>
      <c r="F25" s="164">
        <f>'41abenpreGIII'!F25+'41abenpreGIII'!H25+'41abenpreGIII'!J25+'41abenpreGIII'!L25+'41abenpreGIII'!N25</f>
        <v>14819</v>
      </c>
      <c r="G25" s="167">
        <f t="shared" si="0"/>
        <v>59.734762979683971</v>
      </c>
      <c r="H25" s="163">
        <f>'41abenpreGIII'!P25</f>
        <v>731</v>
      </c>
      <c r="I25" s="165">
        <f t="shared" si="1"/>
        <v>2.9466301193163495</v>
      </c>
      <c r="J25" s="164">
        <f>'41abenpreGIII'!R25</f>
        <v>7161</v>
      </c>
      <c r="K25" s="165">
        <f t="shared" si="2"/>
        <v>28.865688487584649</v>
      </c>
      <c r="L25" s="164">
        <f>'41abenpreGIII'!T25</f>
        <v>2097</v>
      </c>
      <c r="M25" s="165">
        <f t="shared" si="3"/>
        <v>8.452918413415027</v>
      </c>
      <c r="N25" s="163">
        <f t="shared" si="5"/>
        <v>24808</v>
      </c>
      <c r="O25" s="165">
        <f t="shared" si="5"/>
        <v>100</v>
      </c>
      <c r="P25" s="166"/>
      <c r="Q25" s="166">
        <f t="shared" si="4"/>
        <v>1.4476279395460117</v>
      </c>
    </row>
    <row r="26" spans="2:25" s="162" customFormat="1" ht="18" customHeight="1" x14ac:dyDescent="0.25">
      <c r="B26" s="146" t="s">
        <v>46</v>
      </c>
      <c r="C26" s="159"/>
      <c r="D26" s="163">
        <f>'41abenpreGIII'!D26</f>
        <v>2189</v>
      </c>
      <c r="F26" s="164">
        <f>'41abenpreGIII'!F26+'41abenpreGIII'!H26+'41abenpreGIII'!J26+'41abenpreGIII'!L26+'41abenpreGIII'!N26</f>
        <v>2608</v>
      </c>
      <c r="G26" s="167">
        <f t="shared" si="0"/>
        <v>74.749211808541133</v>
      </c>
      <c r="H26" s="163">
        <f>'41abenpreGIII'!P26</f>
        <v>407</v>
      </c>
      <c r="I26" s="165">
        <f t="shared" si="1"/>
        <v>11.665233591286901</v>
      </c>
      <c r="J26" s="164">
        <f>'41abenpreGIII'!R26</f>
        <v>474</v>
      </c>
      <c r="K26" s="165">
        <f t="shared" si="2"/>
        <v>13.585554600171969</v>
      </c>
      <c r="L26" s="164">
        <f>'41abenpreGIII'!T26</f>
        <v>0</v>
      </c>
      <c r="M26" s="165">
        <f t="shared" si="3"/>
        <v>0</v>
      </c>
      <c r="N26" s="163">
        <f t="shared" si="5"/>
        <v>3489</v>
      </c>
      <c r="O26" s="165">
        <f t="shared" si="5"/>
        <v>100.00000000000001</v>
      </c>
      <c r="P26" s="166"/>
      <c r="Q26" s="166">
        <f t="shared" si="4"/>
        <v>1.5938784833257196</v>
      </c>
    </row>
    <row r="27" spans="2:25" s="162" customFormat="1" ht="18" customHeight="1" x14ac:dyDescent="0.25">
      <c r="B27" s="146" t="s">
        <v>1</v>
      </c>
      <c r="C27" s="159"/>
      <c r="D27" s="163">
        <f>'41abenpreGIII'!D27</f>
        <v>1205</v>
      </c>
      <c r="F27" s="164">
        <f>'41abenpreGIII'!F27+'41abenpreGIII'!H27+'41abenpreGIII'!J27+'41abenpreGIII'!L27+'41abenpreGIII'!N27</f>
        <v>907</v>
      </c>
      <c r="G27" s="167">
        <f t="shared" si="0"/>
        <v>57.733927434754932</v>
      </c>
      <c r="H27" s="163">
        <f>'41abenpreGIII'!P27</f>
        <v>0</v>
      </c>
      <c r="I27" s="165">
        <f t="shared" si="1"/>
        <v>0</v>
      </c>
      <c r="J27" s="164">
        <f>'41abenpreGIII'!R27</f>
        <v>664</v>
      </c>
      <c r="K27" s="165">
        <f t="shared" si="2"/>
        <v>42.266072565245068</v>
      </c>
      <c r="L27" s="164">
        <f>'41abenpreGIII'!T27</f>
        <v>0</v>
      </c>
      <c r="M27" s="165">
        <f t="shared" si="3"/>
        <v>0</v>
      </c>
      <c r="N27" s="164">
        <f t="shared" si="5"/>
        <v>1571</v>
      </c>
      <c r="O27" s="165">
        <f t="shared" si="5"/>
        <v>100</v>
      </c>
      <c r="P27" s="166"/>
      <c r="Q27" s="166">
        <f t="shared" si="4"/>
        <v>1.3037344398340249</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437745</v>
      </c>
      <c r="E30" s="174"/>
      <c r="F30" s="147">
        <f>SUM(F10:F27)</f>
        <v>349562</v>
      </c>
      <c r="G30" s="175">
        <f>F30*100/$N30</f>
        <v>57.327707085235033</v>
      </c>
      <c r="H30" s="147">
        <f>SUM(H10:H27)</f>
        <v>82950</v>
      </c>
      <c r="I30" s="175">
        <f>H30*100/$N30</f>
        <v>13.603690626327364</v>
      </c>
      <c r="J30" s="147">
        <f>SUM(J10:J27)</f>
        <v>173784</v>
      </c>
      <c r="K30" s="175">
        <f>J30*100/$N30</f>
        <v>28.500346857211269</v>
      </c>
      <c r="L30" s="147">
        <f>SUM(L10:L28)</f>
        <v>3465</v>
      </c>
      <c r="M30" s="175">
        <f>L30*100/$N30</f>
        <v>0.56825543122633293</v>
      </c>
      <c r="N30" s="147">
        <f>F30+H30+J30+L30</f>
        <v>609761</v>
      </c>
      <c r="O30" s="175">
        <f>G30+I30+K30+M30</f>
        <v>100</v>
      </c>
      <c r="P30" s="176"/>
      <c r="Q30" s="176">
        <f>(N30/D30)</f>
        <v>1.3929593713234873</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E43"/>
  <sheetViews>
    <sheetView zoomScaleNormal="100" workbookViewId="0">
      <selection activeCell="K9" sqref="K9"/>
    </sheetView>
  </sheetViews>
  <sheetFormatPr baseColWidth="10" defaultColWidth="11.453125" defaultRowHeight="14.5" x14ac:dyDescent="0.35"/>
  <cols>
    <col min="1" max="1" width="1.81640625" style="220" customWidth="1"/>
    <col min="2" max="2" width="44.1796875" style="220" customWidth="1"/>
    <col min="3" max="3" width="1.1796875"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6" width="7.7265625" style="220" customWidth="1"/>
    <col min="27" max="27" width="10.26953125" style="220" customWidth="1"/>
    <col min="28" max="28" width="11.453125" style="220" customWidth="1"/>
    <col min="29" max="29" width="11.453125" style="220"/>
    <col min="30" max="30" width="11.81640625" style="220" bestFit="1" customWidth="1"/>
    <col min="31" max="16384" width="11.453125" style="220"/>
  </cols>
  <sheetData>
    <row r="1" spans="1:27" x14ac:dyDescent="0.35">
      <c r="A1" s="219"/>
      <c r="B1" s="219"/>
      <c r="C1" s="219"/>
      <c r="J1" s="221"/>
      <c r="K1" s="221"/>
      <c r="L1" s="221"/>
    </row>
    <row r="2" spans="1:27" ht="48.75" customHeight="1" x14ac:dyDescent="0.35">
      <c r="A2" s="219"/>
      <c r="B2" s="219"/>
      <c r="C2" s="219"/>
      <c r="J2" s="221"/>
      <c r="K2" s="221"/>
      <c r="L2" s="221"/>
    </row>
    <row r="3" spans="1:27" ht="24" customHeight="1" x14ac:dyDescent="0.35">
      <c r="A3" s="219"/>
      <c r="B3" s="1431" t="s">
        <v>337</v>
      </c>
      <c r="C3" s="1431"/>
      <c r="D3" s="1431"/>
      <c r="E3" s="1431"/>
      <c r="F3" s="1431"/>
      <c r="G3" s="1431"/>
      <c r="H3" s="1431"/>
      <c r="I3" s="1431"/>
      <c r="J3" s="1431"/>
      <c r="K3" s="1431"/>
      <c r="L3" s="1431"/>
      <c r="M3" s="1431"/>
      <c r="N3" s="1431"/>
      <c r="O3" s="1431"/>
      <c r="P3" s="1431"/>
      <c r="Q3" s="1431"/>
      <c r="R3" s="1431"/>
      <c r="S3" s="1431"/>
      <c r="T3" s="1431"/>
      <c r="U3" s="1431"/>
      <c r="V3" s="1431"/>
      <c r="W3" s="1431"/>
      <c r="X3" s="1431"/>
    </row>
    <row r="4" spans="1:27" ht="13.5" customHeight="1" x14ac:dyDescent="0.35">
      <c r="A4" s="219"/>
      <c r="B4" s="219"/>
      <c r="C4" s="219"/>
      <c r="J4" s="221"/>
      <c r="K4" s="221"/>
      <c r="L4" s="221"/>
    </row>
    <row r="5" spans="1:27" x14ac:dyDescent="0.35">
      <c r="A5" s="219"/>
      <c r="B5" s="219"/>
      <c r="C5" s="219"/>
      <c r="D5" s="1432" t="s">
        <v>338</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7" ht="25.5" customHeight="1" x14ac:dyDescent="0.35">
      <c r="A6" s="219"/>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46053</v>
      </c>
      <c r="AA6" s="1428"/>
    </row>
    <row r="7" spans="1:27"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7" ht="6.75" customHeight="1" x14ac:dyDescent="0.35">
      <c r="B8" s="225"/>
      <c r="C8" s="219"/>
      <c r="D8" s="234"/>
      <c r="E8" s="234"/>
      <c r="F8" s="234"/>
      <c r="G8" s="234"/>
      <c r="H8" s="234"/>
      <c r="I8" s="234"/>
      <c r="J8" s="234"/>
      <c r="K8" s="234"/>
      <c r="L8" s="234"/>
      <c r="M8" s="219"/>
      <c r="N8" s="234"/>
      <c r="O8" s="234"/>
      <c r="P8" s="234"/>
      <c r="Q8" s="234"/>
      <c r="R8" s="234"/>
      <c r="S8" s="234"/>
      <c r="T8" s="234"/>
      <c r="U8" s="234"/>
      <c r="V8" s="234"/>
      <c r="W8" s="234"/>
      <c r="X8" s="234"/>
      <c r="Y8" s="234"/>
      <c r="Z8" s="234"/>
      <c r="AA8" s="234"/>
    </row>
    <row r="9" spans="1:27" x14ac:dyDescent="0.35">
      <c r="B9" s="235" t="s">
        <v>29</v>
      </c>
      <c r="C9" s="219"/>
      <c r="D9" s="236">
        <v>1894744</v>
      </c>
      <c r="E9" s="237">
        <v>1850950</v>
      </c>
      <c r="F9" s="237">
        <v>1892604</v>
      </c>
      <c r="G9" s="237">
        <v>1982018</v>
      </c>
      <c r="H9" s="237">
        <v>2061372</v>
      </c>
      <c r="I9" s="237">
        <v>2165648</v>
      </c>
      <c r="J9" s="238">
        <v>2326315</v>
      </c>
      <c r="K9" s="237">
        <v>2332372</v>
      </c>
      <c r="L9" s="1346"/>
      <c r="M9" s="222"/>
      <c r="N9" s="240">
        <v>-2.3113412682663204E-2</v>
      </c>
      <c r="O9" s="241">
        <v>-43794</v>
      </c>
      <c r="P9" s="242">
        <v>2.250411950619946E-2</v>
      </c>
      <c r="Q9" s="243">
        <v>41654</v>
      </c>
      <c r="R9" s="242">
        <v>4.7243903109155383E-2</v>
      </c>
      <c r="S9" s="243">
        <v>89414</v>
      </c>
      <c r="T9" s="242">
        <v>4.003697241901949E-2</v>
      </c>
      <c r="U9" s="243">
        <v>79354</v>
      </c>
      <c r="V9" s="242">
        <v>5.0585726399698938E-2</v>
      </c>
      <c r="W9" s="243">
        <v>104276</v>
      </c>
      <c r="X9" s="242">
        <v>5.0585726399698938E-2</v>
      </c>
      <c r="Y9" s="243">
        <v>104276</v>
      </c>
      <c r="Z9" s="242">
        <v>7.1366330011800594E-2</v>
      </c>
      <c r="AA9" s="243">
        <v>155365</v>
      </c>
    </row>
    <row r="10" spans="1:27" x14ac:dyDescent="0.35">
      <c r="B10" s="244" t="s">
        <v>243</v>
      </c>
      <c r="C10" s="219"/>
      <c r="D10" s="245">
        <v>1735551</v>
      </c>
      <c r="E10" s="246">
        <v>1709394</v>
      </c>
      <c r="F10" s="246">
        <v>1768008</v>
      </c>
      <c r="G10" s="246">
        <v>1850208</v>
      </c>
      <c r="H10" s="246">
        <v>1944185</v>
      </c>
      <c r="I10" s="246">
        <v>2037769</v>
      </c>
      <c r="J10" s="247">
        <v>2217055</v>
      </c>
      <c r="K10" s="247">
        <v>2221844</v>
      </c>
      <c r="L10" s="248"/>
      <c r="M10" s="219"/>
      <c r="N10" s="249">
        <v>-1.507129436127197E-2</v>
      </c>
      <c r="O10" s="250">
        <v>-26157</v>
      </c>
      <c r="P10" s="251">
        <v>3.4289344644944375E-2</v>
      </c>
      <c r="Q10" s="250">
        <v>58614</v>
      </c>
      <c r="R10" s="251">
        <v>4.6493002294107244E-2</v>
      </c>
      <c r="S10" s="250">
        <v>82200</v>
      </c>
      <c r="T10" s="251">
        <v>5.0792667635206401E-2</v>
      </c>
      <c r="U10" s="250">
        <v>93977</v>
      </c>
      <c r="V10" s="251">
        <v>4.8135336914953974E-2</v>
      </c>
      <c r="W10" s="250">
        <v>93584</v>
      </c>
      <c r="X10" s="251">
        <v>4.8135336914953974E-2</v>
      </c>
      <c r="Y10" s="250">
        <v>93584</v>
      </c>
      <c r="Z10" s="251">
        <v>8.5682593898348092E-2</v>
      </c>
      <c r="AA10" s="250">
        <v>175349</v>
      </c>
    </row>
    <row r="11" spans="1:27" x14ac:dyDescent="0.35">
      <c r="B11" s="252" t="s">
        <v>341</v>
      </c>
      <c r="C11" s="219"/>
      <c r="D11" s="253">
        <v>350514</v>
      </c>
      <c r="E11" s="254">
        <v>352921</v>
      </c>
      <c r="F11" s="254">
        <v>352430</v>
      </c>
      <c r="G11" s="254">
        <v>359348</v>
      </c>
      <c r="H11" s="254">
        <v>377078</v>
      </c>
      <c r="I11" s="254">
        <v>401012</v>
      </c>
      <c r="J11" s="255">
        <v>432686</v>
      </c>
      <c r="K11" s="254">
        <v>433062</v>
      </c>
      <c r="L11" s="304"/>
      <c r="M11" s="222"/>
      <c r="N11" s="256">
        <v>6.8670580918308577E-3</v>
      </c>
      <c r="O11" s="257">
        <v>2407</v>
      </c>
      <c r="P11" s="258">
        <v>-1.3912461995744252E-3</v>
      </c>
      <c r="Q11" s="257">
        <v>-491</v>
      </c>
      <c r="R11" s="258">
        <v>1.9629429957722211E-2</v>
      </c>
      <c r="S11" s="257">
        <v>6918</v>
      </c>
      <c r="T11" s="258">
        <v>4.9339359061411292E-2</v>
      </c>
      <c r="U11" s="257">
        <v>17730</v>
      </c>
      <c r="V11" s="258">
        <v>6.3472278944939786E-2</v>
      </c>
      <c r="W11" s="257">
        <v>23934</v>
      </c>
      <c r="X11" s="258">
        <v>6.3472278944939786E-2</v>
      </c>
      <c r="Y11" s="257">
        <v>23934</v>
      </c>
      <c r="Z11" s="258">
        <v>7.6138978485271736E-2</v>
      </c>
      <c r="AA11" s="257">
        <v>30640</v>
      </c>
    </row>
    <row r="12" spans="1:27" x14ac:dyDescent="0.35">
      <c r="B12" s="303" t="s">
        <v>342</v>
      </c>
      <c r="C12" s="219"/>
      <c r="D12" s="1200">
        <v>1385037</v>
      </c>
      <c r="E12" s="1201">
        <v>1356473</v>
      </c>
      <c r="F12" s="1203">
        <v>1415578</v>
      </c>
      <c r="G12" s="1203">
        <v>1490860</v>
      </c>
      <c r="H12" s="1201">
        <v>1567107</v>
      </c>
      <c r="I12" s="1201">
        <v>1636757</v>
      </c>
      <c r="J12" s="1204">
        <v>1784369</v>
      </c>
      <c r="K12" s="1204">
        <v>1788782</v>
      </c>
      <c r="L12" s="1205"/>
      <c r="M12" s="219"/>
      <c r="N12" s="1207">
        <v>-2.0623275768084204E-2</v>
      </c>
      <c r="O12" s="1206">
        <v>-28564</v>
      </c>
      <c r="P12" s="1209">
        <v>4.3572559129448241E-2</v>
      </c>
      <c r="Q12" s="1211">
        <v>59105</v>
      </c>
      <c r="R12" s="1213">
        <v>5.3181103407936581E-2</v>
      </c>
      <c r="S12" s="1211">
        <v>75282</v>
      </c>
      <c r="T12" s="1209">
        <v>5.1142964463464002E-2</v>
      </c>
      <c r="U12" s="1211">
        <v>76247</v>
      </c>
      <c r="V12" s="1209">
        <v>4.4444954939260706E-2</v>
      </c>
      <c r="W12" s="1211">
        <v>69650</v>
      </c>
      <c r="X12" s="1213">
        <v>4.4444954939260706E-2</v>
      </c>
      <c r="Y12" s="1211">
        <v>69650</v>
      </c>
      <c r="Z12" s="1213">
        <v>8.8018597714335067E-2</v>
      </c>
      <c r="AA12" s="1211">
        <v>144709</v>
      </c>
    </row>
    <row r="13" spans="1:27" x14ac:dyDescent="0.35">
      <c r="B13" s="1199" t="s">
        <v>343</v>
      </c>
      <c r="C13" s="219"/>
      <c r="D13" s="253">
        <v>467298</v>
      </c>
      <c r="E13" s="1202">
        <v>473559</v>
      </c>
      <c r="F13" s="254">
        <v>487549</v>
      </c>
      <c r="G13" s="254">
        <v>515590</v>
      </c>
      <c r="H13" s="1202">
        <v>543298</v>
      </c>
      <c r="I13" s="1202">
        <v>591643</v>
      </c>
      <c r="J13" s="255">
        <v>669801</v>
      </c>
      <c r="K13" s="255">
        <v>675567</v>
      </c>
      <c r="L13" s="269"/>
      <c r="M13" s="219"/>
      <c r="N13" s="1208">
        <v>1.3398302582078303E-2</v>
      </c>
      <c r="O13" s="257">
        <v>6261</v>
      </c>
      <c r="P13" s="1210">
        <v>2.9542253446772193E-2</v>
      </c>
      <c r="Q13" s="1212">
        <v>13990</v>
      </c>
      <c r="R13" s="258">
        <v>5.7514219083620421E-2</v>
      </c>
      <c r="S13" s="1212">
        <v>28041</v>
      </c>
      <c r="T13" s="1210">
        <v>5.374037510424956E-2</v>
      </c>
      <c r="U13" s="1212">
        <v>27708</v>
      </c>
      <c r="V13" s="1210">
        <v>8.8984314317372748E-2</v>
      </c>
      <c r="W13" s="1212">
        <v>48345</v>
      </c>
      <c r="X13" s="258">
        <v>8.8984314317372748E-2</v>
      </c>
      <c r="Y13" s="1212">
        <v>48345</v>
      </c>
      <c r="Z13" s="258">
        <v>0.13048010937209775</v>
      </c>
      <c r="AA13" s="1212">
        <v>77974</v>
      </c>
    </row>
    <row r="14" spans="1:27" x14ac:dyDescent="0.35">
      <c r="B14" s="252" t="s">
        <v>344</v>
      </c>
      <c r="C14" s="219"/>
      <c r="D14" s="253">
        <v>515590</v>
      </c>
      <c r="E14" s="254">
        <v>506355</v>
      </c>
      <c r="F14" s="254">
        <v>529632</v>
      </c>
      <c r="G14" s="254">
        <v>560619</v>
      </c>
      <c r="H14" s="254">
        <v>592130</v>
      </c>
      <c r="I14" s="254">
        <v>612870</v>
      </c>
      <c r="J14" s="255">
        <v>659166</v>
      </c>
      <c r="K14" s="1347">
        <v>659911</v>
      </c>
      <c r="M14" s="222"/>
      <c r="N14" s="256">
        <v>-1.7911518842491092E-2</v>
      </c>
      <c r="O14" s="257">
        <v>-9235</v>
      </c>
      <c r="P14" s="258">
        <v>4.5969724797819689E-2</v>
      </c>
      <c r="Q14" s="257">
        <v>23277</v>
      </c>
      <c r="R14" s="258">
        <v>5.8506661228928669E-2</v>
      </c>
      <c r="S14" s="257">
        <v>30987</v>
      </c>
      <c r="T14" s="258">
        <v>5.6207513480634796E-2</v>
      </c>
      <c r="U14" s="257">
        <v>31511</v>
      </c>
      <c r="V14" s="258">
        <v>3.5026092243257478E-2</v>
      </c>
      <c r="W14" s="257">
        <v>20740</v>
      </c>
      <c r="X14" s="258">
        <v>3.5026092243257478E-2</v>
      </c>
      <c r="Y14" s="257">
        <v>20740</v>
      </c>
      <c r="Z14" s="258">
        <v>7.3535727532421991E-2</v>
      </c>
      <c r="AA14" s="257">
        <v>45203</v>
      </c>
    </row>
    <row r="15" spans="1:27" x14ac:dyDescent="0.35">
      <c r="B15" s="259" t="s">
        <v>345</v>
      </c>
      <c r="C15" s="219"/>
      <c r="D15" s="260">
        <v>402149</v>
      </c>
      <c r="E15" s="261">
        <v>376559</v>
      </c>
      <c r="F15" s="261">
        <v>398397</v>
      </c>
      <c r="G15" s="261">
        <v>414651</v>
      </c>
      <c r="H15" s="261">
        <v>431679</v>
      </c>
      <c r="I15" s="261">
        <v>432244</v>
      </c>
      <c r="J15" s="262">
        <v>455402</v>
      </c>
      <c r="K15" s="1348">
        <v>453304</v>
      </c>
      <c r="L15" s="263"/>
      <c r="M15" s="222"/>
      <c r="N15" s="264">
        <v>-6.363313100368273E-2</v>
      </c>
      <c r="O15" s="265">
        <v>-25590</v>
      </c>
      <c r="P15" s="266">
        <v>5.7993568072997936E-2</v>
      </c>
      <c r="Q15" s="265">
        <v>21838</v>
      </c>
      <c r="R15" s="266">
        <v>4.0798499988704773E-2</v>
      </c>
      <c r="S15" s="265">
        <v>16254</v>
      </c>
      <c r="T15" s="266">
        <v>4.1065860205329319E-2</v>
      </c>
      <c r="U15" s="265">
        <v>17028</v>
      </c>
      <c r="V15" s="266">
        <v>1.3088429133685242E-3</v>
      </c>
      <c r="W15" s="265">
        <v>565</v>
      </c>
      <c r="X15" s="266">
        <v>1.3088429133685242E-3</v>
      </c>
      <c r="Y15" s="265">
        <v>565</v>
      </c>
      <c r="Z15" s="266">
        <v>4.9868912296304524E-2</v>
      </c>
      <c r="AA15" s="265">
        <v>21532</v>
      </c>
    </row>
    <row r="16" spans="1:27" x14ac:dyDescent="0.35">
      <c r="B16" s="244" t="s">
        <v>346</v>
      </c>
      <c r="C16" s="219"/>
      <c r="D16" s="245">
        <v>1115183</v>
      </c>
      <c r="E16" s="246">
        <v>1124230</v>
      </c>
      <c r="F16" s="246">
        <v>1222142</v>
      </c>
      <c r="G16" s="246">
        <v>1313437</v>
      </c>
      <c r="H16" s="246">
        <v>1411866</v>
      </c>
      <c r="I16" s="246">
        <v>1518424</v>
      </c>
      <c r="J16" s="247">
        <v>1677042</v>
      </c>
      <c r="K16" s="1349">
        <v>1674950</v>
      </c>
      <c r="L16" s="267"/>
      <c r="M16" s="222"/>
      <c r="N16" s="249">
        <v>8.1125698652149136E-3</v>
      </c>
      <c r="O16" s="250">
        <v>9047</v>
      </c>
      <c r="P16" s="268">
        <v>8.7092498865890322E-2</v>
      </c>
      <c r="Q16" s="250">
        <v>97912</v>
      </c>
      <c r="R16" s="268">
        <v>7.4700812180581222E-2</v>
      </c>
      <c r="S16" s="250">
        <v>91295</v>
      </c>
      <c r="T16" s="268">
        <v>7.4940023769697328E-2</v>
      </c>
      <c r="U16" s="250">
        <v>98429</v>
      </c>
      <c r="V16" s="268">
        <v>7.5473168133519675E-2</v>
      </c>
      <c r="W16" s="250">
        <v>106558</v>
      </c>
      <c r="X16" s="268">
        <v>7.5473168133519675E-2</v>
      </c>
      <c r="Y16" s="250">
        <v>106558</v>
      </c>
      <c r="Z16" s="268">
        <v>0.10086310243656205</v>
      </c>
      <c r="AA16" s="250">
        <v>153462</v>
      </c>
    </row>
    <row r="17" spans="2:27" x14ac:dyDescent="0.35">
      <c r="B17" s="252" t="s">
        <v>343</v>
      </c>
      <c r="C17" s="219"/>
      <c r="D17" s="253">
        <v>310719</v>
      </c>
      <c r="E17" s="254">
        <v>337667</v>
      </c>
      <c r="F17" s="254">
        <v>378893</v>
      </c>
      <c r="G17" s="254">
        <v>419029</v>
      </c>
      <c r="H17" s="254">
        <v>459833</v>
      </c>
      <c r="I17" s="254">
        <v>525352</v>
      </c>
      <c r="J17" s="255">
        <v>608536</v>
      </c>
      <c r="K17" s="1347">
        <v>610400</v>
      </c>
      <c r="M17" s="222"/>
      <c r="N17" s="256">
        <v>8.6727879531023122E-2</v>
      </c>
      <c r="O17" s="257">
        <v>26948</v>
      </c>
      <c r="P17" s="258">
        <v>0.12209069882458157</v>
      </c>
      <c r="Q17" s="257">
        <v>41226</v>
      </c>
      <c r="R17" s="258">
        <v>0.10592964240563951</v>
      </c>
      <c r="S17" s="257">
        <v>40136</v>
      </c>
      <c r="T17" s="258">
        <v>9.7377508477933583E-2</v>
      </c>
      <c r="U17" s="257">
        <v>40804</v>
      </c>
      <c r="V17" s="258">
        <v>0.14248433670484717</v>
      </c>
      <c r="W17" s="257">
        <v>65519</v>
      </c>
      <c r="X17" s="258">
        <v>0.14248433670484717</v>
      </c>
      <c r="Y17" s="257">
        <v>65519</v>
      </c>
      <c r="Z17" s="258">
        <v>0.15226119934080984</v>
      </c>
      <c r="AA17" s="257">
        <v>80659</v>
      </c>
    </row>
    <row r="18" spans="2:27" x14ac:dyDescent="0.35">
      <c r="B18" s="252" t="s">
        <v>344</v>
      </c>
      <c r="C18" s="219"/>
      <c r="D18" s="253">
        <v>442658</v>
      </c>
      <c r="E18" s="254">
        <v>443395</v>
      </c>
      <c r="F18" s="254">
        <v>474372</v>
      </c>
      <c r="G18" s="254">
        <v>508082</v>
      </c>
      <c r="H18" s="254">
        <v>544804</v>
      </c>
      <c r="I18" s="254">
        <v>578248</v>
      </c>
      <c r="J18" s="255">
        <v>628063</v>
      </c>
      <c r="K18" s="1347">
        <v>626805</v>
      </c>
      <c r="L18" s="269"/>
      <c r="M18" s="219"/>
      <c r="N18" s="256">
        <v>1.6649422353147703E-3</v>
      </c>
      <c r="O18" s="257">
        <v>737</v>
      </c>
      <c r="P18" s="258">
        <v>6.9863214515274219E-2</v>
      </c>
      <c r="Q18" s="257">
        <v>30977</v>
      </c>
      <c r="R18" s="258">
        <v>7.1062372989974198E-2</v>
      </c>
      <c r="S18" s="257">
        <v>33710</v>
      </c>
      <c r="T18" s="258">
        <v>7.2275735019150522E-2</v>
      </c>
      <c r="U18" s="257">
        <v>36722</v>
      </c>
      <c r="V18" s="258">
        <v>6.138721448447515E-2</v>
      </c>
      <c r="W18" s="257">
        <v>33444</v>
      </c>
      <c r="X18" s="258">
        <v>6.138721448447515E-2</v>
      </c>
      <c r="Y18" s="257">
        <v>33444</v>
      </c>
      <c r="Z18" s="258">
        <v>8.342926480196633E-2</v>
      </c>
      <c r="AA18" s="257">
        <v>48267</v>
      </c>
    </row>
    <row r="19" spans="2:27" x14ac:dyDescent="0.35">
      <c r="B19" s="259" t="s">
        <v>345</v>
      </c>
      <c r="C19" s="219"/>
      <c r="D19" s="260">
        <v>361806</v>
      </c>
      <c r="E19" s="261">
        <v>343168</v>
      </c>
      <c r="F19" s="261">
        <v>368877</v>
      </c>
      <c r="G19" s="261">
        <v>386326</v>
      </c>
      <c r="H19" s="261">
        <v>407229</v>
      </c>
      <c r="I19" s="261">
        <v>414824</v>
      </c>
      <c r="J19" s="262">
        <v>440443</v>
      </c>
      <c r="K19" s="1347">
        <v>437745</v>
      </c>
      <c r="L19" s="270"/>
      <c r="M19" s="219"/>
      <c r="N19" s="264">
        <v>-5.151379468554973E-2</v>
      </c>
      <c r="O19" s="265">
        <v>-18638</v>
      </c>
      <c r="P19" s="266">
        <v>7.4916658895934463E-2</v>
      </c>
      <c r="Q19" s="265">
        <v>25709</v>
      </c>
      <c r="R19" s="266">
        <v>4.7303030549478597E-2</v>
      </c>
      <c r="S19" s="265">
        <v>17449</v>
      </c>
      <c r="T19" s="266">
        <v>5.4107153026200727E-2</v>
      </c>
      <c r="U19" s="265">
        <v>20903</v>
      </c>
      <c r="V19" s="266">
        <v>1.8650439924465134E-2</v>
      </c>
      <c r="W19" s="265">
        <v>7595</v>
      </c>
      <c r="X19" s="266">
        <v>1.8650439924465134E-2</v>
      </c>
      <c r="Y19" s="265">
        <v>7595</v>
      </c>
      <c r="Z19" s="266">
        <v>5.9379151954579878E-2</v>
      </c>
      <c r="AA19" s="265">
        <v>24536</v>
      </c>
    </row>
    <row r="20" spans="2:27" ht="15" customHeight="1" x14ac:dyDescent="0.35">
      <c r="B20" s="244" t="s">
        <v>347</v>
      </c>
      <c r="C20" s="219"/>
      <c r="D20" s="245">
        <v>269854</v>
      </c>
      <c r="E20" s="246">
        <v>232243</v>
      </c>
      <c r="F20" s="246">
        <v>193436</v>
      </c>
      <c r="G20" s="246">
        <v>177423</v>
      </c>
      <c r="H20" s="246">
        <v>155241</v>
      </c>
      <c r="I20" s="246">
        <v>118333</v>
      </c>
      <c r="J20" s="247">
        <v>107327</v>
      </c>
      <c r="K20" s="1349">
        <v>113832</v>
      </c>
      <c r="L20" s="267"/>
      <c r="M20" s="222"/>
      <c r="N20" s="249">
        <v>-0.13937536593861866</v>
      </c>
      <c r="O20" s="250">
        <v>-37611</v>
      </c>
      <c r="P20" s="268">
        <v>-0.16709653251120593</v>
      </c>
      <c r="Q20" s="250">
        <v>-38807</v>
      </c>
      <c r="R20" s="268">
        <v>-8.2781902024442244E-2</v>
      </c>
      <c r="S20" s="250">
        <v>-16013</v>
      </c>
      <c r="T20" s="268">
        <v>-0.12502324952232802</v>
      </c>
      <c r="U20" s="250">
        <v>-22182</v>
      </c>
      <c r="V20" s="268">
        <v>-0.23774647161510165</v>
      </c>
      <c r="W20" s="250">
        <v>-36908</v>
      </c>
      <c r="X20" s="268">
        <v>-0.23774647161510165</v>
      </c>
      <c r="Y20" s="250">
        <v>-36908</v>
      </c>
      <c r="Z20" s="268">
        <v>-7.1403515927723649E-2</v>
      </c>
      <c r="AA20" s="250">
        <v>-8753</v>
      </c>
    </row>
    <row r="21" spans="2:27" x14ac:dyDescent="0.35">
      <c r="B21" s="252" t="s">
        <v>343</v>
      </c>
      <c r="C21" s="219"/>
      <c r="D21" s="253">
        <v>156579</v>
      </c>
      <c r="E21" s="254">
        <v>135892</v>
      </c>
      <c r="F21" s="254">
        <v>108656</v>
      </c>
      <c r="G21" s="254">
        <v>96561</v>
      </c>
      <c r="H21" s="254">
        <v>83465</v>
      </c>
      <c r="I21" s="254">
        <v>66291</v>
      </c>
      <c r="J21" s="255">
        <v>61265</v>
      </c>
      <c r="K21" s="1347">
        <v>65167</v>
      </c>
      <c r="M21" s="222"/>
      <c r="N21" s="256">
        <v>-0.13211861105256772</v>
      </c>
      <c r="O21" s="257">
        <v>-20687</v>
      </c>
      <c r="P21" s="258">
        <v>-0.20042386601124418</v>
      </c>
      <c r="Q21" s="257">
        <v>-27236</v>
      </c>
      <c r="R21" s="258">
        <v>-0.11131460756884115</v>
      </c>
      <c r="S21" s="257">
        <v>-12095</v>
      </c>
      <c r="T21" s="258">
        <v>-0.1356241132548337</v>
      </c>
      <c r="U21" s="257">
        <v>-13096</v>
      </c>
      <c r="V21" s="258">
        <v>-0.20576289462649011</v>
      </c>
      <c r="W21" s="257">
        <v>-17174</v>
      </c>
      <c r="X21" s="258">
        <v>-0.20576289462649011</v>
      </c>
      <c r="Y21" s="257">
        <v>-17174</v>
      </c>
      <c r="Z21" s="258">
        <v>-3.9571420149737691E-2</v>
      </c>
      <c r="AA21" s="257">
        <v>-2685</v>
      </c>
    </row>
    <row r="22" spans="2:27" x14ac:dyDescent="0.35">
      <c r="B22" s="252" t="s">
        <v>344</v>
      </c>
      <c r="C22" s="219"/>
      <c r="D22" s="253">
        <v>72932</v>
      </c>
      <c r="E22" s="254">
        <v>62960</v>
      </c>
      <c r="F22" s="254">
        <v>55260</v>
      </c>
      <c r="G22" s="254">
        <v>52537</v>
      </c>
      <c r="H22" s="254">
        <v>47326</v>
      </c>
      <c r="I22" s="254">
        <v>34622</v>
      </c>
      <c r="J22" s="255">
        <v>31103</v>
      </c>
      <c r="K22" s="1347">
        <v>33106</v>
      </c>
      <c r="M22" s="222"/>
      <c r="N22" s="256">
        <v>-0.13673010475511438</v>
      </c>
      <c r="O22" s="257">
        <v>-9972</v>
      </c>
      <c r="P22" s="258">
        <v>-0.12229987293519695</v>
      </c>
      <c r="Q22" s="257">
        <v>-7700</v>
      </c>
      <c r="R22" s="258">
        <v>-4.9276149113282708E-2</v>
      </c>
      <c r="S22" s="257">
        <v>-2723</v>
      </c>
      <c r="T22" s="258">
        <v>-9.9187239469326394E-2</v>
      </c>
      <c r="U22" s="257">
        <v>-5211</v>
      </c>
      <c r="V22" s="258">
        <v>-0.26843595486624683</v>
      </c>
      <c r="W22" s="257">
        <v>-12704</v>
      </c>
      <c r="X22" s="258">
        <v>-0.26843595486624683</v>
      </c>
      <c r="Y22" s="257">
        <v>-12704</v>
      </c>
      <c r="Z22" s="258">
        <v>-8.4711086535803171E-2</v>
      </c>
      <c r="AA22" s="257">
        <v>-3064</v>
      </c>
    </row>
    <row r="23" spans="2:27" x14ac:dyDescent="0.35">
      <c r="B23" s="259" t="s">
        <v>345</v>
      </c>
      <c r="C23" s="219"/>
      <c r="D23" s="260">
        <v>40343</v>
      </c>
      <c r="E23" s="261">
        <v>33391</v>
      </c>
      <c r="F23" s="261">
        <v>29520</v>
      </c>
      <c r="G23" s="261">
        <v>28325</v>
      </c>
      <c r="H23" s="261">
        <v>24450</v>
      </c>
      <c r="I23" s="261">
        <v>17420</v>
      </c>
      <c r="J23" s="262">
        <v>14959</v>
      </c>
      <c r="K23" s="1348">
        <v>15559</v>
      </c>
      <c r="L23" s="263"/>
      <c r="M23" s="222"/>
      <c r="N23" s="264">
        <f t="shared" ref="N23" si="0">E23/D23-1</f>
        <v>-0.17232233596906521</v>
      </c>
      <c r="O23" s="265">
        <f t="shared" ref="O23" si="1">E23-D23</f>
        <v>-6952</v>
      </c>
      <c r="P23" s="266">
        <f t="shared" ref="P23" si="2">F23/E23-1</f>
        <v>-0.11592944206522715</v>
      </c>
      <c r="Q23" s="265">
        <f t="shared" ref="Q23" si="3">F23-E23</f>
        <v>-3871</v>
      </c>
      <c r="R23" s="266">
        <f t="shared" ref="R23" si="4">G23/F23-1</f>
        <v>-4.0481029810298108E-2</v>
      </c>
      <c r="S23" s="265">
        <f t="shared" ref="S23" si="5">G23-F23</f>
        <v>-1195</v>
      </c>
      <c r="T23" s="266">
        <f t="shared" ref="T23" si="6">H23/G23-1</f>
        <v>-0.13680494263018539</v>
      </c>
      <c r="U23" s="265">
        <f t="shared" ref="U23" si="7">H23-G23</f>
        <v>-3875</v>
      </c>
      <c r="V23" s="266">
        <f t="shared" ref="V23" si="8">I23/H23-1</f>
        <v>-0.28752556237218818</v>
      </c>
      <c r="W23" s="265">
        <f t="shared" ref="W23" si="9">I23-H23</f>
        <v>-7030</v>
      </c>
      <c r="X23" s="266">
        <v>-0.28752556237218818</v>
      </c>
      <c r="Y23" s="265">
        <v>-7030</v>
      </c>
      <c r="Z23" s="266">
        <v>-0.16182729084738456</v>
      </c>
      <c r="AA23" s="265">
        <v>-3004</v>
      </c>
    </row>
    <row r="24" spans="2:27" x14ac:dyDescent="0.35">
      <c r="M24" s="219"/>
    </row>
    <row r="25" spans="2:27" x14ac:dyDescent="0.35">
      <c r="B25" s="219"/>
      <c r="C25" s="219"/>
      <c r="D25" s="1432" t="s">
        <v>338</v>
      </c>
      <c r="E25" s="1432"/>
      <c r="F25" s="1432"/>
      <c r="G25" s="1432"/>
      <c r="H25" s="1432"/>
      <c r="I25" s="1432"/>
      <c r="J25" s="1432"/>
      <c r="K25" s="1432"/>
      <c r="L25" s="1432"/>
      <c r="M25" s="219"/>
      <c r="N25" s="1429" t="s">
        <v>339</v>
      </c>
      <c r="O25" s="1430"/>
      <c r="P25" s="1430"/>
      <c r="Q25" s="1430"/>
      <c r="R25" s="1430"/>
      <c r="S25" s="1430"/>
      <c r="T25" s="1430"/>
      <c r="U25" s="1430"/>
      <c r="V25" s="1430"/>
      <c r="W25" s="1430"/>
      <c r="X25" s="1430"/>
      <c r="Y25" s="1430"/>
      <c r="Z25" s="1430"/>
      <c r="AA25" s="1430"/>
    </row>
    <row r="26" spans="2:27" ht="24" customHeight="1" x14ac:dyDescent="0.35">
      <c r="B26" s="219"/>
      <c r="C26" s="219"/>
      <c r="D26" s="1433"/>
      <c r="E26" s="1433"/>
      <c r="F26" s="1433"/>
      <c r="G26" s="1433"/>
      <c r="H26" s="1433"/>
      <c r="I26" s="1433"/>
      <c r="J26" s="1433"/>
      <c r="K26" s="1433"/>
      <c r="L26" s="1433"/>
      <c r="M26" s="219"/>
      <c r="N26" s="1434">
        <v>44196</v>
      </c>
      <c r="O26" s="1435"/>
      <c r="P26" s="1436">
        <v>44561</v>
      </c>
      <c r="Q26" s="1437"/>
      <c r="R26" s="1436">
        <v>44926</v>
      </c>
      <c r="S26" s="1437"/>
      <c r="T26" s="1439">
        <v>44926</v>
      </c>
      <c r="U26" s="1440"/>
      <c r="V26" s="1427">
        <v>45657</v>
      </c>
      <c r="W26" s="1438"/>
      <c r="X26" s="1427">
        <v>46022</v>
      </c>
      <c r="Y26" s="1438"/>
      <c r="Z26" s="1427">
        <f>Z6</f>
        <v>46053</v>
      </c>
      <c r="AA26" s="1428"/>
    </row>
    <row r="27" spans="2:27" x14ac:dyDescent="0.35">
      <c r="B27" s="225"/>
      <c r="C27" s="225"/>
      <c r="D27" s="226">
        <v>43830</v>
      </c>
      <c r="E27" s="227">
        <v>44196</v>
      </c>
      <c r="F27" s="228">
        <v>44561</v>
      </c>
      <c r="G27" s="228">
        <v>44926</v>
      </c>
      <c r="H27" s="228">
        <v>45291</v>
      </c>
      <c r="I27" s="228">
        <v>45657</v>
      </c>
      <c r="J27" s="228">
        <v>46022</v>
      </c>
      <c r="K27" s="228">
        <v>46053</v>
      </c>
      <c r="L27" s="229"/>
      <c r="M27" s="219"/>
      <c r="N27" s="230" t="s">
        <v>28</v>
      </c>
      <c r="O27" s="231" t="s">
        <v>340</v>
      </c>
      <c r="P27" s="232" t="s">
        <v>28</v>
      </c>
      <c r="Q27" s="233" t="s">
        <v>340</v>
      </c>
      <c r="R27" s="231" t="s">
        <v>28</v>
      </c>
      <c r="S27" s="232" t="s">
        <v>340</v>
      </c>
      <c r="T27" s="232" t="s">
        <v>28</v>
      </c>
      <c r="U27" s="232" t="s">
        <v>340</v>
      </c>
      <c r="V27" s="232" t="s">
        <v>28</v>
      </c>
      <c r="W27" s="227" t="s">
        <v>340</v>
      </c>
      <c r="X27" s="231" t="s">
        <v>28</v>
      </c>
      <c r="Y27" s="228" t="s">
        <v>340</v>
      </c>
      <c r="Z27" s="231" t="s">
        <v>28</v>
      </c>
      <c r="AA27" s="229" t="s">
        <v>340</v>
      </c>
    </row>
    <row r="28" spans="2:27" x14ac:dyDescent="0.35">
      <c r="B28" s="235" t="s">
        <v>69</v>
      </c>
      <c r="C28" s="219"/>
      <c r="D28" s="236">
        <v>1411021</v>
      </c>
      <c r="E28" s="237">
        <v>1427207</v>
      </c>
      <c r="F28" s="237">
        <v>1569205</v>
      </c>
      <c r="G28" s="237">
        <v>1727429</v>
      </c>
      <c r="H28" s="237">
        <v>1906051</v>
      </c>
      <c r="I28" s="237">
        <v>2125145</v>
      </c>
      <c r="J28" s="238">
        <v>2391346</v>
      </c>
      <c r="K28" s="1350">
        <v>2391385</v>
      </c>
      <c r="L28" s="239"/>
      <c r="M28" s="223"/>
      <c r="N28" s="271">
        <v>1.1471126227037054E-2</v>
      </c>
      <c r="O28" s="272">
        <v>16186</v>
      </c>
      <c r="P28" s="273">
        <v>9.9493626362538778E-2</v>
      </c>
      <c r="Q28" s="237">
        <f t="shared" ref="Q28:Q43" si="10">F28-E28</f>
        <v>141998</v>
      </c>
      <c r="R28" s="273">
        <f>G28/F28-1</f>
        <v>0.10083067540569912</v>
      </c>
      <c r="S28" s="237">
        <f>G28-F28</f>
        <v>158224</v>
      </c>
      <c r="T28" s="273">
        <f>H28/G28-1</f>
        <v>0.10340338155721596</v>
      </c>
      <c r="U28" s="237">
        <f>H28-G28</f>
        <v>178622</v>
      </c>
      <c r="V28" s="273">
        <f>I28/H28-1</f>
        <v>0.11494655704385659</v>
      </c>
      <c r="W28" s="237">
        <f>I28-H28</f>
        <v>219094</v>
      </c>
      <c r="X28" s="273">
        <v>0.11494655704385659</v>
      </c>
      <c r="Y28" s="243">
        <v>219094</v>
      </c>
      <c r="Z28" s="273">
        <v>0.12091985939900063</v>
      </c>
      <c r="AA28" s="243">
        <v>257972</v>
      </c>
    </row>
    <row r="29" spans="2:27" ht="15" customHeight="1" x14ac:dyDescent="0.35">
      <c r="B29" s="274" t="s">
        <v>348</v>
      </c>
      <c r="C29" s="219"/>
      <c r="D29" s="275">
        <v>60438</v>
      </c>
      <c r="E29" s="276">
        <v>61411</v>
      </c>
      <c r="F29" s="276">
        <v>62214</v>
      </c>
      <c r="G29" s="276">
        <v>65642</v>
      </c>
      <c r="H29" s="276">
        <v>69697</v>
      </c>
      <c r="I29" s="276">
        <v>78342</v>
      </c>
      <c r="J29" s="277">
        <v>79376</v>
      </c>
      <c r="K29" s="1351">
        <v>79353</v>
      </c>
      <c r="L29" s="267"/>
      <c r="M29" s="222"/>
      <c r="N29" s="278">
        <v>1.6099142923326371E-2</v>
      </c>
      <c r="O29" s="279">
        <v>973</v>
      </c>
      <c r="P29" s="280">
        <v>1.3075833319763586E-2</v>
      </c>
      <c r="Q29" s="279">
        <f t="shared" si="10"/>
        <v>803</v>
      </c>
      <c r="R29" s="281">
        <f t="shared" ref="R29:R42" si="11">G29/F29-1</f>
        <v>5.510013823255222E-2</v>
      </c>
      <c r="S29" s="276">
        <f t="shared" ref="S29:S43" si="12">G29-F29</f>
        <v>3428</v>
      </c>
      <c r="T29" s="280">
        <f t="shared" ref="T29:T43" si="13">H29/G29-1</f>
        <v>6.1774473660156648E-2</v>
      </c>
      <c r="U29" s="279">
        <f t="shared" ref="U29:U42" si="14">H29-G29</f>
        <v>4055</v>
      </c>
      <c r="V29" s="280">
        <f t="shared" ref="V29:V43" si="15">I29/H29-1</f>
        <v>0.1240369025926511</v>
      </c>
      <c r="W29" s="279">
        <f t="shared" ref="W29:W43" si="16">I29-H29</f>
        <v>8645</v>
      </c>
      <c r="X29" s="281">
        <v>0.1240369025926511</v>
      </c>
      <c r="Y29" s="279">
        <v>8645</v>
      </c>
      <c r="Z29" s="281">
        <v>4.608236589904946E-3</v>
      </c>
      <c r="AA29" s="279">
        <v>364</v>
      </c>
    </row>
    <row r="30" spans="2:27" x14ac:dyDescent="0.35">
      <c r="B30" s="252" t="s">
        <v>349</v>
      </c>
      <c r="C30" s="219"/>
      <c r="D30" s="253">
        <v>246617</v>
      </c>
      <c r="E30" s="254">
        <v>254644</v>
      </c>
      <c r="F30" s="254">
        <v>292469</v>
      </c>
      <c r="G30" s="254">
        <v>351993</v>
      </c>
      <c r="H30" s="254">
        <v>427677</v>
      </c>
      <c r="I30" s="254">
        <v>524561</v>
      </c>
      <c r="J30" s="255">
        <v>628736</v>
      </c>
      <c r="K30" s="255">
        <v>629772</v>
      </c>
      <c r="L30" s="269"/>
      <c r="M30" s="219"/>
      <c r="N30" s="256">
        <v>3.2548445565390827E-2</v>
      </c>
      <c r="O30" s="257">
        <v>8027</v>
      </c>
      <c r="P30" s="258">
        <v>0.14854070781169004</v>
      </c>
      <c r="Q30" s="257">
        <f t="shared" si="10"/>
        <v>37825</v>
      </c>
      <c r="R30" s="282">
        <f t="shared" si="11"/>
        <v>0.20352242459884629</v>
      </c>
      <c r="S30" s="254">
        <f t="shared" si="12"/>
        <v>59524</v>
      </c>
      <c r="T30" s="258">
        <f t="shared" si="13"/>
        <v>0.21501563951555847</v>
      </c>
      <c r="U30" s="257">
        <f t="shared" si="14"/>
        <v>75684</v>
      </c>
      <c r="V30" s="258">
        <f t="shared" si="15"/>
        <v>0.22653544614276666</v>
      </c>
      <c r="W30" s="257">
        <f t="shared" si="16"/>
        <v>96884</v>
      </c>
      <c r="X30" s="282">
        <v>0.22653544614276666</v>
      </c>
      <c r="Y30" s="257">
        <v>96884</v>
      </c>
      <c r="Z30" s="282">
        <v>0.19373121088167178</v>
      </c>
      <c r="AA30" s="257">
        <v>102206</v>
      </c>
    </row>
    <row r="31" spans="2:27" x14ac:dyDescent="0.35">
      <c r="B31" s="252" t="s">
        <v>350</v>
      </c>
      <c r="C31" s="219"/>
      <c r="D31" s="253">
        <v>250318</v>
      </c>
      <c r="E31" s="254">
        <v>253202</v>
      </c>
      <c r="F31" s="254">
        <v>291129</v>
      </c>
      <c r="G31" s="254">
        <v>322595</v>
      </c>
      <c r="H31" s="254">
        <v>343152</v>
      </c>
      <c r="I31" s="254">
        <v>357497</v>
      </c>
      <c r="J31" s="255">
        <v>395421</v>
      </c>
      <c r="K31" s="255">
        <v>395639</v>
      </c>
      <c r="L31" s="269"/>
      <c r="M31" s="219"/>
      <c r="N31" s="256">
        <v>1.1521344849351633E-2</v>
      </c>
      <c r="O31" s="257">
        <v>2884</v>
      </c>
      <c r="P31" s="258">
        <v>0.14978949613352177</v>
      </c>
      <c r="Q31" s="257">
        <f t="shared" si="10"/>
        <v>37927</v>
      </c>
      <c r="R31" s="282">
        <f t="shared" si="11"/>
        <v>0.1080826712556977</v>
      </c>
      <c r="S31" s="254">
        <f t="shared" si="12"/>
        <v>31466</v>
      </c>
      <c r="T31" s="258">
        <f t="shared" si="13"/>
        <v>6.3723864288039112E-2</v>
      </c>
      <c r="U31" s="257">
        <f t="shared" si="14"/>
        <v>20557</v>
      </c>
      <c r="V31" s="258">
        <f t="shared" si="15"/>
        <v>4.1803632209633124E-2</v>
      </c>
      <c r="W31" s="257">
        <f t="shared" si="16"/>
        <v>14345</v>
      </c>
      <c r="X31" s="282">
        <v>4.1803632209633124E-2</v>
      </c>
      <c r="Y31" s="257">
        <v>14345</v>
      </c>
      <c r="Z31" s="282">
        <v>9.4219132012434592E-2</v>
      </c>
      <c r="AA31" s="257">
        <v>34067</v>
      </c>
    </row>
    <row r="32" spans="2:27" x14ac:dyDescent="0.35">
      <c r="B32" s="252" t="s">
        <v>351</v>
      </c>
      <c r="C32" s="219"/>
      <c r="D32" s="253">
        <v>96748</v>
      </c>
      <c r="E32" s="254">
        <v>88465</v>
      </c>
      <c r="F32" s="254">
        <v>91795</v>
      </c>
      <c r="G32" s="254">
        <v>97929</v>
      </c>
      <c r="H32" s="254">
        <v>104917</v>
      </c>
      <c r="I32" s="254">
        <v>110349</v>
      </c>
      <c r="J32" s="255">
        <v>110896</v>
      </c>
      <c r="K32" s="255">
        <v>111383</v>
      </c>
      <c r="L32" s="304"/>
      <c r="M32" s="222"/>
      <c r="N32" s="256">
        <v>-8.5614172902799046E-2</v>
      </c>
      <c r="O32" s="257">
        <v>-8283</v>
      </c>
      <c r="P32" s="258">
        <v>3.764200531283568E-2</v>
      </c>
      <c r="Q32" s="257">
        <f t="shared" si="10"/>
        <v>3330</v>
      </c>
      <c r="R32" s="282">
        <f t="shared" si="11"/>
        <v>6.6822811699983609E-2</v>
      </c>
      <c r="S32" s="254">
        <f t="shared" si="12"/>
        <v>6134</v>
      </c>
      <c r="T32" s="258">
        <f t="shared" si="13"/>
        <v>7.1357820461763088E-2</v>
      </c>
      <c r="U32" s="257">
        <f t="shared" si="14"/>
        <v>6988</v>
      </c>
      <c r="V32" s="258">
        <f t="shared" si="15"/>
        <v>5.1774259652868526E-2</v>
      </c>
      <c r="W32" s="257">
        <f t="shared" si="16"/>
        <v>5432</v>
      </c>
      <c r="X32" s="282">
        <v>5.1774259652868526E-2</v>
      </c>
      <c r="Y32" s="257">
        <v>5432</v>
      </c>
      <c r="Z32" s="282">
        <v>1.082675378890996E-2</v>
      </c>
      <c r="AA32" s="257">
        <v>1193</v>
      </c>
    </row>
    <row r="33" spans="2:31" x14ac:dyDescent="0.35">
      <c r="B33" s="252" t="s">
        <v>352</v>
      </c>
      <c r="C33" s="219"/>
      <c r="D33" s="253">
        <v>170785</v>
      </c>
      <c r="E33" s="254">
        <v>156437</v>
      </c>
      <c r="F33" s="254">
        <v>169990</v>
      </c>
      <c r="G33" s="254">
        <v>175956</v>
      </c>
      <c r="H33" s="254">
        <v>181817</v>
      </c>
      <c r="I33" s="254">
        <v>184545</v>
      </c>
      <c r="J33" s="255">
        <v>185779</v>
      </c>
      <c r="K33" s="255">
        <v>184731</v>
      </c>
      <c r="L33" s="269"/>
      <c r="M33" s="219"/>
      <c r="N33" s="256">
        <v>-8.4012061949234385E-2</v>
      </c>
      <c r="O33" s="257">
        <v>-14348</v>
      </c>
      <c r="P33" s="258">
        <v>8.6635514616107523E-2</v>
      </c>
      <c r="Q33" s="257">
        <f t="shared" si="10"/>
        <v>13553</v>
      </c>
      <c r="R33" s="282">
        <f t="shared" si="11"/>
        <v>3.5096182128360409E-2</v>
      </c>
      <c r="S33" s="254">
        <f t="shared" si="12"/>
        <v>5966</v>
      </c>
      <c r="T33" s="258">
        <f t="shared" si="13"/>
        <v>3.3309463729568778E-2</v>
      </c>
      <c r="U33" s="257">
        <f t="shared" si="14"/>
        <v>5861</v>
      </c>
      <c r="V33" s="258">
        <f t="shared" si="15"/>
        <v>1.5004097526633897E-2</v>
      </c>
      <c r="W33" s="257">
        <f t="shared" si="16"/>
        <v>2728</v>
      </c>
      <c r="X33" s="282">
        <v>1.5004097526633897E-2</v>
      </c>
      <c r="Y33" s="257">
        <v>2728</v>
      </c>
      <c r="Z33" s="282">
        <v>2.1645726189700731E-3</v>
      </c>
      <c r="AA33" s="257">
        <v>399</v>
      </c>
      <c r="AC33" s="224"/>
    </row>
    <row r="34" spans="2:31" x14ac:dyDescent="0.35">
      <c r="B34" s="252" t="s">
        <v>353</v>
      </c>
      <c r="C34" s="219"/>
      <c r="D34" s="253">
        <v>151340</v>
      </c>
      <c r="E34" s="254">
        <v>154547</v>
      </c>
      <c r="F34" s="254">
        <v>170517</v>
      </c>
      <c r="G34" s="254">
        <v>187214</v>
      </c>
      <c r="H34" s="254">
        <v>210403</v>
      </c>
      <c r="I34" s="254">
        <v>222787</v>
      </c>
      <c r="J34" s="255">
        <v>242900</v>
      </c>
      <c r="K34" s="255">
        <v>240622</v>
      </c>
      <c r="L34" s="304"/>
      <c r="M34" s="222"/>
      <c r="N34" s="256">
        <v>2.1190696445090529E-2</v>
      </c>
      <c r="O34" s="257">
        <v>3207</v>
      </c>
      <c r="P34" s="258">
        <v>0.10333426077503938</v>
      </c>
      <c r="Q34" s="257">
        <f t="shared" si="10"/>
        <v>15970</v>
      </c>
      <c r="R34" s="282">
        <f t="shared" si="11"/>
        <v>9.7919855498278752E-2</v>
      </c>
      <c r="S34" s="254">
        <f t="shared" si="12"/>
        <v>16697</v>
      </c>
      <c r="T34" s="258">
        <f t="shared" si="13"/>
        <v>0.12386359994444862</v>
      </c>
      <c r="U34" s="257">
        <f t="shared" si="14"/>
        <v>23189</v>
      </c>
      <c r="V34" s="258">
        <f t="shared" si="15"/>
        <v>5.8858476352523503E-2</v>
      </c>
      <c r="W34" s="257">
        <f t="shared" si="16"/>
        <v>12384</v>
      </c>
      <c r="X34" s="282">
        <v>5.8858476352523503E-2</v>
      </c>
      <c r="Y34" s="257">
        <v>12384</v>
      </c>
      <c r="Z34" s="282">
        <v>0.10149186774150731</v>
      </c>
      <c r="AA34" s="257">
        <v>22171</v>
      </c>
    </row>
    <row r="35" spans="2:31" x14ac:dyDescent="0.35">
      <c r="B35" s="252" t="s">
        <v>354</v>
      </c>
      <c r="C35" s="219"/>
      <c r="D35" s="253">
        <v>9202</v>
      </c>
      <c r="E35" s="254">
        <v>11820</v>
      </c>
      <c r="F35" s="254">
        <v>15678</v>
      </c>
      <c r="G35" s="254">
        <v>19892</v>
      </c>
      <c r="H35" s="254">
        <v>22322</v>
      </c>
      <c r="I35" s="254">
        <v>24661</v>
      </c>
      <c r="J35" s="255">
        <v>29701</v>
      </c>
      <c r="K35" s="255">
        <v>30082</v>
      </c>
      <c r="L35" s="269"/>
      <c r="M35" s="219"/>
      <c r="N35" s="256">
        <v>0.28450336883286242</v>
      </c>
      <c r="O35" s="257">
        <v>2618</v>
      </c>
      <c r="P35" s="258">
        <v>0.3263959390862945</v>
      </c>
      <c r="Q35" s="257">
        <f t="shared" si="10"/>
        <v>3858</v>
      </c>
      <c r="R35" s="282">
        <f t="shared" si="11"/>
        <v>0.26878428370965679</v>
      </c>
      <c r="S35" s="254">
        <f t="shared" si="12"/>
        <v>4214</v>
      </c>
      <c r="T35" s="258">
        <f t="shared" si="13"/>
        <v>0.12215966217574903</v>
      </c>
      <c r="U35" s="257">
        <f t="shared" si="14"/>
        <v>2430</v>
      </c>
      <c r="V35" s="258">
        <f t="shared" si="15"/>
        <v>0.10478451751635154</v>
      </c>
      <c r="W35" s="257">
        <f t="shared" si="16"/>
        <v>2339</v>
      </c>
      <c r="X35" s="282">
        <v>0.10478451751635154</v>
      </c>
      <c r="Y35" s="257">
        <v>2339</v>
      </c>
      <c r="Z35" s="282">
        <v>0.22369116869381278</v>
      </c>
      <c r="AA35" s="257">
        <v>5499</v>
      </c>
    </row>
    <row r="36" spans="2:31" x14ac:dyDescent="0.35">
      <c r="B36" s="252" t="s">
        <v>355</v>
      </c>
      <c r="C36" s="219"/>
      <c r="D36" s="253">
        <v>236</v>
      </c>
      <c r="E36" s="254">
        <v>293</v>
      </c>
      <c r="F36" s="254">
        <v>388</v>
      </c>
      <c r="G36" s="254">
        <v>233</v>
      </c>
      <c r="H36" s="254">
        <v>197</v>
      </c>
      <c r="I36" s="254">
        <v>255</v>
      </c>
      <c r="J36" s="255">
        <v>455</v>
      </c>
      <c r="K36" s="255">
        <v>484</v>
      </c>
      <c r="L36" s="304"/>
      <c r="M36" s="222"/>
      <c r="N36" s="256">
        <v>0.24152542372881358</v>
      </c>
      <c r="O36" s="257">
        <v>57</v>
      </c>
      <c r="P36" s="258">
        <v>0.32423208191126274</v>
      </c>
      <c r="Q36" s="257">
        <f t="shared" si="10"/>
        <v>95</v>
      </c>
      <c r="R36" s="282">
        <f t="shared" si="11"/>
        <v>-0.39948453608247425</v>
      </c>
      <c r="S36" s="254">
        <f t="shared" si="12"/>
        <v>-155</v>
      </c>
      <c r="T36" s="258">
        <f t="shared" si="13"/>
        <v>-0.15450643776824036</v>
      </c>
      <c r="U36" s="257">
        <f t="shared" si="14"/>
        <v>-36</v>
      </c>
      <c r="V36" s="258">
        <f t="shared" si="15"/>
        <v>0.29441624365482233</v>
      </c>
      <c r="W36" s="257">
        <f t="shared" si="16"/>
        <v>58</v>
      </c>
      <c r="X36" s="282">
        <v>0.29441624365482233</v>
      </c>
      <c r="Y36" s="257">
        <v>58</v>
      </c>
      <c r="Z36" s="282">
        <v>0.83333333333333326</v>
      </c>
      <c r="AA36" s="257">
        <v>220</v>
      </c>
    </row>
    <row r="37" spans="2:31" x14ac:dyDescent="0.35">
      <c r="B37" s="252" t="s">
        <v>356</v>
      </c>
      <c r="C37" s="219"/>
      <c r="D37" s="253">
        <v>37073</v>
      </c>
      <c r="E37" s="254">
        <v>46805</v>
      </c>
      <c r="F37" s="254">
        <v>56289</v>
      </c>
      <c r="G37" s="254">
        <v>61732</v>
      </c>
      <c r="H37" s="254">
        <v>67194</v>
      </c>
      <c r="I37" s="254">
        <v>67576</v>
      </c>
      <c r="J37" s="255">
        <v>71028</v>
      </c>
      <c r="K37" s="255">
        <v>70162</v>
      </c>
      <c r="L37" s="269"/>
      <c r="M37" s="219"/>
      <c r="N37" s="256">
        <v>0.26250910366034574</v>
      </c>
      <c r="O37" s="257">
        <v>9732</v>
      </c>
      <c r="P37" s="258">
        <v>0.20262792436705479</v>
      </c>
      <c r="Q37" s="257">
        <f t="shared" si="10"/>
        <v>9484</v>
      </c>
      <c r="R37" s="282">
        <f t="shared" si="11"/>
        <v>9.6697400913144715E-2</v>
      </c>
      <c r="S37" s="254">
        <f t="shared" si="12"/>
        <v>5443</v>
      </c>
      <c r="T37" s="258">
        <f t="shared" si="13"/>
        <v>8.8479232812803676E-2</v>
      </c>
      <c r="U37" s="257">
        <f t="shared" si="14"/>
        <v>5462</v>
      </c>
      <c r="V37" s="258">
        <f t="shared" si="15"/>
        <v>5.6850314016132497E-3</v>
      </c>
      <c r="W37" s="257">
        <f t="shared" si="16"/>
        <v>382</v>
      </c>
      <c r="X37" s="282">
        <v>5.6850314016132497E-3</v>
      </c>
      <c r="Y37" s="257">
        <v>382</v>
      </c>
      <c r="Z37" s="282">
        <v>9.3973649333437326E-2</v>
      </c>
      <c r="AA37" s="257">
        <v>6027</v>
      </c>
    </row>
    <row r="38" spans="2:31" x14ac:dyDescent="0.35">
      <c r="B38" s="252" t="s">
        <v>357</v>
      </c>
      <c r="C38" s="219"/>
      <c r="D38" s="253">
        <v>24365</v>
      </c>
      <c r="E38" s="254">
        <v>24374</v>
      </c>
      <c r="F38" s="254">
        <v>23330</v>
      </c>
      <c r="G38" s="254">
        <v>22270</v>
      </c>
      <c r="H38" s="254">
        <v>27295</v>
      </c>
      <c r="I38" s="254">
        <v>30196</v>
      </c>
      <c r="J38" s="255">
        <v>33701</v>
      </c>
      <c r="K38" s="255">
        <v>33131</v>
      </c>
      <c r="L38" s="269"/>
      <c r="M38" s="219"/>
      <c r="N38" s="256">
        <v>3.6938231069161276E-4</v>
      </c>
      <c r="O38" s="257">
        <v>9</v>
      </c>
      <c r="P38" s="258">
        <v>-4.2832526462624143E-2</v>
      </c>
      <c r="Q38" s="257">
        <f t="shared" si="10"/>
        <v>-1044</v>
      </c>
      <c r="R38" s="282">
        <f t="shared" si="11"/>
        <v>-4.5435062151735983E-2</v>
      </c>
      <c r="S38" s="254">
        <f t="shared" si="12"/>
        <v>-1060</v>
      </c>
      <c r="T38" s="258">
        <f t="shared" si="13"/>
        <v>0.22563987427031873</v>
      </c>
      <c r="U38" s="257">
        <f t="shared" si="14"/>
        <v>5025</v>
      </c>
      <c r="V38" s="258">
        <f t="shared" si="15"/>
        <v>0.10628320205165775</v>
      </c>
      <c r="W38" s="257">
        <f t="shared" si="16"/>
        <v>2901</v>
      </c>
      <c r="X38" s="282">
        <v>0.10628320205165775</v>
      </c>
      <c r="Y38" s="257">
        <v>2901</v>
      </c>
      <c r="Z38" s="282">
        <v>9.2927360295572914E-2</v>
      </c>
      <c r="AA38" s="257">
        <v>2817</v>
      </c>
    </row>
    <row r="39" spans="2:31" x14ac:dyDescent="0.35">
      <c r="B39" s="252" t="s">
        <v>358</v>
      </c>
      <c r="C39" s="219"/>
      <c r="D39" s="253">
        <v>80417</v>
      </c>
      <c r="E39" s="254">
        <v>71239</v>
      </c>
      <c r="F39" s="254">
        <v>74832</v>
      </c>
      <c r="G39" s="254">
        <v>83087</v>
      </c>
      <c r="H39" s="254">
        <v>93395</v>
      </c>
      <c r="I39" s="254">
        <v>100099</v>
      </c>
      <c r="J39" s="255">
        <v>108015</v>
      </c>
      <c r="K39" s="255">
        <v>106763</v>
      </c>
      <c r="L39" s="269"/>
      <c r="M39" s="219"/>
      <c r="N39" s="256">
        <v>-0.11413009687006481</v>
      </c>
      <c r="O39" s="257">
        <v>-9178</v>
      </c>
      <c r="P39" s="258">
        <v>5.0435856763851206E-2</v>
      </c>
      <c r="Q39" s="257">
        <f t="shared" si="10"/>
        <v>3593</v>
      </c>
      <c r="R39" s="282">
        <f t="shared" si="11"/>
        <v>0.11031376951036997</v>
      </c>
      <c r="S39" s="254">
        <f t="shared" si="12"/>
        <v>8255</v>
      </c>
      <c r="T39" s="258">
        <f t="shared" si="13"/>
        <v>0.12406272942818974</v>
      </c>
      <c r="U39" s="257">
        <f t="shared" si="14"/>
        <v>10308</v>
      </c>
      <c r="V39" s="258">
        <f t="shared" si="15"/>
        <v>7.1781144600888691E-2</v>
      </c>
      <c r="W39" s="257">
        <f t="shared" si="16"/>
        <v>6704</v>
      </c>
      <c r="X39" s="282">
        <v>7.1781144600888691E-2</v>
      </c>
      <c r="Y39" s="257">
        <v>6704</v>
      </c>
      <c r="Z39" s="282">
        <v>7.6728354596339088E-2</v>
      </c>
      <c r="AA39" s="257">
        <v>7608</v>
      </c>
    </row>
    <row r="40" spans="2:31" x14ac:dyDescent="0.35">
      <c r="B40" s="252" t="s">
        <v>359</v>
      </c>
      <c r="C40" s="219"/>
      <c r="D40" s="253">
        <v>47</v>
      </c>
      <c r="E40" s="254">
        <v>16</v>
      </c>
      <c r="F40" s="254">
        <v>0</v>
      </c>
      <c r="G40" s="254">
        <v>0</v>
      </c>
      <c r="H40" s="254">
        <v>0</v>
      </c>
      <c r="I40" s="254">
        <v>0</v>
      </c>
      <c r="J40" s="255">
        <v>0</v>
      </c>
      <c r="K40" s="255">
        <v>0</v>
      </c>
      <c r="M40" s="222"/>
      <c r="N40" s="256">
        <v>-0.65957446808510634</v>
      </c>
      <c r="O40" s="257">
        <v>-31</v>
      </c>
      <c r="P40" s="258">
        <v>-1</v>
      </c>
      <c r="Q40" s="257">
        <f t="shared" si="10"/>
        <v>-16</v>
      </c>
      <c r="R40" s="1410" t="s">
        <v>363</v>
      </c>
      <c r="S40" s="254">
        <f t="shared" si="12"/>
        <v>0</v>
      </c>
      <c r="T40" s="283" t="str">
        <f>IFERROR((H40/G40-1),"-")</f>
        <v>-</v>
      </c>
      <c r="U40" s="257">
        <f t="shared" si="14"/>
        <v>0</v>
      </c>
      <c r="V40" s="283" t="s">
        <v>363</v>
      </c>
      <c r="W40" s="257">
        <f t="shared" si="16"/>
        <v>0</v>
      </c>
      <c r="X40" s="284" t="s">
        <v>363</v>
      </c>
      <c r="Y40" s="257">
        <v>0</v>
      </c>
      <c r="Z40" s="284" t="s">
        <v>363</v>
      </c>
      <c r="AA40" s="257">
        <v>0</v>
      </c>
    </row>
    <row r="41" spans="2:31" x14ac:dyDescent="0.35">
      <c r="B41" s="252" t="s">
        <v>360</v>
      </c>
      <c r="C41" s="219"/>
      <c r="D41" s="253">
        <v>426938</v>
      </c>
      <c r="E41" s="254">
        <v>450517</v>
      </c>
      <c r="F41" s="254">
        <v>482545</v>
      </c>
      <c r="G41" s="254">
        <v>517053</v>
      </c>
      <c r="H41" s="254">
        <v>558234</v>
      </c>
      <c r="I41" s="254">
        <v>636030</v>
      </c>
      <c r="J41" s="255">
        <v>735889</v>
      </c>
      <c r="K41" s="255">
        <v>737452</v>
      </c>
      <c r="M41" s="222"/>
      <c r="N41" s="256">
        <v>5.5228159592259241E-2</v>
      </c>
      <c r="O41" s="257">
        <v>23579</v>
      </c>
      <c r="P41" s="258">
        <v>7.109165691860686E-2</v>
      </c>
      <c r="Q41" s="257">
        <f t="shared" si="10"/>
        <v>32028</v>
      </c>
      <c r="R41" s="282">
        <f t="shared" si="11"/>
        <v>7.1512501424737529E-2</v>
      </c>
      <c r="S41" s="254">
        <f t="shared" si="12"/>
        <v>34508</v>
      </c>
      <c r="T41" s="258">
        <f t="shared" si="13"/>
        <v>7.9645606930043966E-2</v>
      </c>
      <c r="U41" s="257">
        <f t="shared" si="14"/>
        <v>41181</v>
      </c>
      <c r="V41" s="258">
        <f t="shared" si="15"/>
        <v>0.13936091316544674</v>
      </c>
      <c r="W41" s="257">
        <f t="shared" si="16"/>
        <v>77796</v>
      </c>
      <c r="X41" s="282">
        <v>0.13936091316544674</v>
      </c>
      <c r="Y41" s="257">
        <v>77796</v>
      </c>
      <c r="Z41" s="282">
        <v>0.15013022660989717</v>
      </c>
      <c r="AA41" s="257">
        <v>96262</v>
      </c>
    </row>
    <row r="42" spans="2:31" x14ac:dyDescent="0.35">
      <c r="B42" s="259" t="s">
        <v>361</v>
      </c>
      <c r="C42" s="219"/>
      <c r="D42" s="260">
        <v>7837</v>
      </c>
      <c r="E42" s="261">
        <v>7984</v>
      </c>
      <c r="F42" s="254">
        <v>8546</v>
      </c>
      <c r="G42" s="261">
        <v>9047</v>
      </c>
      <c r="H42" s="261">
        <v>10154</v>
      </c>
      <c r="I42" s="261">
        <v>11034</v>
      </c>
      <c r="J42" s="262">
        <v>12349</v>
      </c>
      <c r="K42" s="255">
        <v>12433</v>
      </c>
      <c r="L42" s="263"/>
      <c r="M42" s="222"/>
      <c r="N42" s="264">
        <v>1.8757177491387056E-2</v>
      </c>
      <c r="O42" s="265">
        <v>147</v>
      </c>
      <c r="P42" s="266">
        <v>7.039078156312617E-2</v>
      </c>
      <c r="Q42" s="265">
        <f t="shared" si="10"/>
        <v>562</v>
      </c>
      <c r="R42" s="285">
        <f t="shared" si="11"/>
        <v>5.8623917622279365E-2</v>
      </c>
      <c r="S42" s="261">
        <f t="shared" si="12"/>
        <v>501</v>
      </c>
      <c r="T42" s="266">
        <f t="shared" si="13"/>
        <v>0.12236100364761793</v>
      </c>
      <c r="U42" s="265">
        <f t="shared" si="14"/>
        <v>1107</v>
      </c>
      <c r="V42" s="266">
        <f t="shared" si="15"/>
        <v>8.6665353555249069E-2</v>
      </c>
      <c r="W42" s="265">
        <f t="shared" si="16"/>
        <v>880</v>
      </c>
      <c r="X42" s="285">
        <v>8.6665353555249069E-2</v>
      </c>
      <c r="Y42" s="265">
        <v>880</v>
      </c>
      <c r="Z42" s="282">
        <v>0.11777398183943188</v>
      </c>
      <c r="AA42" s="257">
        <v>1310</v>
      </c>
      <c r="AC42" s="224"/>
      <c r="AD42" s="224"/>
      <c r="AE42" s="286"/>
    </row>
    <row r="43" spans="2:31" x14ac:dyDescent="0.35">
      <c r="B43" s="287" t="s">
        <v>362</v>
      </c>
      <c r="C43" s="219"/>
      <c r="D43" s="288">
        <v>1.2652820209777229</v>
      </c>
      <c r="E43" s="288">
        <v>1.2694973448493636</v>
      </c>
      <c r="F43" s="289">
        <v>1.2839792757306434</v>
      </c>
      <c r="G43" s="288">
        <v>1.31519745522625</v>
      </c>
      <c r="H43" s="288">
        <v>1.3500225942121986</v>
      </c>
      <c r="I43" s="288">
        <v>1.3995728465830362</v>
      </c>
      <c r="J43" s="288">
        <v>1.4259308949924927</v>
      </c>
      <c r="K43" s="1352">
        <v>1.4277351562733216</v>
      </c>
      <c r="L43" s="239"/>
      <c r="M43" s="223"/>
      <c r="N43" s="290">
        <f>E43/D43-1</f>
        <v>3.3315290992463886E-3</v>
      </c>
      <c r="O43" s="291">
        <f t="shared" ref="O43" si="17">E43-D43</f>
        <v>4.2153238716406971E-3</v>
      </c>
      <c r="P43" s="290">
        <f>F43/E43-1</f>
        <v>1.1407610216780828E-2</v>
      </c>
      <c r="Q43" s="292">
        <f t="shared" si="10"/>
        <v>1.4481930881279803E-2</v>
      </c>
      <c r="R43" s="293">
        <f>G43/F43-1</f>
        <v>2.4313616337648503E-2</v>
      </c>
      <c r="S43" s="291">
        <f t="shared" si="12"/>
        <v>3.1218179495606568E-2</v>
      </c>
      <c r="T43" s="290">
        <f t="shared" si="13"/>
        <v>2.6479019441197016E-2</v>
      </c>
      <c r="U43" s="291">
        <f>H43-G43</f>
        <v>3.4825138985948634E-2</v>
      </c>
      <c r="V43" s="294">
        <f t="shared" si="15"/>
        <v>3.6703276362387349E-2</v>
      </c>
      <c r="W43" s="291">
        <f t="shared" si="16"/>
        <v>4.9550252370837544E-2</v>
      </c>
      <c r="X43" s="290">
        <v>4.2153238716406971E-3</v>
      </c>
      <c r="Y43" s="295">
        <v>3.6703276362387349E-2</v>
      </c>
      <c r="Z43" s="290">
        <v>1.8219119995979804E-2</v>
      </c>
      <c r="AA43" s="295">
        <v>2.5546640820028443E-2</v>
      </c>
    </row>
  </sheetData>
  <mergeCells count="19">
    <mergeCell ref="R26:S26"/>
    <mergeCell ref="T26:U26"/>
    <mergeCell ref="V26:W26"/>
    <mergeCell ref="Z6:AA6"/>
    <mergeCell ref="Z26:AA26"/>
    <mergeCell ref="N5:AA5"/>
    <mergeCell ref="N25:AA25"/>
    <mergeCell ref="B3:X3"/>
    <mergeCell ref="D5:L6"/>
    <mergeCell ref="N6:O6"/>
    <mergeCell ref="P6:Q6"/>
    <mergeCell ref="X6:Y6"/>
    <mergeCell ref="R6:S6"/>
    <mergeCell ref="T6:U6"/>
    <mergeCell ref="V6:W6"/>
    <mergeCell ref="D25:L26"/>
    <mergeCell ref="N26:O26"/>
    <mergeCell ref="P26:Q26"/>
    <mergeCell ref="X26:Y26"/>
  </mergeCells>
  <pageMargins left="0.7" right="0.7" top="0.75" bottom="0.75" header="0.3" footer="0.3"/>
  <pageSetup paperSize="9" scale="52"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L9</xm:sqref>
            </x14:sparkline>
            <x14:sparkline>
              <xm:f>EVO!D10:J10</xm:f>
              <xm:sqref>L10</xm:sqref>
            </x14:sparkline>
            <x14:sparkline>
              <xm:f>EVO!D11:J11</xm:f>
              <xm:sqref>L11</xm:sqref>
            </x14:sparkline>
            <x14:sparkline>
              <xm:f>EVO!D12:J12</xm:f>
              <xm:sqref>L12</xm:sqref>
            </x14:sparkline>
            <x14:sparkline>
              <xm:f>EVO!D13:J13</xm:f>
              <xm:sqref>L13</xm:sqref>
            </x14:sparkline>
            <x14:sparkline>
              <xm:f>EVO!D14:J14</xm:f>
              <xm:sqref>L14</xm:sqref>
            </x14:sparkline>
            <x14:sparkline>
              <xm:f>EVO!D15:J15</xm:f>
              <xm:sqref>L15</xm:sqref>
            </x14:sparkline>
            <x14:sparkline>
              <xm:f>EVO!D16:J16</xm:f>
              <xm:sqref>L16</xm:sqref>
            </x14:sparkline>
            <x14:sparkline>
              <xm:f>EVO!D17:J17</xm:f>
              <xm:sqref>L17</xm:sqref>
            </x14:sparkline>
            <x14:sparkline>
              <xm:f>EVO!D18:J18</xm:f>
              <xm:sqref>L18</xm:sqref>
            </x14:sparkline>
            <x14:sparkline>
              <xm:f>EVO!D19:J19</xm:f>
              <xm:sqref>L19</xm:sqref>
            </x14:sparkline>
            <x14:sparkline>
              <xm:f>EVO!D20:J20</xm:f>
              <xm:sqref>L20</xm:sqref>
            </x14:sparkline>
            <x14:sparkline>
              <xm:f>EVO!D21:J21</xm:f>
              <xm:sqref>L21</xm:sqref>
            </x14:sparkline>
            <x14:sparkline>
              <xm:f>EVO!D22:J22</xm:f>
              <xm:sqref>L22</xm:sqref>
            </x14:sparkline>
            <x14:sparkline>
              <xm:f>EVO!D23:J23</xm:f>
              <xm:sqref>L23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L28</xm:sqref>
            </x14:sparkline>
            <x14:sparkline>
              <xm:f>EVO!D29:J29</xm:f>
              <xm:sqref>L29</xm:sqref>
            </x14:sparkline>
            <x14:sparkline>
              <xm:f>EVO!D30:J30</xm:f>
              <xm:sqref>L30</xm:sqref>
            </x14:sparkline>
            <x14:sparkline>
              <xm:f>EVO!D31:J31</xm:f>
              <xm:sqref>L31</xm:sqref>
            </x14:sparkline>
            <x14:sparkline>
              <xm:f>EVO!D32:J32</xm:f>
              <xm:sqref>L32</xm:sqref>
            </x14:sparkline>
            <x14:sparkline>
              <xm:f>EVO!D33:J33</xm:f>
              <xm:sqref>L33</xm:sqref>
            </x14:sparkline>
            <x14:sparkline>
              <xm:f>EVO!D34:J34</xm:f>
              <xm:sqref>L34</xm:sqref>
            </x14:sparkline>
            <x14:sparkline>
              <xm:f>EVO!D35:J35</xm:f>
              <xm:sqref>L35</xm:sqref>
            </x14:sparkline>
            <x14:sparkline>
              <xm:f>EVO!D36:J36</xm:f>
              <xm:sqref>L36</xm:sqref>
            </x14:sparkline>
            <x14:sparkline>
              <xm:f>EVO!D37:J37</xm:f>
              <xm:sqref>L37</xm:sqref>
            </x14:sparkline>
            <x14:sparkline>
              <xm:f>EVO!D38:J38</xm:f>
              <xm:sqref>L38</xm:sqref>
            </x14:sparkline>
            <x14:sparkline>
              <xm:f>EVO!D39:J39</xm:f>
              <xm:sqref>L39</xm:sqref>
            </x14:sparkline>
            <x14:sparkline>
              <xm:f>EVO!D40:J40</xm:f>
              <xm:sqref>L40</xm:sqref>
            </x14:sparkline>
            <x14:sparkline>
              <xm:f>EVO!D41:J41</xm:f>
              <xm:sqref>L41</xm:sqref>
            </x14:sparkline>
            <x14:sparkline>
              <xm:f>EVO!D42:J42</xm:f>
              <xm:sqref>L42</xm:sqref>
            </x14:sparkline>
            <x14:sparkline>
              <xm:f>EVO!D43:J43</xm:f>
              <xm:sqref>L43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418</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247</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248</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145134</v>
      </c>
      <c r="E10" s="633"/>
      <c r="F10" s="675">
        <v>20</v>
      </c>
      <c r="G10" s="676">
        <v>0.10980645769756742</v>
      </c>
      <c r="H10" s="675">
        <v>72188</v>
      </c>
      <c r="I10" s="676">
        <v>28.272131390500057</v>
      </c>
      <c r="J10" s="675">
        <v>80134</v>
      </c>
      <c r="K10" s="676">
        <v>32.258846830096402</v>
      </c>
      <c r="L10" s="675">
        <v>9004</v>
      </c>
      <c r="M10" s="676">
        <v>4.8732510121730224</v>
      </c>
      <c r="N10" s="675">
        <v>15616</v>
      </c>
      <c r="O10" s="676">
        <v>8.4901275236959641</v>
      </c>
      <c r="P10" s="675">
        <v>2030</v>
      </c>
      <c r="Q10" s="676">
        <v>1.0178991262639532</v>
      </c>
      <c r="R10" s="675">
        <v>42976</v>
      </c>
      <c r="S10" s="676">
        <v>24.976590341073678</v>
      </c>
      <c r="T10" s="675">
        <v>3</v>
      </c>
      <c r="U10" s="676">
        <v>1.3473184993566553E-3</v>
      </c>
      <c r="V10" s="831">
        <f>F10+H10+J10+L10+N10+P10+R10+T10</f>
        <v>221971</v>
      </c>
      <c r="W10" s="676">
        <f t="shared" ref="V10:W27" si="0">G10+I10+K10+M10+O10+Q10+S10+U10</f>
        <v>100</v>
      </c>
      <c r="X10" s="678"/>
      <c r="Y10" s="832">
        <f t="shared" ref="Y10:Y27" si="1">V10/D10</f>
        <v>1.529421086719859</v>
      </c>
    </row>
    <row r="11" spans="2:30" s="633" customFormat="1" ht="18" customHeight="1" x14ac:dyDescent="0.25">
      <c r="B11" s="682" t="s">
        <v>7</v>
      </c>
      <c r="D11" s="833">
        <v>17526</v>
      </c>
      <c r="F11" s="683">
        <v>1490</v>
      </c>
      <c r="G11" s="684">
        <v>6.7192847663616684</v>
      </c>
      <c r="H11" s="683">
        <v>3878</v>
      </c>
      <c r="I11" s="684">
        <v>7.4806174477893412</v>
      </c>
      <c r="J11" s="683">
        <v>1850</v>
      </c>
      <c r="K11" s="684">
        <v>9.4083956136062028</v>
      </c>
      <c r="L11" s="683">
        <v>686</v>
      </c>
      <c r="M11" s="684">
        <v>4.4632255360759938</v>
      </c>
      <c r="N11" s="683">
        <v>1183</v>
      </c>
      <c r="O11" s="684">
        <v>7.9346231752462106</v>
      </c>
      <c r="P11" s="683">
        <v>4109</v>
      </c>
      <c r="Q11" s="684">
        <v>21.121743381993433</v>
      </c>
      <c r="R11" s="683">
        <v>9724</v>
      </c>
      <c r="S11" s="684">
        <v>42.87211007892715</v>
      </c>
      <c r="T11" s="683">
        <v>0</v>
      </c>
      <c r="U11" s="684">
        <v>0</v>
      </c>
      <c r="V11" s="834">
        <f t="shared" si="0"/>
        <v>22920</v>
      </c>
      <c r="W11" s="684">
        <f t="shared" si="0"/>
        <v>100</v>
      </c>
      <c r="X11" s="678"/>
      <c r="Y11" s="835">
        <f t="shared" si="1"/>
        <v>1.3077713111947964</v>
      </c>
    </row>
    <row r="12" spans="2:30" s="633" customFormat="1" ht="22.5" customHeight="1" x14ac:dyDescent="0.25">
      <c r="B12" s="682" t="s">
        <v>37</v>
      </c>
      <c r="D12" s="833">
        <v>10983</v>
      </c>
      <c r="F12" s="685">
        <v>2517</v>
      </c>
      <c r="G12" s="684">
        <v>23.348325837081461</v>
      </c>
      <c r="H12" s="685">
        <v>2335</v>
      </c>
      <c r="I12" s="684">
        <v>3.2783608195902048</v>
      </c>
      <c r="J12" s="685">
        <v>1894</v>
      </c>
      <c r="K12" s="684">
        <v>9.9050474762618688</v>
      </c>
      <c r="L12" s="685">
        <v>882</v>
      </c>
      <c r="M12" s="684">
        <v>9.3253373313343335</v>
      </c>
      <c r="N12" s="685">
        <v>1916</v>
      </c>
      <c r="O12" s="684">
        <v>15.282358820589705</v>
      </c>
      <c r="P12" s="685">
        <v>1860</v>
      </c>
      <c r="Q12" s="684">
        <v>7.6761619190404797</v>
      </c>
      <c r="R12" s="685">
        <v>4443</v>
      </c>
      <c r="S12" s="684">
        <v>31.174412793603199</v>
      </c>
      <c r="T12" s="685">
        <v>6</v>
      </c>
      <c r="U12" s="684">
        <v>9.9950024987506252E-3</v>
      </c>
      <c r="V12" s="834">
        <f t="shared" si="0"/>
        <v>15853</v>
      </c>
      <c r="W12" s="684">
        <f t="shared" si="0"/>
        <v>100</v>
      </c>
      <c r="X12" s="678"/>
      <c r="Y12" s="835">
        <f t="shared" si="1"/>
        <v>1.4434125466630248</v>
      </c>
    </row>
    <row r="13" spans="2:30" s="633" customFormat="1" ht="18" customHeight="1" x14ac:dyDescent="0.25">
      <c r="B13" s="682" t="s">
        <v>38</v>
      </c>
      <c r="D13" s="833">
        <v>10998</v>
      </c>
      <c r="F13" s="683">
        <v>939</v>
      </c>
      <c r="G13" s="684">
        <v>4.3208578637510513</v>
      </c>
      <c r="H13" s="683">
        <v>5895</v>
      </c>
      <c r="I13" s="684">
        <v>17.29394449116905</v>
      </c>
      <c r="J13" s="683">
        <v>929</v>
      </c>
      <c r="K13" s="684">
        <v>2.6913372582001682</v>
      </c>
      <c r="L13" s="683">
        <v>983</v>
      </c>
      <c r="M13" s="684">
        <v>5.1198486122792266</v>
      </c>
      <c r="N13" s="683">
        <v>879</v>
      </c>
      <c r="O13" s="684">
        <v>9.8927670311185878</v>
      </c>
      <c r="P13" s="683">
        <v>377</v>
      </c>
      <c r="Q13" s="684">
        <v>3.4798149705634986</v>
      </c>
      <c r="R13" s="683">
        <v>8411</v>
      </c>
      <c r="S13" s="684">
        <v>57.201429772918416</v>
      </c>
      <c r="T13" s="683">
        <v>0</v>
      </c>
      <c r="U13" s="684">
        <v>0</v>
      </c>
      <c r="V13" s="834">
        <f t="shared" si="0"/>
        <v>18413</v>
      </c>
      <c r="W13" s="684">
        <f t="shared" si="0"/>
        <v>100</v>
      </c>
      <c r="X13" s="678"/>
      <c r="Y13" s="835">
        <f t="shared" si="1"/>
        <v>1.6742134933624295</v>
      </c>
    </row>
    <row r="14" spans="2:30" s="633" customFormat="1" ht="18" customHeight="1" x14ac:dyDescent="0.25">
      <c r="B14" s="682" t="s">
        <v>6</v>
      </c>
      <c r="D14" s="833">
        <v>24163</v>
      </c>
      <c r="F14" s="683">
        <v>632</v>
      </c>
      <c r="G14" s="684">
        <v>0.42908762420957541</v>
      </c>
      <c r="H14" s="683">
        <v>1687</v>
      </c>
      <c r="I14" s="684">
        <v>4.9683830171635046</v>
      </c>
      <c r="J14" s="683">
        <v>462</v>
      </c>
      <c r="K14" s="684">
        <v>4.5167118337850046E-2</v>
      </c>
      <c r="L14" s="683">
        <v>1900</v>
      </c>
      <c r="M14" s="684">
        <v>21.081752484191508</v>
      </c>
      <c r="N14" s="683">
        <v>1963</v>
      </c>
      <c r="O14" s="684">
        <v>16.700542005420054</v>
      </c>
      <c r="P14" s="683">
        <v>10762</v>
      </c>
      <c r="Q14" s="684">
        <v>17.626467931345982</v>
      </c>
      <c r="R14" s="683">
        <v>10682</v>
      </c>
      <c r="S14" s="684">
        <v>39.14859981933153</v>
      </c>
      <c r="T14" s="683">
        <v>51</v>
      </c>
      <c r="U14" s="684">
        <v>0</v>
      </c>
      <c r="V14" s="834">
        <f t="shared" si="0"/>
        <v>28139</v>
      </c>
      <c r="W14" s="684">
        <f t="shared" si="0"/>
        <v>100</v>
      </c>
      <c r="X14" s="678"/>
      <c r="Y14" s="835">
        <f t="shared" si="1"/>
        <v>1.1645491040019864</v>
      </c>
    </row>
    <row r="15" spans="2:30" s="633" customFormat="1" ht="18" customHeight="1" x14ac:dyDescent="0.25">
      <c r="B15" s="682" t="s">
        <v>5</v>
      </c>
      <c r="D15" s="833">
        <v>7871</v>
      </c>
      <c r="F15" s="685">
        <v>3335</v>
      </c>
      <c r="G15" s="684">
        <v>0</v>
      </c>
      <c r="H15" s="685">
        <v>1683</v>
      </c>
      <c r="I15" s="684">
        <v>11.413246850442809</v>
      </c>
      <c r="J15" s="685">
        <v>565</v>
      </c>
      <c r="K15" s="684">
        <v>6.1619059498565552</v>
      </c>
      <c r="L15" s="685">
        <v>882</v>
      </c>
      <c r="M15" s="684">
        <v>9.0931769988773858</v>
      </c>
      <c r="N15" s="685">
        <v>2623</v>
      </c>
      <c r="O15" s="684">
        <v>28.888611700137208</v>
      </c>
      <c r="P15" s="685">
        <v>315</v>
      </c>
      <c r="Q15" s="684">
        <v>0</v>
      </c>
      <c r="R15" s="685">
        <v>3610</v>
      </c>
      <c r="S15" s="684">
        <v>44.443058500686043</v>
      </c>
      <c r="T15" s="685">
        <v>0</v>
      </c>
      <c r="U15" s="684">
        <v>0</v>
      </c>
      <c r="V15" s="834">
        <f t="shared" si="0"/>
        <v>13013</v>
      </c>
      <c r="W15" s="684">
        <f t="shared" si="0"/>
        <v>100</v>
      </c>
      <c r="X15" s="678"/>
      <c r="Y15" s="835">
        <f t="shared" si="1"/>
        <v>1.6532842078516072</v>
      </c>
    </row>
    <row r="16" spans="2:30" s="742" customFormat="1" ht="18" customHeight="1" x14ac:dyDescent="0.25">
      <c r="B16" s="836" t="s">
        <v>4</v>
      </c>
      <c r="D16" s="837">
        <v>42432</v>
      </c>
      <c r="E16" s="820"/>
      <c r="F16" s="838">
        <v>4779</v>
      </c>
      <c r="G16" s="839">
        <v>10.020679338261175</v>
      </c>
      <c r="H16" s="838">
        <v>10935</v>
      </c>
      <c r="I16" s="839">
        <v>9.329901443153819</v>
      </c>
      <c r="J16" s="838">
        <v>7365</v>
      </c>
      <c r="K16" s="839">
        <v>17.52243928194298</v>
      </c>
      <c r="L16" s="838">
        <v>2485</v>
      </c>
      <c r="M16" s="839">
        <v>6.0366068285814851</v>
      </c>
      <c r="N16" s="838">
        <v>3549</v>
      </c>
      <c r="O16" s="839">
        <v>6.7053854276663145</v>
      </c>
      <c r="P16" s="838">
        <v>15712</v>
      </c>
      <c r="Q16" s="839">
        <v>27.28132699753608</v>
      </c>
      <c r="R16" s="838">
        <v>14344</v>
      </c>
      <c r="S16" s="839">
        <v>22.32268567405843</v>
      </c>
      <c r="T16" s="838">
        <v>997</v>
      </c>
      <c r="U16" s="839">
        <v>0.78097500879971837</v>
      </c>
      <c r="V16" s="840">
        <f t="shared" si="0"/>
        <v>60166</v>
      </c>
      <c r="W16" s="839">
        <f t="shared" si="0"/>
        <v>100</v>
      </c>
      <c r="X16" s="841"/>
      <c r="Y16" s="835">
        <f t="shared" si="1"/>
        <v>1.4179392911010558</v>
      </c>
    </row>
    <row r="17" spans="2:25" s="742" customFormat="1" ht="18" customHeight="1" x14ac:dyDescent="0.25">
      <c r="B17" s="836" t="s">
        <v>40</v>
      </c>
      <c r="D17" s="837">
        <v>26422</v>
      </c>
      <c r="E17" s="820"/>
      <c r="F17" s="838">
        <v>4252</v>
      </c>
      <c r="G17" s="839">
        <v>6.2973598149477548</v>
      </c>
      <c r="H17" s="838">
        <v>10382</v>
      </c>
      <c r="I17" s="839">
        <v>14.552923346893197</v>
      </c>
      <c r="J17" s="838">
        <v>4522</v>
      </c>
      <c r="K17" s="839">
        <v>18.975831538645608</v>
      </c>
      <c r="L17" s="838">
        <v>1743</v>
      </c>
      <c r="M17" s="839">
        <v>5.4997208263539923</v>
      </c>
      <c r="N17" s="838">
        <v>3526</v>
      </c>
      <c r="O17" s="839">
        <v>17.08542713567839</v>
      </c>
      <c r="P17" s="838">
        <v>4716</v>
      </c>
      <c r="Q17" s="839">
        <v>12.363404323203318</v>
      </c>
      <c r="R17" s="838">
        <v>9075</v>
      </c>
      <c r="S17" s="839">
        <v>25.201403844619925</v>
      </c>
      <c r="T17" s="838">
        <v>4</v>
      </c>
      <c r="U17" s="839">
        <v>2.3929169657812874E-2</v>
      </c>
      <c r="V17" s="840">
        <f t="shared" si="0"/>
        <v>38220</v>
      </c>
      <c r="W17" s="839">
        <f t="shared" si="0"/>
        <v>99.999999999999986</v>
      </c>
      <c r="X17" s="841"/>
      <c r="Y17" s="835">
        <f t="shared" si="1"/>
        <v>1.4465218378623874</v>
      </c>
    </row>
    <row r="18" spans="2:25" s="742" customFormat="1" ht="18" customHeight="1" x14ac:dyDescent="0.25">
      <c r="B18" s="836" t="s">
        <v>41</v>
      </c>
      <c r="D18" s="837">
        <v>96290</v>
      </c>
      <c r="E18" s="820"/>
      <c r="F18" s="838">
        <v>4</v>
      </c>
      <c r="G18" s="839">
        <v>0.42117310443490702</v>
      </c>
      <c r="H18" s="838">
        <v>13849</v>
      </c>
      <c r="I18" s="839">
        <v>9.6183118741058653</v>
      </c>
      <c r="J18" s="838">
        <v>13393</v>
      </c>
      <c r="K18" s="839">
        <v>13.866666666666667</v>
      </c>
      <c r="L18" s="838">
        <v>7598</v>
      </c>
      <c r="M18" s="839">
        <v>8.0606580829756798</v>
      </c>
      <c r="N18" s="838">
        <v>21161</v>
      </c>
      <c r="O18" s="839">
        <v>18.894420600858368</v>
      </c>
      <c r="P18" s="838">
        <v>11967</v>
      </c>
      <c r="Q18" s="839">
        <v>7.6623748211731044</v>
      </c>
      <c r="R18" s="838">
        <v>53481</v>
      </c>
      <c r="S18" s="839">
        <v>41.460371959942776</v>
      </c>
      <c r="T18" s="838">
        <v>17</v>
      </c>
      <c r="U18" s="839">
        <v>1.602288984263233E-2</v>
      </c>
      <c r="V18" s="840">
        <f t="shared" si="0"/>
        <v>121470</v>
      </c>
      <c r="W18" s="839">
        <f t="shared" si="0"/>
        <v>99.999999999999986</v>
      </c>
      <c r="X18" s="841"/>
      <c r="Y18" s="835">
        <f t="shared" si="1"/>
        <v>1.2615017135735798</v>
      </c>
    </row>
    <row r="19" spans="2:25" s="742" customFormat="1" ht="18" customHeight="1" x14ac:dyDescent="0.25">
      <c r="B19" s="836" t="s">
        <v>3</v>
      </c>
      <c r="D19" s="837">
        <v>67445</v>
      </c>
      <c r="E19" s="820"/>
      <c r="F19" s="838">
        <v>365</v>
      </c>
      <c r="G19" s="839">
        <v>0.3575259206292456</v>
      </c>
      <c r="H19" s="838">
        <v>30469</v>
      </c>
      <c r="I19" s="839">
        <v>6.0600643546657134</v>
      </c>
      <c r="J19" s="838">
        <v>2502</v>
      </c>
      <c r="K19" s="839">
        <v>9.8319628173042545E-2</v>
      </c>
      <c r="L19" s="838">
        <v>4403</v>
      </c>
      <c r="M19" s="839">
        <v>10.001787629603147</v>
      </c>
      <c r="N19" s="838">
        <v>6277</v>
      </c>
      <c r="O19" s="839">
        <v>14.864140150160887</v>
      </c>
      <c r="P19" s="838">
        <v>10682</v>
      </c>
      <c r="Q19" s="839">
        <v>14.593016327017041</v>
      </c>
      <c r="R19" s="838">
        <v>46955</v>
      </c>
      <c r="S19" s="839">
        <v>54.019187224407105</v>
      </c>
      <c r="T19" s="838">
        <v>513</v>
      </c>
      <c r="U19" s="839">
        <v>5.9587653438207605E-3</v>
      </c>
      <c r="V19" s="840">
        <f t="shared" si="0"/>
        <v>102166</v>
      </c>
      <c r="W19" s="839">
        <f t="shared" si="0"/>
        <v>100</v>
      </c>
      <c r="X19" s="841"/>
      <c r="Y19" s="835">
        <f t="shared" si="1"/>
        <v>1.5148046556453407</v>
      </c>
    </row>
    <row r="20" spans="2:25" s="633" customFormat="1" ht="18" customHeight="1" x14ac:dyDescent="0.25">
      <c r="B20" s="836" t="s">
        <v>2</v>
      </c>
      <c r="D20" s="833">
        <v>12574</v>
      </c>
      <c r="F20" s="683">
        <v>446</v>
      </c>
      <c r="G20" s="684">
        <v>1.8696778970751573</v>
      </c>
      <c r="H20" s="683">
        <v>1999</v>
      </c>
      <c r="I20" s="684">
        <v>6.5808959644576079</v>
      </c>
      <c r="J20" s="683">
        <v>285</v>
      </c>
      <c r="K20" s="684">
        <v>2.4157719363198815</v>
      </c>
      <c r="L20" s="683">
        <v>960</v>
      </c>
      <c r="M20" s="684">
        <v>7.2102924842650866</v>
      </c>
      <c r="N20" s="683">
        <v>1781</v>
      </c>
      <c r="O20" s="684">
        <v>12.865605331358756</v>
      </c>
      <c r="P20" s="683">
        <v>6706</v>
      </c>
      <c r="Q20" s="684">
        <v>43.169196593854132</v>
      </c>
      <c r="R20" s="683">
        <v>2793</v>
      </c>
      <c r="S20" s="684">
        <v>25.888559792669383</v>
      </c>
      <c r="T20" s="683">
        <v>0</v>
      </c>
      <c r="U20" s="684">
        <v>0</v>
      </c>
      <c r="V20" s="834">
        <f t="shared" si="0"/>
        <v>14970</v>
      </c>
      <c r="W20" s="684">
        <f t="shared" si="0"/>
        <v>100</v>
      </c>
      <c r="X20" s="678"/>
      <c r="Y20" s="835">
        <f t="shared" si="1"/>
        <v>1.1905519325592493</v>
      </c>
    </row>
    <row r="21" spans="2:25" s="633" customFormat="1" ht="18" customHeight="1" x14ac:dyDescent="0.25">
      <c r="B21" s="682" t="s">
        <v>35</v>
      </c>
      <c r="D21" s="833">
        <v>31150</v>
      </c>
      <c r="F21" s="683">
        <v>2127</v>
      </c>
      <c r="G21" s="684">
        <v>6.8877841448142387</v>
      </c>
      <c r="H21" s="683">
        <v>15097</v>
      </c>
      <c r="I21" s="684">
        <v>7.9655421046639594</v>
      </c>
      <c r="J21" s="683">
        <v>7671</v>
      </c>
      <c r="K21" s="684">
        <v>32.791924405145913</v>
      </c>
      <c r="L21" s="683">
        <v>2822</v>
      </c>
      <c r="M21" s="684">
        <v>12.428370839816326</v>
      </c>
      <c r="N21" s="683">
        <v>2764</v>
      </c>
      <c r="O21" s="684">
        <v>10.219726006603166</v>
      </c>
      <c r="P21" s="683">
        <v>6660</v>
      </c>
      <c r="Q21" s="684">
        <v>11.248149975333005</v>
      </c>
      <c r="R21" s="683">
        <v>11968</v>
      </c>
      <c r="S21" s="684">
        <v>18.30670562786991</v>
      </c>
      <c r="T21" s="683">
        <v>55</v>
      </c>
      <c r="U21" s="684">
        <v>0.15179689575348185</v>
      </c>
      <c r="V21" s="834">
        <f t="shared" si="0"/>
        <v>49164</v>
      </c>
      <c r="W21" s="684">
        <f t="shared" si="0"/>
        <v>100</v>
      </c>
      <c r="X21" s="678"/>
      <c r="Y21" s="835">
        <f t="shared" si="1"/>
        <v>1.5782985553772071</v>
      </c>
    </row>
    <row r="22" spans="2:25" s="633" customFormat="1" ht="21" customHeight="1" x14ac:dyDescent="0.25">
      <c r="B22" s="682" t="s">
        <v>42</v>
      </c>
      <c r="D22" s="833">
        <v>78607</v>
      </c>
      <c r="F22" s="683">
        <v>2857</v>
      </c>
      <c r="G22" s="684">
        <v>2.5204128338771832</v>
      </c>
      <c r="H22" s="683">
        <v>37323</v>
      </c>
      <c r="I22" s="684">
        <v>25.114060861990048</v>
      </c>
      <c r="J22" s="683">
        <v>24201</v>
      </c>
      <c r="K22" s="684">
        <v>22.629084412420454</v>
      </c>
      <c r="L22" s="683">
        <v>8153</v>
      </c>
      <c r="M22" s="684">
        <v>9.9753421825859707</v>
      </c>
      <c r="N22" s="683">
        <v>7749</v>
      </c>
      <c r="O22" s="684">
        <v>9.2193659840240976</v>
      </c>
      <c r="P22" s="683">
        <v>11185</v>
      </c>
      <c r="Q22" s="684">
        <v>9.4349373218952568</v>
      </c>
      <c r="R22" s="683">
        <v>23354</v>
      </c>
      <c r="S22" s="684">
        <v>21.083172147001935</v>
      </c>
      <c r="T22" s="683">
        <v>22</v>
      </c>
      <c r="U22" s="684">
        <v>2.3624256205058543E-2</v>
      </c>
      <c r="V22" s="834">
        <f t="shared" si="0"/>
        <v>114844</v>
      </c>
      <c r="W22" s="684">
        <f t="shared" si="0"/>
        <v>100</v>
      </c>
      <c r="X22" s="678"/>
      <c r="Y22" s="835">
        <f t="shared" si="1"/>
        <v>1.4609894793084586</v>
      </c>
    </row>
    <row r="23" spans="2:25" s="633" customFormat="1" ht="18" customHeight="1" x14ac:dyDescent="0.25">
      <c r="B23" s="682" t="s">
        <v>43</v>
      </c>
      <c r="D23" s="833">
        <v>18564</v>
      </c>
      <c r="F23" s="683">
        <v>1595</v>
      </c>
      <c r="G23" s="684">
        <v>10.863942058975686</v>
      </c>
      <c r="H23" s="683">
        <v>5415</v>
      </c>
      <c r="I23" s="684">
        <v>12.81945162959131</v>
      </c>
      <c r="J23" s="683">
        <v>1236</v>
      </c>
      <c r="K23" s="684">
        <v>1.5468184169684429</v>
      </c>
      <c r="L23" s="683">
        <v>2007</v>
      </c>
      <c r="M23" s="684">
        <v>10.57941024314537</v>
      </c>
      <c r="N23" s="683">
        <v>2497</v>
      </c>
      <c r="O23" s="684">
        <v>11.810657009829281</v>
      </c>
      <c r="P23" s="683">
        <v>598</v>
      </c>
      <c r="Q23" s="684">
        <v>2.7728918779099843</v>
      </c>
      <c r="R23" s="683">
        <v>10907</v>
      </c>
      <c r="S23" s="684">
        <v>49.606828763579927</v>
      </c>
      <c r="T23" s="683">
        <v>1</v>
      </c>
      <c r="U23" s="684">
        <v>0</v>
      </c>
      <c r="V23" s="834">
        <f>F23+H23+J23+L23+N23+P23+R23+T23</f>
        <v>24256</v>
      </c>
      <c r="W23" s="684">
        <f t="shared" si="0"/>
        <v>100</v>
      </c>
      <c r="X23" s="678"/>
      <c r="Y23" s="835">
        <f t="shared" si="1"/>
        <v>1.3066149536737772</v>
      </c>
    </row>
    <row r="24" spans="2:25" s="633" customFormat="1" ht="22.5" customHeight="1" x14ac:dyDescent="0.25">
      <c r="B24" s="682" t="s">
        <v>44</v>
      </c>
      <c r="D24" s="833">
        <v>6709</v>
      </c>
      <c r="F24" s="685">
        <v>706</v>
      </c>
      <c r="G24" s="686">
        <v>3.1306171360095867</v>
      </c>
      <c r="H24" s="685">
        <v>1248</v>
      </c>
      <c r="I24" s="684">
        <v>11.593768723786699</v>
      </c>
      <c r="J24" s="685">
        <v>352</v>
      </c>
      <c r="K24" s="684">
        <v>5.0179748352306772</v>
      </c>
      <c r="L24" s="685">
        <v>370</v>
      </c>
      <c r="M24" s="684">
        <v>1.6776512881965249</v>
      </c>
      <c r="N24" s="685">
        <v>1681</v>
      </c>
      <c r="O24" s="684">
        <v>14.679448771719592</v>
      </c>
      <c r="P24" s="685">
        <v>1484</v>
      </c>
      <c r="Q24" s="684">
        <v>12.732174955062911</v>
      </c>
      <c r="R24" s="685">
        <v>3180</v>
      </c>
      <c r="S24" s="684">
        <v>51.078490113840623</v>
      </c>
      <c r="T24" s="685">
        <v>15</v>
      </c>
      <c r="U24" s="684">
        <v>8.9874176153385263E-2</v>
      </c>
      <c r="V24" s="842">
        <f t="shared" si="0"/>
        <v>9036</v>
      </c>
      <c r="W24" s="684">
        <f t="shared" si="0"/>
        <v>100</v>
      </c>
      <c r="X24" s="678"/>
      <c r="Y24" s="835">
        <f t="shared" si="1"/>
        <v>1.3468475182590549</v>
      </c>
    </row>
    <row r="25" spans="2:25" s="633" customFormat="1" ht="18" customHeight="1" x14ac:dyDescent="0.25">
      <c r="B25" s="682" t="s">
        <v>45</v>
      </c>
      <c r="D25" s="833">
        <v>24263</v>
      </c>
      <c r="F25" s="685">
        <v>479</v>
      </c>
      <c r="G25" s="686">
        <v>0.32482446354747685</v>
      </c>
      <c r="H25" s="685">
        <v>9228</v>
      </c>
      <c r="I25" s="684">
        <v>17.120545967583176</v>
      </c>
      <c r="J25" s="685">
        <v>2070</v>
      </c>
      <c r="K25" s="684">
        <v>6.9394317212415517</v>
      </c>
      <c r="L25" s="685">
        <v>3236</v>
      </c>
      <c r="M25" s="684">
        <v>10.256578515650633</v>
      </c>
      <c r="N25" s="685">
        <v>5052</v>
      </c>
      <c r="O25" s="684">
        <v>14.54163659032745</v>
      </c>
      <c r="P25" s="685">
        <v>747</v>
      </c>
      <c r="Q25" s="684">
        <v>1.9030120086619857</v>
      </c>
      <c r="R25" s="685">
        <v>12494</v>
      </c>
      <c r="S25" s="684">
        <v>42.788240698208547</v>
      </c>
      <c r="T25" s="685">
        <v>2781</v>
      </c>
      <c r="U25" s="684">
        <v>6.1257300347791848</v>
      </c>
      <c r="V25" s="842">
        <f t="shared" si="0"/>
        <v>36087</v>
      </c>
      <c r="W25" s="684">
        <f t="shared" si="0"/>
        <v>100</v>
      </c>
      <c r="X25" s="678"/>
      <c r="Y25" s="835">
        <f t="shared" si="1"/>
        <v>1.4873263817335036</v>
      </c>
    </row>
    <row r="26" spans="2:25" s="633" customFormat="1" ht="18" customHeight="1" x14ac:dyDescent="0.25">
      <c r="B26" s="682" t="s">
        <v>46</v>
      </c>
      <c r="D26" s="833">
        <v>4207</v>
      </c>
      <c r="F26" s="685">
        <v>665</v>
      </c>
      <c r="G26" s="686">
        <v>7.345642247369466</v>
      </c>
      <c r="H26" s="685">
        <v>1331</v>
      </c>
      <c r="I26" s="684">
        <v>16.100853682747669</v>
      </c>
      <c r="J26" s="685">
        <v>1325</v>
      </c>
      <c r="K26" s="684">
        <v>24.200913242009133</v>
      </c>
      <c r="L26" s="685">
        <v>780</v>
      </c>
      <c r="M26" s="684">
        <v>8.9537423069287279</v>
      </c>
      <c r="N26" s="685">
        <v>1307</v>
      </c>
      <c r="O26" s="684">
        <v>17.272185824895772</v>
      </c>
      <c r="P26" s="685">
        <v>537</v>
      </c>
      <c r="Q26" s="684">
        <v>6.9088743299583086</v>
      </c>
      <c r="R26" s="685">
        <v>746</v>
      </c>
      <c r="S26" s="684">
        <v>19.217788366090929</v>
      </c>
      <c r="T26" s="685">
        <v>0</v>
      </c>
      <c r="U26" s="684">
        <v>0</v>
      </c>
      <c r="V26" s="842">
        <f t="shared" si="0"/>
        <v>6691</v>
      </c>
      <c r="W26" s="684">
        <f t="shared" si="0"/>
        <v>100</v>
      </c>
      <c r="X26" s="678"/>
      <c r="Y26" s="835">
        <f t="shared" si="1"/>
        <v>1.5904444972664606</v>
      </c>
    </row>
    <row r="27" spans="2:25" s="633" customFormat="1" ht="18" customHeight="1" x14ac:dyDescent="0.25">
      <c r="B27" s="682" t="s">
        <v>1</v>
      </c>
      <c r="D27" s="833">
        <v>1467</v>
      </c>
      <c r="F27" s="685">
        <v>264</v>
      </c>
      <c r="G27" s="686">
        <v>8.9026915113871627</v>
      </c>
      <c r="H27" s="685">
        <v>289</v>
      </c>
      <c r="I27" s="684">
        <v>14.699792960662526</v>
      </c>
      <c r="J27" s="685">
        <v>466</v>
      </c>
      <c r="K27" s="684">
        <v>20.496894409937887</v>
      </c>
      <c r="L27" s="685">
        <v>23</v>
      </c>
      <c r="M27" s="684">
        <v>2.8985507246376812</v>
      </c>
      <c r="N27" s="685">
        <v>114</v>
      </c>
      <c r="O27" s="684">
        <v>10.420979986197377</v>
      </c>
      <c r="P27" s="685">
        <v>4</v>
      </c>
      <c r="Q27" s="684">
        <v>0.34506556245686681</v>
      </c>
      <c r="R27" s="685">
        <v>773</v>
      </c>
      <c r="S27" s="684">
        <v>42.236024844720497</v>
      </c>
      <c r="T27" s="685">
        <v>0</v>
      </c>
      <c r="U27" s="684">
        <v>0</v>
      </c>
      <c r="V27" s="834">
        <f t="shared" si="0"/>
        <v>1933</v>
      </c>
      <c r="W27" s="684">
        <f t="shared" si="0"/>
        <v>100</v>
      </c>
      <c r="X27" s="678"/>
      <c r="Y27" s="835">
        <f t="shared" si="1"/>
        <v>1.3176550783912746</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69"/>
      <c r="D30" s="1270">
        <f>SUM(D10:D29)</f>
        <v>626805</v>
      </c>
      <c r="E30" s="1271"/>
      <c r="F30" s="1250">
        <f>SUM(F10:F27)</f>
        <v>27472</v>
      </c>
      <c r="G30" s="1251">
        <f>F30*100/$V30</f>
        <v>3.0547796537797782</v>
      </c>
      <c r="H30" s="1250">
        <f>SUM(H10:H27)</f>
        <v>225231</v>
      </c>
      <c r="I30" s="1251">
        <f>H30*100/$V30</f>
        <v>25.044812034088281</v>
      </c>
      <c r="J30" s="1250">
        <f>SUM(J10:J27)</f>
        <v>151222</v>
      </c>
      <c r="K30" s="1251">
        <f>J30*100/$V30</f>
        <v>16.815298806198516</v>
      </c>
      <c r="L30" s="1250">
        <f>SUM(L10:L27)</f>
        <v>48917</v>
      </c>
      <c r="M30" s="1251">
        <f>L30*100/$V30</f>
        <v>5.439380326293878</v>
      </c>
      <c r="N30" s="1250">
        <f>SUM(N10:N27)</f>
        <v>81638</v>
      </c>
      <c r="O30" s="1251">
        <f>N30*100/$V30</f>
        <v>9.0778283843649366</v>
      </c>
      <c r="P30" s="1250">
        <f>SUM(P10:P27)</f>
        <v>90451</v>
      </c>
      <c r="Q30" s="1251">
        <f>P30*100/$V30</f>
        <v>10.057799740245876</v>
      </c>
      <c r="R30" s="1250">
        <f>SUM(R10:R27)</f>
        <v>269916</v>
      </c>
      <c r="S30" s="1251">
        <f>R30*100/$V30</f>
        <v>30.01361040439803</v>
      </c>
      <c r="T30" s="1250">
        <f>SUM(T10:T28)</f>
        <v>4465</v>
      </c>
      <c r="U30" s="1251">
        <f>T30*100/$V30</f>
        <v>0.49649065063070436</v>
      </c>
      <c r="V30" s="1250">
        <f>SUM(V10:V27)</f>
        <v>899312</v>
      </c>
      <c r="W30" s="1251">
        <f>G30+I30+K30+M30+O30+Q30+S30+U30</f>
        <v>100</v>
      </c>
      <c r="X30" s="1267"/>
      <c r="Y30" s="1268">
        <f>(V30/D30)</f>
        <v>1.4347556257528258</v>
      </c>
    </row>
    <row r="31" spans="2:25" s="631" customFormat="1" ht="5.25" customHeight="1" x14ac:dyDescent="0.25">
      <c r="B31" s="644"/>
      <c r="C31" s="645"/>
      <c r="D31" s="1219"/>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63"/>
      <c r="R33" s="1363"/>
      <c r="S33" s="1363"/>
      <c r="T33" s="1363"/>
      <c r="U33" s="1337"/>
      <c r="V33" s="1337"/>
      <c r="W33" s="1337"/>
      <c r="X33" s="1338"/>
      <c r="Y33" s="1338"/>
    </row>
    <row r="34" spans="2:25" s="852" customFormat="1" x14ac:dyDescent="0.25">
      <c r="Q34" s="1363"/>
      <c r="R34" s="1363"/>
      <c r="S34" s="1363"/>
      <c r="T34" s="1363"/>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Q35" s="1363"/>
      <c r="R35" s="1363"/>
      <c r="S35" s="1363"/>
      <c r="T35" s="1363"/>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Q36" s="1363"/>
      <c r="R36" s="1363"/>
      <c r="S36" s="1363"/>
      <c r="T36" s="1384"/>
      <c r="U36" s="697"/>
    </row>
    <row r="37" spans="2:25" s="820" customFormat="1" x14ac:dyDescent="0.25">
      <c r="B37" s="852"/>
      <c r="C37" s="852"/>
      <c r="D37" s="852"/>
      <c r="E37" s="852"/>
      <c r="F37" s="852"/>
      <c r="G37" s="852"/>
      <c r="H37" s="852"/>
      <c r="I37" s="852"/>
      <c r="J37" s="852"/>
      <c r="K37" s="852"/>
      <c r="L37" s="852"/>
      <c r="M37" s="852"/>
      <c r="N37" s="852"/>
      <c r="O37" s="852"/>
      <c r="P37" s="852"/>
      <c r="Q37" s="1363"/>
      <c r="R37" s="1363"/>
      <c r="S37" s="1363"/>
      <c r="T37" s="1384"/>
      <c r="U37" s="918"/>
    </row>
    <row r="38" spans="2:25" s="820" customFormat="1" x14ac:dyDescent="0.25">
      <c r="B38" s="852"/>
      <c r="C38" s="852"/>
      <c r="D38" s="852"/>
      <c r="E38" s="852"/>
      <c r="F38" s="852"/>
      <c r="G38" s="852"/>
      <c r="H38" s="852"/>
      <c r="I38" s="852"/>
      <c r="J38" s="852"/>
      <c r="K38" s="852"/>
      <c r="L38" s="852"/>
      <c r="M38" s="852"/>
      <c r="N38" s="852"/>
      <c r="O38" s="852"/>
      <c r="P38" s="852"/>
      <c r="T38" s="918"/>
      <c r="U38" s="918"/>
    </row>
    <row r="39" spans="2:25" s="820" customFormat="1" x14ac:dyDescent="0.25">
      <c r="B39" s="852"/>
      <c r="C39" s="852"/>
      <c r="D39" s="852"/>
      <c r="E39" s="852"/>
      <c r="F39" s="852"/>
      <c r="G39" s="852"/>
      <c r="H39" s="852"/>
      <c r="I39" s="852"/>
      <c r="J39" s="852"/>
      <c r="K39" s="852"/>
      <c r="L39" s="852"/>
      <c r="M39" s="852"/>
      <c r="N39" s="852"/>
      <c r="O39" s="852"/>
      <c r="P39" s="852"/>
      <c r="T39" s="918"/>
      <c r="U39" s="918"/>
    </row>
    <row r="40" spans="2:25" s="820" customFormat="1" x14ac:dyDescent="0.25">
      <c r="B40" s="852"/>
      <c r="C40" s="852"/>
      <c r="D40" s="852"/>
      <c r="E40" s="852"/>
      <c r="F40" s="852"/>
      <c r="G40" s="852"/>
      <c r="H40" s="852"/>
      <c r="I40" s="852"/>
      <c r="J40" s="852"/>
      <c r="K40" s="852"/>
      <c r="L40" s="852"/>
      <c r="M40" s="852"/>
      <c r="N40" s="852"/>
      <c r="O40" s="852"/>
      <c r="P40" s="852"/>
      <c r="T40" s="918"/>
      <c r="U40" s="918"/>
    </row>
    <row r="41" spans="2:25" s="820" customFormat="1" x14ac:dyDescent="0.25">
      <c r="B41" s="1337"/>
      <c r="C41" s="1337"/>
      <c r="D41" s="1337"/>
      <c r="E41" s="1337"/>
      <c r="F41" s="1337"/>
      <c r="G41" s="1337"/>
      <c r="H41" s="1337"/>
      <c r="I41" s="1337"/>
      <c r="J41" s="1337"/>
      <c r="K41" s="1337"/>
      <c r="L41" s="1337"/>
      <c r="M41" s="1337"/>
      <c r="N41" s="1337"/>
      <c r="O41" s="1337"/>
      <c r="P41" s="1337"/>
      <c r="Q41" s="1337"/>
      <c r="R41" s="1337"/>
      <c r="S41" s="1337"/>
      <c r="T41" s="1338"/>
      <c r="U41" s="1338"/>
      <c r="V41" s="1337"/>
      <c r="W41" s="1337"/>
      <c r="X41" s="1337"/>
      <c r="Y41" s="1337"/>
    </row>
    <row r="42" spans="2:25" s="820" customFormat="1" x14ac:dyDescent="0.25">
      <c r="B42" s="1337"/>
      <c r="C42" s="1337"/>
      <c r="D42" s="1337"/>
      <c r="E42" s="1337"/>
      <c r="F42" s="1337"/>
      <c r="G42" s="1337"/>
      <c r="H42" s="1337"/>
      <c r="I42" s="1337"/>
      <c r="J42" s="1337"/>
      <c r="K42" s="1337"/>
      <c r="L42" s="1337"/>
      <c r="M42" s="1337"/>
      <c r="N42" s="1337"/>
      <c r="O42" s="1337"/>
      <c r="P42" s="1337"/>
      <c r="Q42" s="1337"/>
      <c r="R42" s="1337"/>
      <c r="S42" s="1337"/>
      <c r="T42" s="1338"/>
      <c r="U42" s="1338"/>
      <c r="V42" s="1337"/>
      <c r="W42" s="1337"/>
      <c r="X42" s="1337"/>
      <c r="Y42" s="1337"/>
    </row>
    <row r="43" spans="2:25" s="820" customFormat="1" x14ac:dyDescent="0.25">
      <c r="B43" s="1337"/>
      <c r="C43" s="1337"/>
      <c r="D43" s="1337"/>
      <c r="E43" s="1337"/>
      <c r="F43" s="1337"/>
      <c r="G43" s="1337"/>
      <c r="H43" s="1337"/>
      <c r="I43" s="1337"/>
      <c r="J43" s="1337"/>
      <c r="K43" s="1337"/>
      <c r="L43" s="1337"/>
      <c r="M43" s="1337"/>
      <c r="N43" s="1337"/>
      <c r="O43" s="1337"/>
      <c r="P43" s="1337"/>
      <c r="Q43" s="1337"/>
      <c r="R43" s="1337"/>
      <c r="S43" s="1337"/>
      <c r="T43" s="1338"/>
      <c r="U43" s="1338"/>
      <c r="V43" s="1337"/>
      <c r="W43" s="1337"/>
      <c r="X43" s="1337"/>
      <c r="Y43" s="1337"/>
    </row>
    <row r="44" spans="2:25" s="820" customFormat="1" x14ac:dyDescent="0.25">
      <c r="B44" s="1337"/>
      <c r="C44" s="1337"/>
      <c r="D44" s="1337"/>
      <c r="E44" s="1337"/>
      <c r="F44" s="1337"/>
      <c r="G44" s="1337"/>
      <c r="H44" s="1337"/>
      <c r="I44" s="1337"/>
      <c r="J44" s="1337"/>
      <c r="K44" s="1337"/>
      <c r="L44" s="1337"/>
      <c r="M44" s="1337"/>
      <c r="N44" s="1337"/>
      <c r="O44" s="1337"/>
      <c r="P44" s="1337"/>
      <c r="Q44" s="1337"/>
      <c r="R44" s="1337"/>
      <c r="S44" s="1337"/>
      <c r="T44" s="1338"/>
      <c r="U44" s="1338"/>
      <c r="V44" s="1337"/>
      <c r="W44" s="1337"/>
      <c r="X44" s="1337"/>
      <c r="Y44" s="1337"/>
    </row>
    <row r="45" spans="2:25" s="820" customFormat="1" x14ac:dyDescent="0.25">
      <c r="B45" s="1337"/>
      <c r="C45" s="1337"/>
      <c r="D45" s="1337"/>
      <c r="E45" s="1337"/>
      <c r="F45" s="1337"/>
      <c r="G45" s="1337"/>
      <c r="H45" s="1337"/>
      <c r="I45" s="1337"/>
      <c r="J45" s="1337"/>
      <c r="K45" s="1337"/>
      <c r="L45" s="1337"/>
      <c r="M45" s="1337"/>
      <c r="N45" s="1337"/>
      <c r="O45" s="1337"/>
      <c r="P45" s="1337"/>
      <c r="Q45" s="1337"/>
      <c r="R45" s="1337"/>
      <c r="S45" s="1337"/>
      <c r="T45" s="1338"/>
      <c r="U45" s="1338"/>
      <c r="V45" s="1337"/>
      <c r="W45" s="1337"/>
      <c r="X45" s="1337"/>
      <c r="Y45" s="1337"/>
    </row>
    <row r="46" spans="2:25" s="820" customFormat="1" x14ac:dyDescent="0.25">
      <c r="B46" s="1337"/>
      <c r="C46" s="1337"/>
      <c r="D46" s="1337"/>
      <c r="E46" s="1337"/>
      <c r="F46" s="1337"/>
      <c r="G46" s="1337"/>
      <c r="H46" s="1337"/>
      <c r="I46" s="1337"/>
      <c r="J46" s="1337"/>
      <c r="K46" s="1337"/>
      <c r="L46" s="1337"/>
      <c r="M46" s="1337"/>
      <c r="N46" s="1337"/>
      <c r="O46" s="1337"/>
      <c r="P46" s="1337"/>
      <c r="Q46" s="1337"/>
      <c r="R46" s="1337"/>
      <c r="S46" s="1337"/>
      <c r="T46" s="1338"/>
      <c r="U46" s="918"/>
    </row>
    <row r="47" spans="2:25" s="820" customFormat="1" x14ac:dyDescent="0.25">
      <c r="B47" s="1337"/>
      <c r="C47" s="1337"/>
      <c r="D47" s="1337"/>
      <c r="E47" s="1337"/>
      <c r="F47" s="1337"/>
      <c r="G47" s="1337"/>
      <c r="H47" s="1337"/>
      <c r="I47" s="1337"/>
      <c r="J47" s="1337"/>
      <c r="K47" s="1337"/>
      <c r="L47" s="1337"/>
      <c r="M47" s="1337"/>
      <c r="N47" s="1337"/>
      <c r="O47" s="1337"/>
      <c r="P47" s="1337"/>
      <c r="Q47" s="1337"/>
      <c r="R47" s="1337"/>
      <c r="S47" s="1337"/>
      <c r="T47" s="1338"/>
      <c r="U47" s="918"/>
    </row>
    <row r="48" spans="2:25" s="820" customFormat="1" x14ac:dyDescent="0.25">
      <c r="B48" s="1337"/>
      <c r="C48" s="1337"/>
      <c r="D48" s="1337"/>
      <c r="E48" s="1337"/>
      <c r="F48" s="1337"/>
      <c r="G48" s="1337"/>
      <c r="H48" s="1337"/>
      <c r="I48" s="1337"/>
      <c r="J48" s="1337"/>
      <c r="K48" s="1337"/>
      <c r="L48" s="1337"/>
      <c r="M48" s="1337"/>
      <c r="N48" s="1337"/>
      <c r="O48" s="1337"/>
      <c r="P48" s="1337"/>
      <c r="Q48" s="1337"/>
      <c r="R48" s="1337"/>
      <c r="T48" s="918"/>
      <c r="U48" s="918"/>
    </row>
    <row r="49" spans="2:25" x14ac:dyDescent="0.25">
      <c r="B49" s="1337"/>
      <c r="C49" s="1337"/>
      <c r="D49" s="1337"/>
      <c r="E49" s="1337"/>
      <c r="F49" s="1337"/>
      <c r="G49" s="1337"/>
      <c r="H49" s="1337"/>
      <c r="I49" s="1337"/>
      <c r="J49" s="1337"/>
      <c r="K49" s="1337"/>
      <c r="L49" s="1337"/>
      <c r="M49" s="1337"/>
      <c r="N49" s="1337"/>
      <c r="O49" s="1337"/>
      <c r="P49" s="1337"/>
      <c r="Q49" s="1337"/>
      <c r="R49" s="1337"/>
      <c r="T49" s="732"/>
      <c r="U49" s="732"/>
      <c r="X49" s="615"/>
      <c r="Y49" s="615"/>
    </row>
    <row r="50" spans="2:25" x14ac:dyDescent="0.25">
      <c r="B50" s="1337"/>
      <c r="C50" s="1337"/>
      <c r="D50" s="1337"/>
      <c r="E50" s="1337"/>
      <c r="F50" s="1337"/>
      <c r="G50" s="1337"/>
      <c r="H50" s="1337"/>
      <c r="I50" s="1337"/>
      <c r="J50" s="1337"/>
      <c r="K50" s="1337"/>
      <c r="L50" s="1337"/>
      <c r="M50" s="1337"/>
      <c r="N50" s="1337"/>
      <c r="O50" s="1337"/>
      <c r="P50" s="1337"/>
      <c r="Q50" s="1337"/>
      <c r="R50" s="1337"/>
      <c r="T50" s="732"/>
      <c r="U50" s="732"/>
      <c r="X50" s="615"/>
      <c r="Y50" s="615"/>
    </row>
    <row r="51" spans="2:25" x14ac:dyDescent="0.25">
      <c r="B51" s="1337"/>
      <c r="C51" s="1337"/>
      <c r="D51" s="1337"/>
      <c r="E51" s="1337"/>
      <c r="F51" s="1337"/>
      <c r="G51" s="1337"/>
      <c r="H51" s="1337"/>
      <c r="I51" s="1337"/>
      <c r="J51" s="1337"/>
      <c r="K51" s="1337"/>
      <c r="L51" s="1337"/>
      <c r="M51" s="1337"/>
      <c r="N51" s="1337"/>
      <c r="O51" s="1337"/>
      <c r="P51" s="1337"/>
      <c r="Q51" s="1337"/>
      <c r="R51" s="1337"/>
      <c r="T51" s="732"/>
      <c r="U51" s="732"/>
      <c r="X51" s="615"/>
      <c r="Y51" s="615"/>
    </row>
    <row r="52" spans="2:25" x14ac:dyDescent="0.25">
      <c r="B52" s="1337"/>
      <c r="C52" s="1337"/>
      <c r="D52" s="1337"/>
      <c r="E52" s="1337"/>
      <c r="F52" s="1337"/>
      <c r="G52" s="1337"/>
      <c r="H52" s="1337"/>
      <c r="I52" s="1337"/>
      <c r="J52" s="1337"/>
      <c r="K52" s="1337"/>
      <c r="L52" s="1337"/>
      <c r="M52" s="1337"/>
      <c r="N52" s="1337"/>
      <c r="O52" s="1337"/>
      <c r="P52" s="1337"/>
      <c r="Q52" s="1337"/>
      <c r="R52" s="1337"/>
      <c r="T52" s="732"/>
      <c r="U52" s="732"/>
      <c r="X52" s="615"/>
      <c r="Y52" s="615"/>
    </row>
    <row r="53" spans="2:25" x14ac:dyDescent="0.25">
      <c r="B53" s="1337"/>
      <c r="C53" s="1337"/>
      <c r="D53" s="1337"/>
      <c r="E53" s="1337"/>
      <c r="F53" s="1337"/>
      <c r="G53" s="1337"/>
      <c r="H53" s="1337"/>
      <c r="I53" s="1337"/>
      <c r="J53" s="1337"/>
      <c r="K53" s="1337"/>
      <c r="L53" s="1337"/>
      <c r="M53" s="1337"/>
      <c r="N53" s="1337"/>
      <c r="O53" s="1337"/>
      <c r="P53" s="1337"/>
      <c r="Q53" s="1337"/>
      <c r="R53" s="1337"/>
      <c r="T53" s="732"/>
      <c r="U53" s="732"/>
      <c r="X53" s="615"/>
      <c r="Y53" s="615"/>
    </row>
    <row r="54" spans="2:25" x14ac:dyDescent="0.25">
      <c r="B54" s="1337"/>
      <c r="C54" s="1337"/>
      <c r="D54" s="1337"/>
      <c r="E54" s="1337"/>
      <c r="F54" s="1337"/>
      <c r="G54" s="1337"/>
      <c r="H54" s="1337"/>
      <c r="I54" s="1337"/>
      <c r="J54" s="1337"/>
      <c r="K54" s="1337"/>
      <c r="L54" s="1337"/>
      <c r="M54" s="1337"/>
      <c r="N54" s="1337"/>
      <c r="O54" s="1337"/>
      <c r="P54" s="1337"/>
      <c r="Q54" s="1337"/>
      <c r="R54" s="1337"/>
      <c r="T54" s="732"/>
      <c r="U54" s="732"/>
      <c r="X54" s="615"/>
      <c r="Y54" s="615"/>
    </row>
    <row r="55" spans="2:25" x14ac:dyDescent="0.25">
      <c r="B55" s="1337"/>
      <c r="C55" s="1337"/>
      <c r="D55" s="1337"/>
      <c r="E55" s="1337"/>
      <c r="F55" s="1337"/>
      <c r="G55" s="1337"/>
      <c r="H55" s="1337"/>
      <c r="I55" s="1337"/>
      <c r="J55" s="1337"/>
      <c r="K55" s="1337"/>
      <c r="L55" s="1337"/>
      <c r="M55" s="1337"/>
      <c r="N55" s="1337"/>
      <c r="O55" s="1337"/>
      <c r="P55" s="1337"/>
      <c r="Q55" s="1337"/>
      <c r="R55" s="1337"/>
      <c r="T55" s="732"/>
      <c r="U55" s="732"/>
      <c r="X55" s="615"/>
      <c r="Y55" s="615"/>
    </row>
    <row r="56" spans="2:25" x14ac:dyDescent="0.25">
      <c r="B56" s="1337"/>
      <c r="C56" s="1337"/>
      <c r="D56" s="1337"/>
      <c r="E56" s="1337"/>
      <c r="F56" s="1337"/>
      <c r="G56" s="1337"/>
      <c r="H56" s="1337"/>
      <c r="I56" s="1337"/>
      <c r="J56" s="1337"/>
      <c r="K56" s="1337"/>
      <c r="L56" s="1337"/>
      <c r="M56" s="1337"/>
      <c r="N56" s="1337"/>
      <c r="O56" s="1337"/>
      <c r="P56" s="1337"/>
      <c r="Q56" s="1337"/>
      <c r="R56" s="1337"/>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417</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'41bbenpreGII'!D10</f>
        <v>145134</v>
      </c>
      <c r="F10" s="164">
        <f>'41bbenpreGII'!F10+'41bbenpreGII'!H10+'41bbenpreGII'!J10+'41bbenpreGII'!L10+'41bbenpreGII'!N10</f>
        <v>176962</v>
      </c>
      <c r="G10" s="165">
        <f t="shared" ref="G10:G27" si="0">F10*100/$N10</f>
        <v>79.723026881889979</v>
      </c>
      <c r="H10" s="164">
        <f>'41bbenpreGII'!P10</f>
        <v>2030</v>
      </c>
      <c r="I10" s="165">
        <f t="shared" ref="I10:I27" si="1">H10*100/$N10</f>
        <v>0.91453388055196394</v>
      </c>
      <c r="J10" s="164">
        <f>'41bbenpreGII'!R10</f>
        <v>42976</v>
      </c>
      <c r="K10" s="165">
        <f t="shared" ref="K10:K27" si="2">J10*100/$N10</f>
        <v>19.361087709655767</v>
      </c>
      <c r="L10" s="164">
        <f>'41bbenpreGII'!T10</f>
        <v>3</v>
      </c>
      <c r="M10" s="165">
        <f t="shared" ref="M10:M27" si="3">L10*100/$N10</f>
        <v>1.3515279022935428E-3</v>
      </c>
      <c r="N10" s="164">
        <f>F10+H10+J10+L10</f>
        <v>221971</v>
      </c>
      <c r="O10" s="165">
        <f>G10+I10+K10+M10</f>
        <v>99.999999999999986</v>
      </c>
      <c r="P10" s="166"/>
      <c r="Q10" s="166">
        <f t="shared" ref="Q10:Q27" si="4">N10/D10</f>
        <v>1.529421086719859</v>
      </c>
    </row>
    <row r="11" spans="2:25" s="162" customFormat="1" ht="18" customHeight="1" x14ac:dyDescent="0.25">
      <c r="B11" s="146" t="s">
        <v>7</v>
      </c>
      <c r="C11" s="159"/>
      <c r="D11" s="163">
        <f>'41bbenpreGII'!D11</f>
        <v>17526</v>
      </c>
      <c r="F11" s="164">
        <f>'41bbenpreGII'!F11+'41bbenpreGII'!H11+'41bbenpreGII'!J11+'41bbenpreGII'!L11+'41bbenpreGII'!N11</f>
        <v>9087</v>
      </c>
      <c r="G11" s="165">
        <f t="shared" si="0"/>
        <v>39.646596858638745</v>
      </c>
      <c r="H11" s="164">
        <f>'41bbenpreGII'!P11</f>
        <v>4109</v>
      </c>
      <c r="I11" s="165">
        <f t="shared" si="1"/>
        <v>17.927574171029669</v>
      </c>
      <c r="J11" s="164">
        <f>'41bbenpreGII'!R11</f>
        <v>9724</v>
      </c>
      <c r="K11" s="165">
        <f t="shared" si="2"/>
        <v>42.425828970331587</v>
      </c>
      <c r="L11" s="164">
        <f>'41bbenpreGII'!T11</f>
        <v>0</v>
      </c>
      <c r="M11" s="165">
        <f t="shared" si="3"/>
        <v>0</v>
      </c>
      <c r="N11" s="164">
        <f t="shared" ref="N11:O27" si="5">F11+H11+J11+L11</f>
        <v>22920</v>
      </c>
      <c r="O11" s="165">
        <f t="shared" si="5"/>
        <v>100</v>
      </c>
      <c r="P11" s="166"/>
      <c r="Q11" s="166">
        <f t="shared" si="4"/>
        <v>1.3077713111947964</v>
      </c>
    </row>
    <row r="12" spans="2:25" s="162" customFormat="1" ht="22.5" customHeight="1" x14ac:dyDescent="0.25">
      <c r="B12" s="146" t="s">
        <v>37</v>
      </c>
      <c r="C12" s="159"/>
      <c r="D12" s="163">
        <f>'41bbenpreGII'!D12</f>
        <v>10983</v>
      </c>
      <c r="F12" s="164">
        <f>'41bbenpreGII'!F12+'41bbenpreGII'!H12+'41bbenpreGII'!J12+'41bbenpreGII'!L12+'41bbenpreGII'!N12</f>
        <v>9544</v>
      </c>
      <c r="G12" s="165">
        <f t="shared" si="0"/>
        <v>60.203116129439223</v>
      </c>
      <c r="H12" s="164">
        <f>'41bbenpreGII'!P12</f>
        <v>1860</v>
      </c>
      <c r="I12" s="165">
        <f t="shared" si="1"/>
        <v>11.732795054563805</v>
      </c>
      <c r="J12" s="164">
        <f>'41bbenpreGII'!R12</f>
        <v>4443</v>
      </c>
      <c r="K12" s="165">
        <f t="shared" si="2"/>
        <v>28.026241090014508</v>
      </c>
      <c r="L12" s="164">
        <f>'41bbenpreGII'!T12</f>
        <v>6</v>
      </c>
      <c r="M12" s="165">
        <f t="shared" si="3"/>
        <v>3.7847725982463887E-2</v>
      </c>
      <c r="N12" s="164">
        <f t="shared" si="5"/>
        <v>15853</v>
      </c>
      <c r="O12" s="165">
        <f t="shared" si="5"/>
        <v>100</v>
      </c>
      <c r="P12" s="166"/>
      <c r="Q12" s="166">
        <f t="shared" si="4"/>
        <v>1.4434125466630248</v>
      </c>
    </row>
    <row r="13" spans="2:25" s="162" customFormat="1" ht="18" customHeight="1" x14ac:dyDescent="0.25">
      <c r="B13" s="146" t="s">
        <v>38</v>
      </c>
      <c r="C13" s="159"/>
      <c r="D13" s="163">
        <f>'41bbenpreGII'!D13</f>
        <v>10998</v>
      </c>
      <c r="F13" s="164">
        <f>'41bbenpreGII'!F13+'41bbenpreGII'!H13+'41bbenpreGII'!J13+'41bbenpreGII'!L13+'41bbenpreGII'!N13</f>
        <v>9625</v>
      </c>
      <c r="G13" s="165">
        <f t="shared" si="0"/>
        <v>52.272850703307448</v>
      </c>
      <c r="H13" s="164">
        <f>'41bbenpreGII'!P13</f>
        <v>377</v>
      </c>
      <c r="I13" s="165">
        <f t="shared" si="1"/>
        <v>2.0474664639113671</v>
      </c>
      <c r="J13" s="164">
        <f>'41bbenpreGII'!R13</f>
        <v>8411</v>
      </c>
      <c r="K13" s="165">
        <f t="shared" si="2"/>
        <v>45.679682832781189</v>
      </c>
      <c r="L13" s="164">
        <f>'41bbenpreGII'!T13</f>
        <v>0</v>
      </c>
      <c r="M13" s="165">
        <f t="shared" si="3"/>
        <v>0</v>
      </c>
      <c r="N13" s="164">
        <f t="shared" si="5"/>
        <v>18413</v>
      </c>
      <c r="O13" s="165">
        <f t="shared" si="5"/>
        <v>100</v>
      </c>
      <c r="P13" s="166"/>
      <c r="Q13" s="166">
        <f t="shared" si="4"/>
        <v>1.6742134933624295</v>
      </c>
    </row>
    <row r="14" spans="2:25" s="162" customFormat="1" ht="18" customHeight="1" x14ac:dyDescent="0.25">
      <c r="B14" s="146" t="s">
        <v>6</v>
      </c>
      <c r="C14" s="159"/>
      <c r="D14" s="163">
        <f>'41bbenpreGII'!D14</f>
        <v>24163</v>
      </c>
      <c r="F14" s="164">
        <f>'41bbenpreGII'!F14+'41bbenpreGII'!H14+'41bbenpreGII'!J14+'41bbenpreGII'!L14+'41bbenpreGII'!N14</f>
        <v>6644</v>
      </c>
      <c r="G14" s="165">
        <f t="shared" si="0"/>
        <v>23.611357901844414</v>
      </c>
      <c r="H14" s="164">
        <f>'41bbenpreGII'!P14</f>
        <v>10762</v>
      </c>
      <c r="I14" s="165">
        <f t="shared" si="1"/>
        <v>38.245850954191688</v>
      </c>
      <c r="J14" s="164">
        <f>'41bbenpreGII'!R14</f>
        <v>10682</v>
      </c>
      <c r="K14" s="165">
        <f t="shared" si="2"/>
        <v>37.961548029425352</v>
      </c>
      <c r="L14" s="164">
        <f>'41bbenpreGII'!T14</f>
        <v>51</v>
      </c>
      <c r="M14" s="165">
        <f t="shared" si="3"/>
        <v>0.18124311453854081</v>
      </c>
      <c r="N14" s="164">
        <f t="shared" si="5"/>
        <v>28139</v>
      </c>
      <c r="O14" s="165">
        <f t="shared" si="5"/>
        <v>100</v>
      </c>
      <c r="P14" s="166"/>
      <c r="Q14" s="166">
        <f t="shared" si="4"/>
        <v>1.1645491040019864</v>
      </c>
    </row>
    <row r="15" spans="2:25" s="162" customFormat="1" ht="18" customHeight="1" x14ac:dyDescent="0.25">
      <c r="B15" s="146" t="s">
        <v>5</v>
      </c>
      <c r="C15" s="159"/>
      <c r="D15" s="163">
        <f>'41bbenpreGII'!D15</f>
        <v>7871</v>
      </c>
      <c r="F15" s="164">
        <f>'41bbenpreGII'!F15+'41bbenpreGII'!H15+'41bbenpreGII'!J15+'41bbenpreGII'!L15+'41bbenpreGII'!N15</f>
        <v>9088</v>
      </c>
      <c r="G15" s="165">
        <f t="shared" si="0"/>
        <v>69.837854453239075</v>
      </c>
      <c r="H15" s="164">
        <f>'41bbenpreGII'!P15</f>
        <v>315</v>
      </c>
      <c r="I15" s="165">
        <f t="shared" si="1"/>
        <v>2.4206562668101128</v>
      </c>
      <c r="J15" s="164">
        <f>'41bbenpreGII'!R15</f>
        <v>3610</v>
      </c>
      <c r="K15" s="165">
        <f t="shared" si="2"/>
        <v>27.741489279950819</v>
      </c>
      <c r="L15" s="164">
        <f>'41bbenpreGII'!T15</f>
        <v>0</v>
      </c>
      <c r="M15" s="165">
        <f t="shared" si="3"/>
        <v>0</v>
      </c>
      <c r="N15" s="164">
        <f t="shared" si="5"/>
        <v>13013</v>
      </c>
      <c r="O15" s="165">
        <f t="shared" si="5"/>
        <v>100</v>
      </c>
      <c r="P15" s="166"/>
      <c r="Q15" s="166">
        <f t="shared" si="4"/>
        <v>1.6532842078516072</v>
      </c>
    </row>
    <row r="16" spans="2:25" s="162" customFormat="1" ht="18" customHeight="1" x14ac:dyDescent="0.25">
      <c r="B16" s="146" t="s">
        <v>4</v>
      </c>
      <c r="C16" s="159"/>
      <c r="D16" s="163">
        <f>'41bbenpreGII'!D16</f>
        <v>42432</v>
      </c>
      <c r="F16" s="164">
        <f>'41bbenpreGII'!F16+'41bbenpreGII'!H16+'41bbenpreGII'!J16+'41bbenpreGII'!L16+'41bbenpreGII'!N16</f>
        <v>29113</v>
      </c>
      <c r="G16" s="165">
        <f t="shared" si="0"/>
        <v>48.387793770568095</v>
      </c>
      <c r="H16" s="164">
        <f>'41bbenpreGII'!P16</f>
        <v>15712</v>
      </c>
      <c r="I16" s="165">
        <f t="shared" si="1"/>
        <v>26.114416780241331</v>
      </c>
      <c r="J16" s="164">
        <f>'41bbenpreGII'!R16</f>
        <v>14344</v>
      </c>
      <c r="K16" s="165">
        <f t="shared" si="2"/>
        <v>23.840707376259015</v>
      </c>
      <c r="L16" s="164">
        <f>'41bbenpreGII'!T16</f>
        <v>997</v>
      </c>
      <c r="M16" s="165">
        <f t="shared" si="3"/>
        <v>1.6570820729315561</v>
      </c>
      <c r="N16" s="164">
        <f t="shared" si="5"/>
        <v>60166</v>
      </c>
      <c r="O16" s="165">
        <f t="shared" si="5"/>
        <v>100</v>
      </c>
      <c r="P16" s="166"/>
      <c r="Q16" s="166">
        <f t="shared" si="4"/>
        <v>1.4179392911010558</v>
      </c>
    </row>
    <row r="17" spans="2:25" s="162" customFormat="1" ht="18" customHeight="1" x14ac:dyDescent="0.25">
      <c r="B17" s="146" t="s">
        <v>40</v>
      </c>
      <c r="C17" s="159"/>
      <c r="D17" s="163">
        <f>'41bbenpreGII'!D17</f>
        <v>26422</v>
      </c>
      <c r="F17" s="164">
        <f>'41bbenpreGII'!F17+'41bbenpreGII'!H17+'41bbenpreGII'!J17+'41bbenpreGII'!L17+'41bbenpreGII'!N17</f>
        <v>24425</v>
      </c>
      <c r="G17" s="165">
        <f t="shared" si="0"/>
        <v>63.906331763474618</v>
      </c>
      <c r="H17" s="164">
        <f>'41bbenpreGII'!P17</f>
        <v>4716</v>
      </c>
      <c r="I17" s="165">
        <f t="shared" si="1"/>
        <v>12.339089481946624</v>
      </c>
      <c r="J17" s="164">
        <f>'41bbenpreGII'!R17</f>
        <v>9075</v>
      </c>
      <c r="K17" s="165">
        <f t="shared" si="2"/>
        <v>23.744113029827314</v>
      </c>
      <c r="L17" s="164">
        <f>'41bbenpreGII'!T17</f>
        <v>4</v>
      </c>
      <c r="M17" s="165">
        <f t="shared" si="3"/>
        <v>1.0465724751439037E-2</v>
      </c>
      <c r="N17" s="164">
        <f t="shared" si="5"/>
        <v>38220</v>
      </c>
      <c r="O17" s="165">
        <f t="shared" si="5"/>
        <v>100</v>
      </c>
      <c r="P17" s="166"/>
      <c r="Q17" s="166">
        <f t="shared" si="4"/>
        <v>1.4465218378623874</v>
      </c>
    </row>
    <row r="18" spans="2:25" s="162" customFormat="1" ht="18" customHeight="1" x14ac:dyDescent="0.25">
      <c r="B18" s="146" t="s">
        <v>41</v>
      </c>
      <c r="C18" s="159"/>
      <c r="D18" s="163">
        <f>'41bbenpreGII'!D18</f>
        <v>96290</v>
      </c>
      <c r="F18" s="164">
        <f>'41bbenpreGII'!F18+'41bbenpreGII'!H18+'41bbenpreGII'!J18+'41bbenpreGII'!L18+'41bbenpreGII'!N18</f>
        <v>56005</v>
      </c>
      <c r="G18" s="165">
        <f t="shared" si="0"/>
        <v>46.106034411788919</v>
      </c>
      <c r="H18" s="164">
        <f>'41bbenpreGII'!P18</f>
        <v>11967</v>
      </c>
      <c r="I18" s="165">
        <f t="shared" si="1"/>
        <v>9.851815263027909</v>
      </c>
      <c r="J18" s="164">
        <f>'41bbenpreGII'!R18</f>
        <v>53481</v>
      </c>
      <c r="K18" s="165">
        <f t="shared" si="2"/>
        <v>44.028155100024698</v>
      </c>
      <c r="L18" s="164">
        <f>'41bbenpreGII'!T18</f>
        <v>17</v>
      </c>
      <c r="M18" s="165">
        <f t="shared" si="3"/>
        <v>1.3995225158475344E-2</v>
      </c>
      <c r="N18" s="164">
        <f t="shared" si="5"/>
        <v>121470</v>
      </c>
      <c r="O18" s="165">
        <f t="shared" si="5"/>
        <v>100</v>
      </c>
      <c r="P18" s="166"/>
      <c r="Q18" s="166">
        <f t="shared" si="4"/>
        <v>1.2615017135735798</v>
      </c>
    </row>
    <row r="19" spans="2:25" s="162" customFormat="1" ht="18" customHeight="1" x14ac:dyDescent="0.25">
      <c r="B19" s="146" t="s">
        <v>3</v>
      </c>
      <c r="C19" s="159"/>
      <c r="D19" s="163">
        <f>'41bbenpreGII'!D19</f>
        <v>67445</v>
      </c>
      <c r="F19" s="164">
        <f>'41bbenpreGII'!F19+'41bbenpreGII'!H19+'41bbenpreGII'!J19+'41bbenpreGII'!L19+'41bbenpreGII'!N19</f>
        <v>44016</v>
      </c>
      <c r="G19" s="165">
        <f t="shared" si="0"/>
        <v>43.082825989076603</v>
      </c>
      <c r="H19" s="164">
        <f>'41bbenpreGII'!P19</f>
        <v>10682</v>
      </c>
      <c r="I19" s="165">
        <f>H19*100/$N19</f>
        <v>10.455533151929213</v>
      </c>
      <c r="J19" s="164">
        <f>'41bbenpreGII'!R19</f>
        <v>46955</v>
      </c>
      <c r="K19" s="165">
        <f>J19*100/$N19</f>
        <v>45.959516864710373</v>
      </c>
      <c r="L19" s="164">
        <f>'41bbenpreGII'!T19</f>
        <v>513</v>
      </c>
      <c r="M19" s="165">
        <f t="shared" si="3"/>
        <v>0.5021239942838126</v>
      </c>
      <c r="N19" s="164">
        <f t="shared" si="5"/>
        <v>102166</v>
      </c>
      <c r="O19" s="165">
        <f t="shared" si="5"/>
        <v>100</v>
      </c>
      <c r="P19" s="166"/>
      <c r="Q19" s="166">
        <f t="shared" si="4"/>
        <v>1.5148046556453407</v>
      </c>
    </row>
    <row r="20" spans="2:25" s="162" customFormat="1" ht="18" customHeight="1" x14ac:dyDescent="0.25">
      <c r="B20" s="146" t="s">
        <v>2</v>
      </c>
      <c r="C20" s="159"/>
      <c r="D20" s="163">
        <f>'41bbenpreGII'!D20</f>
        <v>12574</v>
      </c>
      <c r="F20" s="164">
        <f>'41bbenpreGII'!F20+'41bbenpreGII'!H20+'41bbenpreGII'!J20+'41bbenpreGII'!L20+'41bbenpreGII'!N20</f>
        <v>5471</v>
      </c>
      <c r="G20" s="165">
        <f t="shared" si="0"/>
        <v>36.546426185704746</v>
      </c>
      <c r="H20" s="164">
        <f>'41bbenpreGII'!P20</f>
        <v>6706</v>
      </c>
      <c r="I20" s="165">
        <f>H20*100/$N20</f>
        <v>44.796259185036739</v>
      </c>
      <c r="J20" s="164">
        <f>'41bbenpreGII'!R20</f>
        <v>2793</v>
      </c>
      <c r="K20" s="165">
        <f>J20*100/$N20</f>
        <v>18.657314629258519</v>
      </c>
      <c r="L20" s="164">
        <f>'41bbenpreGII'!T20</f>
        <v>0</v>
      </c>
      <c r="M20" s="165">
        <f t="shared" si="3"/>
        <v>0</v>
      </c>
      <c r="N20" s="164">
        <f t="shared" si="5"/>
        <v>14970</v>
      </c>
      <c r="O20" s="165">
        <f t="shared" si="5"/>
        <v>100.00000000000001</v>
      </c>
      <c r="P20" s="166"/>
      <c r="Q20" s="166">
        <f t="shared" si="4"/>
        <v>1.1905519325592493</v>
      </c>
    </row>
    <row r="21" spans="2:25" s="162" customFormat="1" ht="18" customHeight="1" x14ac:dyDescent="0.25">
      <c r="B21" s="146" t="s">
        <v>35</v>
      </c>
      <c r="C21" s="159"/>
      <c r="D21" s="163">
        <f>'41bbenpreGII'!D21</f>
        <v>31150</v>
      </c>
      <c r="F21" s="164">
        <f>'41bbenpreGII'!F21+'41bbenpreGII'!H21+'41bbenpreGII'!J21+'41bbenpreGII'!L21+'41bbenpreGII'!N21</f>
        <v>30481</v>
      </c>
      <c r="G21" s="165">
        <f t="shared" si="0"/>
        <v>61.998616874135543</v>
      </c>
      <c r="H21" s="164">
        <f>'41bbenpreGII'!P21</f>
        <v>6660</v>
      </c>
      <c r="I21" s="165">
        <f>H21*100/$N21</f>
        <v>13.546497437149133</v>
      </c>
      <c r="J21" s="164">
        <f>'41bbenpreGII'!R21</f>
        <v>11968</v>
      </c>
      <c r="K21" s="165">
        <f>J21*100/$N21</f>
        <v>24.343015214384508</v>
      </c>
      <c r="L21" s="164">
        <f>'41bbenpreGII'!T21</f>
        <v>55</v>
      </c>
      <c r="M21" s="165">
        <f t="shared" si="3"/>
        <v>0.11187047433081117</v>
      </c>
      <c r="N21" s="164">
        <f t="shared" si="5"/>
        <v>49164</v>
      </c>
      <c r="O21" s="165">
        <f t="shared" si="5"/>
        <v>100</v>
      </c>
      <c r="P21" s="166"/>
      <c r="Q21" s="166">
        <f t="shared" si="4"/>
        <v>1.5782985553772071</v>
      </c>
    </row>
    <row r="22" spans="2:25" s="162" customFormat="1" ht="21" customHeight="1" x14ac:dyDescent="0.25">
      <c r="B22" s="146" t="s">
        <v>42</v>
      </c>
      <c r="C22" s="159"/>
      <c r="D22" s="163">
        <f>'41bbenpreGII'!D22</f>
        <v>78607</v>
      </c>
      <c r="F22" s="164">
        <f>'41bbenpreGII'!F22+'41bbenpreGII'!H22+'41bbenpreGII'!J22+'41bbenpreGII'!L22+'41bbenpreGII'!N22</f>
        <v>80283</v>
      </c>
      <c r="G22" s="165">
        <f t="shared" si="0"/>
        <v>69.906133537668495</v>
      </c>
      <c r="H22" s="164">
        <f>'41bbenpreGII'!P22</f>
        <v>11185</v>
      </c>
      <c r="I22" s="165">
        <f>H22*100/$N22</f>
        <v>9.739298526697084</v>
      </c>
      <c r="J22" s="164">
        <f>'41bbenpreGII'!R22</f>
        <v>23354</v>
      </c>
      <c r="K22" s="165">
        <f>J22*100/$N22</f>
        <v>20.335411514750444</v>
      </c>
      <c r="L22" s="164">
        <f>'41bbenpreGII'!T22</f>
        <v>22</v>
      </c>
      <c r="M22" s="165">
        <f t="shared" si="3"/>
        <v>1.9156420883981749E-2</v>
      </c>
      <c r="N22" s="164">
        <f t="shared" si="5"/>
        <v>114844</v>
      </c>
      <c r="O22" s="165">
        <f t="shared" si="5"/>
        <v>100.00000000000001</v>
      </c>
      <c r="P22" s="166"/>
      <c r="Q22" s="166">
        <f t="shared" si="4"/>
        <v>1.4609894793084586</v>
      </c>
    </row>
    <row r="23" spans="2:25" s="162" customFormat="1" ht="18" customHeight="1" x14ac:dyDescent="0.25">
      <c r="B23" s="146" t="s">
        <v>43</v>
      </c>
      <c r="C23" s="159"/>
      <c r="D23" s="163">
        <f>'41bbenpreGII'!D23</f>
        <v>18564</v>
      </c>
      <c r="F23" s="164">
        <f>'41bbenpreGII'!F23+'41bbenpreGII'!H23+'41bbenpreGII'!J23+'41bbenpreGII'!L23+'41bbenpreGII'!N23</f>
        <v>12750</v>
      </c>
      <c r="G23" s="165">
        <f t="shared" si="0"/>
        <v>52.564313984168862</v>
      </c>
      <c r="H23" s="164">
        <f>'41bbenpreGII'!P23</f>
        <v>598</v>
      </c>
      <c r="I23" s="165">
        <f>H23*100/$N23</f>
        <v>2.4653693931398415</v>
      </c>
      <c r="J23" s="164">
        <f>'41bbenpreGII'!R23</f>
        <v>10907</v>
      </c>
      <c r="K23" s="165">
        <f>J23*100/$N23</f>
        <v>44.966193931398415</v>
      </c>
      <c r="L23" s="164">
        <f>'41bbenpreGII'!T23</f>
        <v>1</v>
      </c>
      <c r="M23" s="165">
        <f t="shared" si="3"/>
        <v>4.1226912928759895E-3</v>
      </c>
      <c r="N23" s="164">
        <f t="shared" si="5"/>
        <v>24256</v>
      </c>
      <c r="O23" s="165">
        <f t="shared" si="5"/>
        <v>100</v>
      </c>
      <c r="P23" s="166"/>
      <c r="Q23" s="166">
        <f t="shared" si="4"/>
        <v>1.3066149536737772</v>
      </c>
    </row>
    <row r="24" spans="2:25" s="162" customFormat="1" ht="22.5" customHeight="1" x14ac:dyDescent="0.25">
      <c r="B24" s="146" t="s">
        <v>44</v>
      </c>
      <c r="C24" s="159"/>
      <c r="D24" s="163">
        <f>'41bbenpreGII'!D24</f>
        <v>6709</v>
      </c>
      <c r="F24" s="164">
        <f>'41bbenpreGII'!F24+'41bbenpreGII'!H24+'41bbenpreGII'!J24+'41bbenpreGII'!L24+'41bbenpreGII'!N24</f>
        <v>4357</v>
      </c>
      <c r="G24" s="167">
        <f t="shared" si="0"/>
        <v>48.218238158477199</v>
      </c>
      <c r="H24" s="164">
        <f>'41bbenpreGII'!P24</f>
        <v>1484</v>
      </c>
      <c r="I24" s="165">
        <f t="shared" si="1"/>
        <v>16.423196104471003</v>
      </c>
      <c r="J24" s="164">
        <f>'41bbenpreGII'!R24</f>
        <v>3180</v>
      </c>
      <c r="K24" s="165">
        <f t="shared" si="2"/>
        <v>35.192563081009297</v>
      </c>
      <c r="L24" s="164">
        <f>'41bbenpreGII'!T24</f>
        <v>15</v>
      </c>
      <c r="M24" s="165">
        <f t="shared" si="3"/>
        <v>0.16600265604249667</v>
      </c>
      <c r="N24" s="163">
        <f t="shared" si="5"/>
        <v>9036</v>
      </c>
      <c r="O24" s="165">
        <f t="shared" si="5"/>
        <v>99.999999999999986</v>
      </c>
      <c r="P24" s="166"/>
      <c r="Q24" s="166">
        <f t="shared" si="4"/>
        <v>1.3468475182590549</v>
      </c>
    </row>
    <row r="25" spans="2:25" s="162" customFormat="1" ht="18" customHeight="1" x14ac:dyDescent="0.25">
      <c r="B25" s="146" t="s">
        <v>45</v>
      </c>
      <c r="C25" s="159"/>
      <c r="D25" s="163">
        <f>'41bbenpreGII'!D25</f>
        <v>24263</v>
      </c>
      <c r="F25" s="164">
        <f>'41bbenpreGII'!F25+'41bbenpreGII'!H25+'41bbenpreGII'!J25+'41bbenpreGII'!L25+'41bbenpreGII'!N25</f>
        <v>20065</v>
      </c>
      <c r="G25" s="167">
        <f t="shared" si="0"/>
        <v>55.60174023886718</v>
      </c>
      <c r="H25" s="164">
        <f>'41bbenpreGII'!P25</f>
        <v>747</v>
      </c>
      <c r="I25" s="165">
        <f t="shared" si="1"/>
        <v>2.069997506027101</v>
      </c>
      <c r="J25" s="164">
        <f>'41bbenpreGII'!R25</f>
        <v>12494</v>
      </c>
      <c r="K25" s="165">
        <f t="shared" si="2"/>
        <v>34.621885997727716</v>
      </c>
      <c r="L25" s="164">
        <f>'41bbenpreGII'!T25</f>
        <v>2781</v>
      </c>
      <c r="M25" s="165">
        <f t="shared" si="3"/>
        <v>7.706376257378003</v>
      </c>
      <c r="N25" s="163">
        <f t="shared" si="5"/>
        <v>36087</v>
      </c>
      <c r="O25" s="165">
        <f t="shared" si="5"/>
        <v>100</v>
      </c>
      <c r="P25" s="166"/>
      <c r="Q25" s="166">
        <f t="shared" si="4"/>
        <v>1.4873263817335036</v>
      </c>
    </row>
    <row r="26" spans="2:25" s="162" customFormat="1" ht="18" customHeight="1" x14ac:dyDescent="0.25">
      <c r="B26" s="146" t="s">
        <v>46</v>
      </c>
      <c r="C26" s="159"/>
      <c r="D26" s="163">
        <f>'41bbenpreGII'!D26</f>
        <v>4207</v>
      </c>
      <c r="F26" s="164">
        <f>'41bbenpreGII'!F26+'41bbenpreGII'!H26+'41bbenpreGII'!J26+'41bbenpreGII'!L26+'41bbenpreGII'!N26</f>
        <v>5408</v>
      </c>
      <c r="G26" s="167">
        <f t="shared" si="0"/>
        <v>80.824988790913167</v>
      </c>
      <c r="H26" s="164">
        <f>'41bbenpreGII'!P26</f>
        <v>537</v>
      </c>
      <c r="I26" s="165">
        <f t="shared" si="1"/>
        <v>8.0257061724704819</v>
      </c>
      <c r="J26" s="164">
        <f>'41bbenpreGII'!R26</f>
        <v>746</v>
      </c>
      <c r="K26" s="165">
        <f t="shared" si="2"/>
        <v>11.149305036616351</v>
      </c>
      <c r="L26" s="164">
        <f>'41bbenpreGII'!T26</f>
        <v>0</v>
      </c>
      <c r="M26" s="165">
        <f t="shared" si="3"/>
        <v>0</v>
      </c>
      <c r="N26" s="163">
        <f t="shared" si="5"/>
        <v>6691</v>
      </c>
      <c r="O26" s="165">
        <f t="shared" si="5"/>
        <v>100</v>
      </c>
      <c r="P26" s="166"/>
      <c r="Q26" s="166">
        <f t="shared" si="4"/>
        <v>1.5904444972664606</v>
      </c>
    </row>
    <row r="27" spans="2:25" s="162" customFormat="1" ht="18" customHeight="1" x14ac:dyDescent="0.25">
      <c r="B27" s="146" t="s">
        <v>1</v>
      </c>
      <c r="C27" s="159"/>
      <c r="D27" s="163">
        <f>'41bbenpreGII'!D27</f>
        <v>1467</v>
      </c>
      <c r="F27" s="164">
        <f>'41bbenpreGII'!F27+'41bbenpreGII'!H27+'41bbenpreGII'!J27+'41bbenpreGII'!L27+'41bbenpreGII'!N27</f>
        <v>1156</v>
      </c>
      <c r="G27" s="167">
        <f t="shared" si="0"/>
        <v>59.803414381789963</v>
      </c>
      <c r="H27" s="164">
        <f>'41bbenpreGII'!P27</f>
        <v>4</v>
      </c>
      <c r="I27" s="165">
        <f t="shared" si="1"/>
        <v>0.20693222969477496</v>
      </c>
      <c r="J27" s="164">
        <f>'41bbenpreGII'!R27</f>
        <v>773</v>
      </c>
      <c r="K27" s="165">
        <f t="shared" si="2"/>
        <v>39.989653388515258</v>
      </c>
      <c r="L27" s="164">
        <f>'41bbenpreGII'!T27</f>
        <v>0</v>
      </c>
      <c r="M27" s="165">
        <f t="shared" si="3"/>
        <v>0</v>
      </c>
      <c r="N27" s="164">
        <f t="shared" si="5"/>
        <v>1933</v>
      </c>
      <c r="O27" s="165">
        <f t="shared" si="5"/>
        <v>100</v>
      </c>
      <c r="P27" s="166"/>
      <c r="Q27" s="166">
        <f t="shared" si="4"/>
        <v>1.3176550783912746</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626805</v>
      </c>
      <c r="E30" s="174"/>
      <c r="F30" s="147">
        <f>SUM(F10:F27)</f>
        <v>534480</v>
      </c>
      <c r="G30" s="175">
        <f>F30*100/$N30</f>
        <v>59.43209920472539</v>
      </c>
      <c r="H30" s="147">
        <f>SUM(H10:H27)</f>
        <v>90451</v>
      </c>
      <c r="I30" s="175">
        <f>H30*100/$N30</f>
        <v>10.057799740245876</v>
      </c>
      <c r="J30" s="147">
        <f>SUM(J10:J27)</f>
        <v>269916</v>
      </c>
      <c r="K30" s="175">
        <f>J30*100/$N30</f>
        <v>30.01361040439803</v>
      </c>
      <c r="L30" s="147">
        <f>SUM(L10:L28)</f>
        <v>4465</v>
      </c>
      <c r="M30" s="175">
        <f>L30*100/$N30</f>
        <v>0.49649065063070436</v>
      </c>
      <c r="N30" s="147">
        <f>F30+H30+J30+L30</f>
        <v>899312</v>
      </c>
      <c r="O30" s="175">
        <f>G30+I30+K30+M30</f>
        <v>100</v>
      </c>
      <c r="P30" s="176"/>
      <c r="Q30" s="176">
        <f>(N30/D30)</f>
        <v>1.4347556257528258</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1796875" style="615" bestFit="1" customWidth="1"/>
    <col min="10" max="10" width="7.54296875" style="615" customWidth="1"/>
    <col min="11" max="11" width="6.1796875" style="615" bestFit="1" customWidth="1"/>
    <col min="12" max="12" width="7.26953125" style="615" customWidth="1"/>
    <col min="13" max="13" width="5.7265625" style="615" customWidth="1"/>
    <col min="14" max="14" width="7.453125" style="615" customWidth="1"/>
    <col min="15" max="15" width="6.1796875" style="615" bestFit="1" customWidth="1"/>
    <col min="16" max="16" width="7.1796875" style="615" customWidth="1"/>
    <col min="17" max="17" width="6" style="615" customWidth="1"/>
    <col min="18" max="18" width="7.26953125" style="615" customWidth="1"/>
    <col min="19" max="19" width="6.1796875" style="615" bestFit="1" customWidth="1"/>
    <col min="20" max="20" width="6.81640625" style="615" customWidth="1"/>
    <col min="21" max="21" width="5.453125" style="615" customWidth="1"/>
    <col min="22" max="22" width="8.54296875" style="615" customWidth="1"/>
    <col min="23" max="23" width="6.7265625" style="615" customWidth="1"/>
    <col min="24" max="24" width="0.54296875" style="732" customWidth="1"/>
    <col min="25" max="25" width="10.4531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416</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52</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249</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855" t="s">
        <v>479</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830">
        <v>116158</v>
      </c>
      <c r="E10" s="633"/>
      <c r="F10" s="675">
        <v>486</v>
      </c>
      <c r="G10" s="676">
        <v>4.012173471975653</v>
      </c>
      <c r="H10" s="675">
        <v>78672</v>
      </c>
      <c r="I10" s="676">
        <v>61.699213796601569</v>
      </c>
      <c r="J10" s="675">
        <v>84505</v>
      </c>
      <c r="K10" s="676">
        <v>18.062389043875221</v>
      </c>
      <c r="L10" s="675">
        <v>1226</v>
      </c>
      <c r="M10" s="676">
        <v>0.90540197818919599</v>
      </c>
      <c r="N10" s="675">
        <v>88</v>
      </c>
      <c r="O10" s="676">
        <v>0.39817397920365205</v>
      </c>
      <c r="P10" s="675">
        <v>119</v>
      </c>
      <c r="Q10" s="676">
        <v>2.5361399949277198E-3</v>
      </c>
      <c r="R10" s="675">
        <v>25922</v>
      </c>
      <c r="S10" s="676">
        <v>14.920111590159777</v>
      </c>
      <c r="T10" s="675">
        <v>0</v>
      </c>
      <c r="U10" s="676">
        <v>0</v>
      </c>
      <c r="V10" s="831">
        <f>F10+H10+J10+L10+N10+P10+R10+T10</f>
        <v>191018</v>
      </c>
      <c r="W10" s="676">
        <f t="shared" ref="V10:W27" si="0">G10+I10+K10+M10+O10+Q10+S10+U10</f>
        <v>99.999999999999986</v>
      </c>
      <c r="X10" s="678"/>
      <c r="Y10" s="832">
        <f t="shared" ref="Y10:Y27" si="1">V10/D10</f>
        <v>1.6444670190602455</v>
      </c>
    </row>
    <row r="11" spans="2:30" s="633" customFormat="1" ht="18" customHeight="1" x14ac:dyDescent="0.25">
      <c r="B11" s="682" t="s">
        <v>7</v>
      </c>
      <c r="D11" s="833">
        <v>17423</v>
      </c>
      <c r="F11" s="683">
        <v>1159</v>
      </c>
      <c r="G11" s="684">
        <v>9.5502617241747672</v>
      </c>
      <c r="H11" s="683">
        <v>5174</v>
      </c>
      <c r="I11" s="684">
        <v>13.652387565431043</v>
      </c>
      <c r="J11" s="683">
        <v>3453</v>
      </c>
      <c r="K11" s="684">
        <v>21.664352099134707</v>
      </c>
      <c r="L11" s="683">
        <v>642</v>
      </c>
      <c r="M11" s="684">
        <v>5.0849268240572592</v>
      </c>
      <c r="N11" s="683">
        <v>97</v>
      </c>
      <c r="O11" s="684">
        <v>1.6023929067407328</v>
      </c>
      <c r="P11" s="683">
        <v>1914</v>
      </c>
      <c r="Q11" s="684">
        <v>2.4676850763807288</v>
      </c>
      <c r="R11" s="683">
        <v>11032</v>
      </c>
      <c r="S11" s="684">
        <v>45.977993804080761</v>
      </c>
      <c r="T11" s="683">
        <v>0</v>
      </c>
      <c r="U11" s="684">
        <v>0</v>
      </c>
      <c r="V11" s="834">
        <f t="shared" si="0"/>
        <v>23471</v>
      </c>
      <c r="W11" s="684">
        <f t="shared" si="0"/>
        <v>100</v>
      </c>
      <c r="X11" s="678"/>
      <c r="Y11" s="835">
        <f t="shared" si="1"/>
        <v>1.347127360385697</v>
      </c>
    </row>
    <row r="12" spans="2:30" s="633" customFormat="1" ht="22.5" customHeight="1" x14ac:dyDescent="0.25">
      <c r="B12" s="682" t="s">
        <v>37</v>
      </c>
      <c r="D12" s="833">
        <v>15219</v>
      </c>
      <c r="F12" s="685">
        <v>2479</v>
      </c>
      <c r="G12" s="684">
        <v>22.562277580071175</v>
      </c>
      <c r="H12" s="685">
        <v>5396</v>
      </c>
      <c r="I12" s="684">
        <v>8.1748856126080334</v>
      </c>
      <c r="J12" s="685">
        <v>4999</v>
      </c>
      <c r="K12" s="684">
        <v>24.789018810371125</v>
      </c>
      <c r="L12" s="685">
        <v>828</v>
      </c>
      <c r="M12" s="684">
        <v>8.8764616166751402</v>
      </c>
      <c r="N12" s="685">
        <v>256</v>
      </c>
      <c r="O12" s="684">
        <v>1.4234875444839858</v>
      </c>
      <c r="P12" s="685">
        <v>1640</v>
      </c>
      <c r="Q12" s="684">
        <v>5.2567361464158617</v>
      </c>
      <c r="R12" s="685">
        <v>6056</v>
      </c>
      <c r="S12" s="684">
        <v>28.917132689374682</v>
      </c>
      <c r="T12" s="685">
        <v>11</v>
      </c>
      <c r="U12" s="684">
        <v>0</v>
      </c>
      <c r="V12" s="834">
        <f t="shared" si="0"/>
        <v>21665</v>
      </c>
      <c r="W12" s="684">
        <f t="shared" si="0"/>
        <v>100.00000000000001</v>
      </c>
      <c r="X12" s="678"/>
      <c r="Y12" s="835">
        <f t="shared" si="1"/>
        <v>1.4235495104803206</v>
      </c>
    </row>
    <row r="13" spans="2:30" s="633" customFormat="1" ht="18" customHeight="1" x14ac:dyDescent="0.25">
      <c r="B13" s="682" t="s">
        <v>38</v>
      </c>
      <c r="D13" s="833">
        <v>14920</v>
      </c>
      <c r="F13" s="683">
        <v>2291</v>
      </c>
      <c r="G13" s="684">
        <v>21.067835441777071</v>
      </c>
      <c r="H13" s="683">
        <v>9980</v>
      </c>
      <c r="I13" s="684">
        <v>23.637812531128599</v>
      </c>
      <c r="J13" s="683">
        <v>948</v>
      </c>
      <c r="K13" s="684">
        <v>3.117840422352824</v>
      </c>
      <c r="L13" s="683">
        <v>225</v>
      </c>
      <c r="M13" s="684">
        <v>1.8926187867317461</v>
      </c>
      <c r="N13" s="683">
        <v>3</v>
      </c>
      <c r="O13" s="684">
        <v>0.28887339376431914</v>
      </c>
      <c r="P13" s="683">
        <v>52</v>
      </c>
      <c r="Q13" s="684">
        <v>0.29883454527343362</v>
      </c>
      <c r="R13" s="683">
        <v>12832</v>
      </c>
      <c r="S13" s="684">
        <v>49.696184878972012</v>
      </c>
      <c r="T13" s="683">
        <v>0</v>
      </c>
      <c r="U13" s="684">
        <v>0</v>
      </c>
      <c r="V13" s="834">
        <f t="shared" si="0"/>
        <v>26331</v>
      </c>
      <c r="W13" s="684">
        <f t="shared" si="0"/>
        <v>100</v>
      </c>
      <c r="X13" s="678"/>
      <c r="Y13" s="835">
        <f t="shared" si="1"/>
        <v>1.7648123324396783</v>
      </c>
    </row>
    <row r="14" spans="2:30" s="633" customFormat="1" ht="18" customHeight="1" x14ac:dyDescent="0.25">
      <c r="B14" s="682" t="s">
        <v>6</v>
      </c>
      <c r="D14" s="833">
        <v>19792</v>
      </c>
      <c r="F14" s="683">
        <v>618</v>
      </c>
      <c r="G14" s="684">
        <v>1.1223131063344112</v>
      </c>
      <c r="H14" s="683">
        <v>1447</v>
      </c>
      <c r="I14" s="684">
        <v>5.0218755944455014</v>
      </c>
      <c r="J14" s="683">
        <v>490</v>
      </c>
      <c r="K14" s="684">
        <v>0</v>
      </c>
      <c r="L14" s="683">
        <v>1941</v>
      </c>
      <c r="M14" s="684">
        <v>29.922008750237779</v>
      </c>
      <c r="N14" s="683">
        <v>112</v>
      </c>
      <c r="O14" s="684">
        <v>2.4538710291040515</v>
      </c>
      <c r="P14" s="683">
        <v>10191</v>
      </c>
      <c r="Q14" s="684">
        <v>21.742438653224273</v>
      </c>
      <c r="R14" s="683">
        <v>8014</v>
      </c>
      <c r="S14" s="684">
        <v>39.737492866653987</v>
      </c>
      <c r="T14" s="683">
        <v>8</v>
      </c>
      <c r="U14" s="684">
        <v>0</v>
      </c>
      <c r="V14" s="834">
        <f t="shared" si="0"/>
        <v>22821</v>
      </c>
      <c r="W14" s="684">
        <f t="shared" si="0"/>
        <v>100</v>
      </c>
      <c r="X14" s="678"/>
      <c r="Y14" s="835">
        <f t="shared" si="1"/>
        <v>1.1530416329830235</v>
      </c>
    </row>
    <row r="15" spans="2:30" s="633" customFormat="1" ht="18" customHeight="1" x14ac:dyDescent="0.25">
      <c r="B15" s="682" t="s">
        <v>5</v>
      </c>
      <c r="D15" s="833">
        <v>5134</v>
      </c>
      <c r="F15" s="685">
        <v>717</v>
      </c>
      <c r="G15" s="684">
        <v>0</v>
      </c>
      <c r="H15" s="685">
        <v>1904</v>
      </c>
      <c r="I15" s="684">
        <v>19.530493707647629</v>
      </c>
      <c r="J15" s="685">
        <v>399</v>
      </c>
      <c r="K15" s="684">
        <v>7.5750242013552755</v>
      </c>
      <c r="L15" s="685">
        <v>590</v>
      </c>
      <c r="M15" s="684">
        <v>11.302032913843176</v>
      </c>
      <c r="N15" s="685">
        <v>45</v>
      </c>
      <c r="O15" s="684">
        <v>2.1539206195546949</v>
      </c>
      <c r="P15" s="685">
        <v>15</v>
      </c>
      <c r="Q15" s="684">
        <v>0</v>
      </c>
      <c r="R15" s="685">
        <v>3778</v>
      </c>
      <c r="S15" s="684">
        <v>59.438528557599227</v>
      </c>
      <c r="T15" s="685">
        <v>0</v>
      </c>
      <c r="U15" s="684">
        <v>0</v>
      </c>
      <c r="V15" s="834">
        <f t="shared" si="0"/>
        <v>7448</v>
      </c>
      <c r="W15" s="684">
        <f t="shared" si="0"/>
        <v>100</v>
      </c>
      <c r="X15" s="678"/>
      <c r="Y15" s="835">
        <f t="shared" si="1"/>
        <v>1.4507206856252435</v>
      </c>
    </row>
    <row r="16" spans="2:30" s="742" customFormat="1" ht="18" customHeight="1" x14ac:dyDescent="0.25">
      <c r="B16" s="836" t="s">
        <v>4</v>
      </c>
      <c r="D16" s="837">
        <v>51825</v>
      </c>
      <c r="E16" s="820"/>
      <c r="F16" s="838">
        <v>3615</v>
      </c>
      <c r="G16" s="839">
        <v>7.7071171283070425</v>
      </c>
      <c r="H16" s="838">
        <v>21085</v>
      </c>
      <c r="I16" s="839">
        <v>15.824121227176748</v>
      </c>
      <c r="J16" s="838">
        <v>13349</v>
      </c>
      <c r="K16" s="839">
        <v>26.553637229329691</v>
      </c>
      <c r="L16" s="838">
        <v>3659</v>
      </c>
      <c r="M16" s="839">
        <v>6.8666418250320875</v>
      </c>
      <c r="N16" s="838">
        <v>3</v>
      </c>
      <c r="O16" s="839">
        <v>1.1427151906595454</v>
      </c>
      <c r="P16" s="838">
        <v>15340</v>
      </c>
      <c r="Q16" s="839">
        <v>25.539270483997846</v>
      </c>
      <c r="R16" s="838">
        <v>15480</v>
      </c>
      <c r="S16" s="839">
        <v>15.629528422970232</v>
      </c>
      <c r="T16" s="838">
        <v>1411</v>
      </c>
      <c r="U16" s="839">
        <v>0.73696849252680829</v>
      </c>
      <c r="V16" s="840">
        <f t="shared" si="0"/>
        <v>73942</v>
      </c>
      <c r="W16" s="839">
        <f t="shared" si="0"/>
        <v>100</v>
      </c>
      <c r="X16" s="841"/>
      <c r="Y16" s="835">
        <f t="shared" si="1"/>
        <v>1.426763145200193</v>
      </c>
    </row>
    <row r="17" spans="2:25" s="742" customFormat="1" ht="18" customHeight="1" x14ac:dyDescent="0.25">
      <c r="B17" s="836" t="s">
        <v>40</v>
      </c>
      <c r="D17" s="837">
        <v>30625</v>
      </c>
      <c r="E17" s="820"/>
      <c r="F17" s="838">
        <v>6432</v>
      </c>
      <c r="G17" s="839">
        <v>13.305587605076644</v>
      </c>
      <c r="H17" s="838">
        <v>18044</v>
      </c>
      <c r="I17" s="839">
        <v>29.339047305093128</v>
      </c>
      <c r="J17" s="838">
        <v>7874</v>
      </c>
      <c r="K17" s="839">
        <v>36.084555793637712</v>
      </c>
      <c r="L17" s="838">
        <v>1145</v>
      </c>
      <c r="M17" s="839">
        <v>3.7127080929619254</v>
      </c>
      <c r="N17" s="838">
        <v>1636</v>
      </c>
      <c r="O17" s="839">
        <v>5.6576561727377612</v>
      </c>
      <c r="P17" s="838">
        <v>3640</v>
      </c>
      <c r="Q17" s="839">
        <v>8.2330641173561894</v>
      </c>
      <c r="R17" s="838">
        <v>4963</v>
      </c>
      <c r="S17" s="839">
        <v>3.6302950387341353</v>
      </c>
      <c r="T17" s="838">
        <v>1</v>
      </c>
      <c r="U17" s="839">
        <v>3.708587440250536E-2</v>
      </c>
      <c r="V17" s="840">
        <f t="shared" si="0"/>
        <v>43735</v>
      </c>
      <c r="W17" s="839">
        <f t="shared" si="0"/>
        <v>100</v>
      </c>
      <c r="X17" s="841"/>
      <c r="Y17" s="835">
        <f t="shared" si="1"/>
        <v>1.4280816326530612</v>
      </c>
    </row>
    <row r="18" spans="2:25" s="742" customFormat="1" ht="18" customHeight="1" x14ac:dyDescent="0.25">
      <c r="B18" s="836" t="s">
        <v>41</v>
      </c>
      <c r="D18" s="837">
        <v>106658</v>
      </c>
      <c r="E18" s="820"/>
      <c r="F18" s="838">
        <v>1</v>
      </c>
      <c r="G18" s="839">
        <v>0.11792867955081494</v>
      </c>
      <c r="H18" s="838">
        <v>23411</v>
      </c>
      <c r="I18" s="839">
        <v>17.203506178054706</v>
      </c>
      <c r="J18" s="838">
        <v>13176</v>
      </c>
      <c r="K18" s="839">
        <v>23.951842855634176</v>
      </c>
      <c r="L18" s="838">
        <v>3347</v>
      </c>
      <c r="M18" s="839">
        <v>4.6309008343014044</v>
      </c>
      <c r="N18" s="838">
        <v>3198</v>
      </c>
      <c r="O18" s="839">
        <v>4.7998732706727214</v>
      </c>
      <c r="P18" s="838">
        <v>4429</v>
      </c>
      <c r="Q18" s="839">
        <v>6.3575879184707995</v>
      </c>
      <c r="R18" s="838">
        <v>82590</v>
      </c>
      <c r="S18" s="839">
        <v>42.934840004224313</v>
      </c>
      <c r="T18" s="838">
        <v>8</v>
      </c>
      <c r="U18" s="839">
        <v>3.5202590910691028E-3</v>
      </c>
      <c r="V18" s="840">
        <f t="shared" si="0"/>
        <v>130160</v>
      </c>
      <c r="W18" s="839">
        <f t="shared" si="0"/>
        <v>100.00000000000001</v>
      </c>
      <c r="X18" s="841"/>
      <c r="Y18" s="835">
        <f t="shared" si="1"/>
        <v>1.2203491533687112</v>
      </c>
    </row>
    <row r="19" spans="2:25" s="742" customFormat="1" ht="18" customHeight="1" x14ac:dyDescent="0.25">
      <c r="B19" s="836" t="s">
        <v>3</v>
      </c>
      <c r="D19" s="837">
        <v>63610</v>
      </c>
      <c r="E19" s="820"/>
      <c r="F19" s="838">
        <v>1318</v>
      </c>
      <c r="G19" s="839">
        <v>2.6363906960921888</v>
      </c>
      <c r="H19" s="838">
        <v>31191</v>
      </c>
      <c r="I19" s="839">
        <v>2.1814006888633752</v>
      </c>
      <c r="J19" s="838">
        <v>3302</v>
      </c>
      <c r="K19" s="839">
        <v>0.29340477101671131</v>
      </c>
      <c r="L19" s="838">
        <v>2293</v>
      </c>
      <c r="M19" s="839">
        <v>6.7525619764425731</v>
      </c>
      <c r="N19" s="838">
        <v>849</v>
      </c>
      <c r="O19" s="839">
        <v>4.8262958710719905</v>
      </c>
      <c r="P19" s="838">
        <v>8876</v>
      </c>
      <c r="Q19" s="839">
        <v>19.628353956712164</v>
      </c>
      <c r="R19" s="838">
        <v>48611</v>
      </c>
      <c r="S19" s="839">
        <v>63.673087553684567</v>
      </c>
      <c r="T19" s="838">
        <v>184</v>
      </c>
      <c r="U19" s="839">
        <v>8.5044861164264157E-3</v>
      </c>
      <c r="V19" s="840">
        <f t="shared" si="0"/>
        <v>96624</v>
      </c>
      <c r="W19" s="839">
        <f t="shared" si="0"/>
        <v>99.999999999999986</v>
      </c>
      <c r="X19" s="841"/>
      <c r="Y19" s="835">
        <f t="shared" si="1"/>
        <v>1.5190064455274328</v>
      </c>
    </row>
    <row r="20" spans="2:25" s="633" customFormat="1" ht="18" customHeight="1" x14ac:dyDescent="0.25">
      <c r="B20" s="836" t="s">
        <v>2</v>
      </c>
      <c r="D20" s="833">
        <v>12398</v>
      </c>
      <c r="F20" s="683">
        <v>948</v>
      </c>
      <c r="G20" s="684">
        <v>8.8888888888888893</v>
      </c>
      <c r="H20" s="683">
        <v>3545</v>
      </c>
      <c r="I20" s="684">
        <v>7.0230607966457024</v>
      </c>
      <c r="J20" s="683">
        <v>451</v>
      </c>
      <c r="K20" s="684">
        <v>5.2725366876310273</v>
      </c>
      <c r="L20" s="683">
        <v>763</v>
      </c>
      <c r="M20" s="684">
        <v>6.6876310272536692</v>
      </c>
      <c r="N20" s="683">
        <v>46</v>
      </c>
      <c r="O20" s="684">
        <v>1.519916142557652</v>
      </c>
      <c r="P20" s="683">
        <v>7276</v>
      </c>
      <c r="Q20" s="684">
        <v>53.574423480083858</v>
      </c>
      <c r="R20" s="683">
        <v>2595</v>
      </c>
      <c r="S20" s="684">
        <v>17.033542976939202</v>
      </c>
      <c r="T20" s="683">
        <v>0</v>
      </c>
      <c r="U20" s="684">
        <v>0</v>
      </c>
      <c r="V20" s="834">
        <f t="shared" si="0"/>
        <v>15624</v>
      </c>
      <c r="W20" s="684">
        <f t="shared" si="0"/>
        <v>100</v>
      </c>
      <c r="X20" s="678"/>
      <c r="Y20" s="835">
        <f t="shared" si="1"/>
        <v>1.2602032585900951</v>
      </c>
    </row>
    <row r="21" spans="2:25" s="633" customFormat="1" ht="18" customHeight="1" x14ac:dyDescent="0.25">
      <c r="B21" s="682" t="s">
        <v>35</v>
      </c>
      <c r="D21" s="833">
        <v>33500</v>
      </c>
      <c r="F21" s="683">
        <v>2359</v>
      </c>
      <c r="G21" s="684">
        <v>9.48509485094851</v>
      </c>
      <c r="H21" s="683">
        <v>19094</v>
      </c>
      <c r="I21" s="684">
        <v>13.467175488081411</v>
      </c>
      <c r="J21" s="683">
        <v>6873</v>
      </c>
      <c r="K21" s="684">
        <v>37.735744704385816</v>
      </c>
      <c r="L21" s="683">
        <v>3508</v>
      </c>
      <c r="M21" s="684">
        <v>10.646535036778939</v>
      </c>
      <c r="N21" s="683">
        <v>585</v>
      </c>
      <c r="O21" s="684">
        <v>5.0992754825507438</v>
      </c>
      <c r="P21" s="683">
        <v>7081</v>
      </c>
      <c r="Q21" s="684">
        <v>7.2838891654222664</v>
      </c>
      <c r="R21" s="683">
        <v>15917</v>
      </c>
      <c r="S21" s="684">
        <v>16.276754604280736</v>
      </c>
      <c r="T21" s="683">
        <v>2</v>
      </c>
      <c r="U21" s="684">
        <v>5.5306675515734748E-3</v>
      </c>
      <c r="V21" s="834">
        <f t="shared" si="0"/>
        <v>55419</v>
      </c>
      <c r="W21" s="684">
        <f t="shared" si="0"/>
        <v>99.999999999999986</v>
      </c>
      <c r="X21" s="678"/>
      <c r="Y21" s="835">
        <f t="shared" si="1"/>
        <v>1.6542985074626866</v>
      </c>
    </row>
    <row r="22" spans="2:25" s="633" customFormat="1" ht="21" customHeight="1" x14ac:dyDescent="0.25">
      <c r="B22" s="682" t="s">
        <v>42</v>
      </c>
      <c r="D22" s="833">
        <v>61725</v>
      </c>
      <c r="F22" s="683">
        <v>1078</v>
      </c>
      <c r="G22" s="684">
        <v>0.68948988809615985</v>
      </c>
      <c r="H22" s="683">
        <v>38981</v>
      </c>
      <c r="I22" s="684">
        <v>38.969083568386701</v>
      </c>
      <c r="J22" s="683">
        <v>17794</v>
      </c>
      <c r="K22" s="684">
        <v>31.722065519974926</v>
      </c>
      <c r="L22" s="683">
        <v>3359</v>
      </c>
      <c r="M22" s="684">
        <v>6.2533414449790756</v>
      </c>
      <c r="N22" s="683">
        <v>1173</v>
      </c>
      <c r="O22" s="684">
        <v>2.9736555868960051</v>
      </c>
      <c r="P22" s="683">
        <v>5433</v>
      </c>
      <c r="Q22" s="684">
        <v>4.5664878417491659</v>
      </c>
      <c r="R22" s="683">
        <v>17828</v>
      </c>
      <c r="S22" s="684">
        <v>14.824032594067438</v>
      </c>
      <c r="T22" s="683">
        <v>3</v>
      </c>
      <c r="U22" s="684">
        <v>1.8435558505244917E-3</v>
      </c>
      <c r="V22" s="834">
        <f t="shared" si="0"/>
        <v>85649</v>
      </c>
      <c r="W22" s="684">
        <f t="shared" si="0"/>
        <v>99.999999999999986</v>
      </c>
      <c r="X22" s="678"/>
      <c r="Y22" s="835">
        <f t="shared" si="1"/>
        <v>1.3875901174564602</v>
      </c>
    </row>
    <row r="23" spans="2:25" s="633" customFormat="1" ht="18" customHeight="1" x14ac:dyDescent="0.25">
      <c r="B23" s="682" t="s">
        <v>43</v>
      </c>
      <c r="D23" s="833">
        <v>16780</v>
      </c>
      <c r="F23" s="683">
        <v>388</v>
      </c>
      <c r="G23" s="684">
        <v>5.7716568544995797</v>
      </c>
      <c r="H23" s="683">
        <v>8432</v>
      </c>
      <c r="I23" s="684">
        <v>26.377207737594617</v>
      </c>
      <c r="J23" s="683">
        <v>2126</v>
      </c>
      <c r="K23" s="684">
        <v>6.8544995794785537</v>
      </c>
      <c r="L23" s="683">
        <v>688</v>
      </c>
      <c r="M23" s="684">
        <v>5.6244743481917574</v>
      </c>
      <c r="N23" s="683">
        <v>21</v>
      </c>
      <c r="O23" s="684">
        <v>0.48359966358284273</v>
      </c>
      <c r="P23" s="683">
        <v>232</v>
      </c>
      <c r="Q23" s="684">
        <v>7.0962994112699747</v>
      </c>
      <c r="R23" s="683">
        <v>11976</v>
      </c>
      <c r="S23" s="684">
        <v>47.792262405382672</v>
      </c>
      <c r="T23" s="683">
        <v>1</v>
      </c>
      <c r="U23" s="684">
        <v>0</v>
      </c>
      <c r="V23" s="834">
        <f>F23+H23+J23+L23+N23+P23+R23+T23</f>
        <v>23864</v>
      </c>
      <c r="W23" s="684">
        <f t="shared" si="0"/>
        <v>100</v>
      </c>
      <c r="X23" s="678"/>
      <c r="Y23" s="835">
        <f t="shared" si="1"/>
        <v>1.4221692491060787</v>
      </c>
    </row>
    <row r="24" spans="2:25" s="633" customFormat="1" ht="22.5" customHeight="1" x14ac:dyDescent="0.25">
      <c r="B24" s="682" t="s">
        <v>44</v>
      </c>
      <c r="D24" s="833">
        <v>7324</v>
      </c>
      <c r="F24" s="685">
        <v>1369</v>
      </c>
      <c r="G24" s="686">
        <v>7.9028995279838163</v>
      </c>
      <c r="H24" s="685">
        <v>2481</v>
      </c>
      <c r="I24" s="684">
        <v>17.80175320296696</v>
      </c>
      <c r="J24" s="685">
        <v>689</v>
      </c>
      <c r="K24" s="684">
        <v>7.026298044504383</v>
      </c>
      <c r="L24" s="685">
        <v>264</v>
      </c>
      <c r="M24" s="684">
        <v>1.2946729602157789</v>
      </c>
      <c r="N24" s="685">
        <v>75</v>
      </c>
      <c r="O24" s="684">
        <v>2.4679703304113283</v>
      </c>
      <c r="P24" s="685">
        <v>905</v>
      </c>
      <c r="Q24" s="684">
        <v>3.236682400539447</v>
      </c>
      <c r="R24" s="685">
        <v>5683</v>
      </c>
      <c r="S24" s="684">
        <v>60.229265003371545</v>
      </c>
      <c r="T24" s="685">
        <v>12</v>
      </c>
      <c r="U24" s="684">
        <v>4.0458530006743092E-2</v>
      </c>
      <c r="V24" s="842">
        <f t="shared" si="0"/>
        <v>11478</v>
      </c>
      <c r="W24" s="684">
        <f t="shared" si="0"/>
        <v>99.999999999999986</v>
      </c>
      <c r="X24" s="678"/>
      <c r="Y24" s="835">
        <f t="shared" si="1"/>
        <v>1.5671764063353359</v>
      </c>
    </row>
    <row r="25" spans="2:25" s="633" customFormat="1" ht="18" customHeight="1" x14ac:dyDescent="0.25">
      <c r="B25" s="682" t="s">
        <v>45</v>
      </c>
      <c r="D25" s="833">
        <v>32873</v>
      </c>
      <c r="F25" s="685">
        <v>391</v>
      </c>
      <c r="G25" s="686">
        <v>0.14814347853495555</v>
      </c>
      <c r="H25" s="685">
        <v>14868</v>
      </c>
      <c r="I25" s="684">
        <v>26.640610225052008</v>
      </c>
      <c r="J25" s="685">
        <v>3484</v>
      </c>
      <c r="K25" s="684">
        <v>10.29754775263191</v>
      </c>
      <c r="L25" s="685">
        <v>2610</v>
      </c>
      <c r="M25" s="684">
        <v>7.0888230473428733</v>
      </c>
      <c r="N25" s="685">
        <v>2466</v>
      </c>
      <c r="O25" s="684">
        <v>6.2819138876631158</v>
      </c>
      <c r="P25" s="685">
        <v>38</v>
      </c>
      <c r="Q25" s="684">
        <v>0.15444745634495366</v>
      </c>
      <c r="R25" s="685">
        <v>19925</v>
      </c>
      <c r="S25" s="684">
        <v>42.274475193847316</v>
      </c>
      <c r="T25" s="685">
        <v>2862</v>
      </c>
      <c r="U25" s="684">
        <v>7.1140389585828654</v>
      </c>
      <c r="V25" s="842">
        <f t="shared" si="0"/>
        <v>46644</v>
      </c>
      <c r="W25" s="684">
        <f t="shared" si="0"/>
        <v>100</v>
      </c>
      <c r="X25" s="678"/>
      <c r="Y25" s="835">
        <f t="shared" si="1"/>
        <v>1.4189152191768319</v>
      </c>
    </row>
    <row r="26" spans="2:25" s="633" customFormat="1" ht="18" customHeight="1" x14ac:dyDescent="0.25">
      <c r="B26" s="682" t="s">
        <v>46</v>
      </c>
      <c r="D26" s="833">
        <v>3198</v>
      </c>
      <c r="F26" s="685">
        <v>318</v>
      </c>
      <c r="G26" s="686">
        <v>4.0505508749189891</v>
      </c>
      <c r="H26" s="685">
        <v>2259</v>
      </c>
      <c r="I26" s="684">
        <v>34.348671419313028</v>
      </c>
      <c r="J26" s="685">
        <v>1650</v>
      </c>
      <c r="K26" s="684">
        <v>46.953985742060922</v>
      </c>
      <c r="L26" s="685">
        <v>312</v>
      </c>
      <c r="M26" s="684">
        <v>6.675307841866494</v>
      </c>
      <c r="N26" s="685">
        <v>115</v>
      </c>
      <c r="O26" s="684">
        <v>3.6292935839274141</v>
      </c>
      <c r="P26" s="685">
        <v>39</v>
      </c>
      <c r="Q26" s="684">
        <v>4.2125729099157487</v>
      </c>
      <c r="R26" s="685">
        <v>6</v>
      </c>
      <c r="S26" s="684">
        <v>0.12961762799740764</v>
      </c>
      <c r="T26" s="685">
        <v>0</v>
      </c>
      <c r="U26" s="684">
        <v>0</v>
      </c>
      <c r="V26" s="842">
        <f t="shared" si="0"/>
        <v>4699</v>
      </c>
      <c r="W26" s="684">
        <f t="shared" si="0"/>
        <v>100.00000000000001</v>
      </c>
      <c r="X26" s="678"/>
      <c r="Y26" s="835">
        <f t="shared" si="1"/>
        <v>1.469355847404628</v>
      </c>
    </row>
    <row r="27" spans="2:25" s="633" customFormat="1" ht="18" customHeight="1" x14ac:dyDescent="0.25">
      <c r="B27" s="682" t="s">
        <v>1</v>
      </c>
      <c r="D27" s="833">
        <v>1238</v>
      </c>
      <c r="F27" s="685">
        <v>304</v>
      </c>
      <c r="G27" s="686">
        <v>16.482582837723026</v>
      </c>
      <c r="H27" s="685">
        <v>342</v>
      </c>
      <c r="I27" s="684">
        <v>25.06372132540357</v>
      </c>
      <c r="J27" s="685">
        <v>504</v>
      </c>
      <c r="K27" s="684">
        <v>33.389974511469838</v>
      </c>
      <c r="L27" s="685">
        <v>25</v>
      </c>
      <c r="M27" s="684">
        <v>2.2090059473237043</v>
      </c>
      <c r="N27" s="685">
        <v>0</v>
      </c>
      <c r="O27" s="684">
        <v>0.16992353440951571</v>
      </c>
      <c r="P27" s="685">
        <v>1</v>
      </c>
      <c r="Q27" s="684">
        <v>8.4961767204757857E-2</v>
      </c>
      <c r="R27" s="685">
        <v>544</v>
      </c>
      <c r="S27" s="684">
        <v>22.59983007646559</v>
      </c>
      <c r="T27" s="685">
        <v>0</v>
      </c>
      <c r="U27" s="684">
        <v>0</v>
      </c>
      <c r="V27" s="834">
        <f t="shared" si="0"/>
        <v>1720</v>
      </c>
      <c r="W27" s="684">
        <f t="shared" si="0"/>
        <v>100</v>
      </c>
      <c r="X27" s="678"/>
      <c r="Y27" s="835">
        <f t="shared" si="1"/>
        <v>1.3893376413570275</v>
      </c>
    </row>
    <row r="28" spans="2:25" s="633" customFormat="1" ht="8.25" customHeight="1" x14ac:dyDescent="0.25">
      <c r="B28" s="688"/>
      <c r="D28" s="843"/>
      <c r="F28" s="689"/>
      <c r="G28" s="844"/>
      <c r="H28" s="689"/>
      <c r="I28" s="845"/>
      <c r="J28" s="689"/>
      <c r="K28" s="845"/>
      <c r="L28" s="689"/>
      <c r="M28" s="845"/>
      <c r="N28" s="689"/>
      <c r="O28" s="844"/>
      <c r="P28" s="689"/>
      <c r="Q28" s="844"/>
      <c r="R28" s="689"/>
      <c r="S28" s="844"/>
      <c r="T28" s="689"/>
      <c r="U28" s="844"/>
      <c r="V28" s="691"/>
      <c r="W28" s="845"/>
      <c r="X28" s="678"/>
      <c r="Y28" s="846"/>
    </row>
    <row r="29" spans="2:25" s="633" customFormat="1" ht="3" customHeight="1" x14ac:dyDescent="0.25">
      <c r="B29" s="630"/>
      <c r="C29" s="631"/>
      <c r="D29" s="847"/>
      <c r="E29" s="631"/>
      <c r="F29" s="630"/>
      <c r="G29" s="630"/>
      <c r="H29" s="630"/>
      <c r="I29" s="630"/>
      <c r="J29" s="630"/>
      <c r="K29" s="630"/>
      <c r="L29" s="630"/>
      <c r="M29" s="630"/>
      <c r="N29" s="630"/>
      <c r="O29" s="630"/>
      <c r="P29" s="630"/>
      <c r="Q29" s="630"/>
      <c r="R29" s="630"/>
      <c r="S29" s="630"/>
      <c r="T29" s="630"/>
      <c r="U29" s="630"/>
      <c r="V29" s="848"/>
      <c r="W29" s="630"/>
      <c r="X29" s="630"/>
      <c r="Y29" s="630"/>
    </row>
    <row r="30" spans="2:25" s="918" customFormat="1" ht="20.25" customHeight="1" x14ac:dyDescent="0.25">
      <c r="B30" s="1249" t="s">
        <v>0</v>
      </c>
      <c r="C30" s="1225"/>
      <c r="D30" s="1270">
        <f>SUM(D10:D29)</f>
        <v>610400</v>
      </c>
      <c r="E30" s="1225"/>
      <c r="F30" s="1250">
        <f>SUM(F10:F27)</f>
        <v>26271</v>
      </c>
      <c r="G30" s="1251">
        <f>F30*100/$V30</f>
        <v>2.9775181568424776</v>
      </c>
      <c r="H30" s="1250">
        <f>SUM(H10:H27)</f>
        <v>286306</v>
      </c>
      <c r="I30" s="1251">
        <f>H30*100/$V30</f>
        <v>32.449518991014514</v>
      </c>
      <c r="J30" s="1250">
        <f>SUM(J10:J27)</f>
        <v>166066</v>
      </c>
      <c r="K30" s="1251">
        <f>J30*100/$V30</f>
        <v>18.821686659594338</v>
      </c>
      <c r="L30" s="1250">
        <f>SUM(L10:L27)</f>
        <v>27425</v>
      </c>
      <c r="M30" s="1251">
        <f>L30*100/$V30</f>
        <v>3.108310892292069</v>
      </c>
      <c r="N30" s="1250">
        <f>SUM(N10:N27)</f>
        <v>10768</v>
      </c>
      <c r="O30" s="1251">
        <f>N30*100/$V30</f>
        <v>1.220429961283537</v>
      </c>
      <c r="P30" s="1250">
        <f>SUM(P10:P27)</f>
        <v>67221</v>
      </c>
      <c r="Q30" s="1251">
        <f>P30*100/$V30</f>
        <v>7.6187335092348283</v>
      </c>
      <c r="R30" s="1250">
        <f>SUM(R10:R27)</f>
        <v>293752</v>
      </c>
      <c r="S30" s="1251">
        <f>R30*100/$V30</f>
        <v>33.293438148863437</v>
      </c>
      <c r="T30" s="1250">
        <f>SUM(T10:T28)</f>
        <v>4503</v>
      </c>
      <c r="U30" s="1251">
        <f>T30*100/$V30</f>
        <v>0.51036368087479256</v>
      </c>
      <c r="V30" s="1250">
        <f>SUM(V10:V27)</f>
        <v>882312</v>
      </c>
      <c r="W30" s="1251">
        <f>G30+I30+K30+M30+O30+Q30+S30+U30</f>
        <v>99.999999999999986</v>
      </c>
      <c r="X30" s="1267"/>
      <c r="Y30" s="1268">
        <f>(V30/D30)</f>
        <v>1.4454652686762779</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Q33" s="1341"/>
      <c r="R33" s="1341"/>
      <c r="S33" s="1341"/>
      <c r="T33" s="1341"/>
      <c r="X33" s="697"/>
      <c r="Y33" s="697"/>
    </row>
    <row r="34" spans="2:25" s="852" customFormat="1" x14ac:dyDescent="0.25">
      <c r="X34" s="697"/>
      <c r="Y34" s="697"/>
    </row>
    <row r="35" spans="2:25" s="852" customFormat="1" x14ac:dyDescent="0.25">
      <c r="B35" s="852" t="s">
        <v>39</v>
      </c>
      <c r="D35" s="852" t="e">
        <f>GETPIVOTDATA("Cuenta número de expedientes",#REF!,"CCAA",$B35,"Grado Resuelto",$B$1)</f>
        <v>#REF!</v>
      </c>
      <c r="N35" s="852" t="e">
        <f>GETPIVOTDATA("ID PRESTACION
COUNT",#REF!,"
CCAA",$B35,"
Tipo Prestación",N$1,"Grado Resuelto",$B$1)</f>
        <v>#REF!</v>
      </c>
      <c r="X35" s="697"/>
      <c r="Y35" s="697"/>
    </row>
    <row r="36" spans="2:25" s="852" customFormat="1" x14ac:dyDescent="0.25">
      <c r="B36" s="852" t="s">
        <v>47</v>
      </c>
      <c r="D36" s="853" t="e">
        <f>GETPIVOTDATA("Cuenta número de expedientes",#REF!,"CCAA",$B36,"Grado Resuelto",$B$1)</f>
        <v>#REF!</v>
      </c>
      <c r="N36" s="852" t="e">
        <f>GETPIVOTDATA("ID PRESTACION
COUNT",#REF!,"
CCAA",$B36,"
Tipo Prestación",N$1,"Grado Resuelto",$B$1)</f>
        <v>#REF!</v>
      </c>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B40" s="1341"/>
      <c r="C40" s="1341"/>
      <c r="D40" s="1341"/>
      <c r="E40" s="1341"/>
      <c r="F40" s="1341"/>
      <c r="G40" s="1341"/>
      <c r="H40" s="1341"/>
      <c r="I40" s="1341"/>
      <c r="J40" s="1341"/>
      <c r="K40" s="1341"/>
      <c r="L40" s="1341"/>
      <c r="M40" s="1341"/>
      <c r="N40" s="1341"/>
      <c r="O40" s="1341"/>
      <c r="P40" s="1341"/>
      <c r="Q40" s="1341"/>
      <c r="R40" s="1341"/>
      <c r="S40" s="1341"/>
      <c r="T40" s="1342"/>
      <c r="U40" s="697"/>
    </row>
    <row r="41" spans="2:25" s="852" customFormat="1" x14ac:dyDescent="0.25">
      <c r="B41" s="1341"/>
      <c r="C41" s="1341"/>
      <c r="D41" s="1341"/>
      <c r="E41" s="1341"/>
      <c r="F41" s="1341"/>
      <c r="G41" s="1341"/>
      <c r="H41" s="1341"/>
      <c r="I41" s="1341"/>
      <c r="J41" s="1341"/>
      <c r="K41" s="1341"/>
      <c r="L41" s="1341"/>
      <c r="M41" s="1341"/>
      <c r="N41" s="1341"/>
      <c r="O41" s="1341"/>
      <c r="P41" s="1341"/>
      <c r="Q41" s="1341"/>
      <c r="R41" s="1341"/>
      <c r="S41" s="1341"/>
      <c r="T41" s="1342"/>
      <c r="U41" s="697"/>
    </row>
    <row r="42" spans="2:25" s="852" customFormat="1" x14ac:dyDescent="0.25">
      <c r="B42" s="1341"/>
      <c r="C42" s="1341"/>
      <c r="D42" s="1341"/>
      <c r="E42" s="1341"/>
      <c r="F42" s="1341"/>
      <c r="G42" s="1341"/>
      <c r="H42" s="1341"/>
      <c r="I42" s="1341"/>
      <c r="J42" s="1341"/>
      <c r="K42" s="1341"/>
      <c r="L42" s="1341"/>
      <c r="M42" s="1341"/>
      <c r="N42" s="1341"/>
      <c r="O42" s="1341"/>
      <c r="P42" s="1341"/>
      <c r="Q42" s="1341"/>
      <c r="R42" s="1341"/>
      <c r="S42" s="1341"/>
      <c r="T42" s="1342"/>
      <c r="U42" s="697"/>
    </row>
    <row r="43" spans="2:25" s="820" customFormat="1" x14ac:dyDescent="0.25">
      <c r="B43" s="1341"/>
      <c r="C43" s="1341"/>
      <c r="D43" s="1341"/>
      <c r="E43" s="1341"/>
      <c r="F43" s="1341"/>
      <c r="G43" s="1341"/>
      <c r="H43" s="1341"/>
      <c r="I43" s="1341"/>
      <c r="J43" s="1341"/>
      <c r="K43" s="1341"/>
      <c r="L43" s="1341"/>
      <c r="M43" s="1341"/>
      <c r="N43" s="1341"/>
      <c r="O43" s="1341"/>
      <c r="P43" s="1341"/>
      <c r="Q43" s="1341"/>
      <c r="R43" s="1341"/>
      <c r="S43" s="1341"/>
      <c r="T43" s="1342"/>
      <c r="U43" s="918"/>
    </row>
    <row r="44" spans="2:25" s="820" customFormat="1" x14ac:dyDescent="0.25">
      <c r="B44" s="1341"/>
      <c r="C44" s="1341"/>
      <c r="D44" s="1341"/>
      <c r="E44" s="1341"/>
      <c r="F44" s="1341"/>
      <c r="G44" s="1341"/>
      <c r="H44" s="1341"/>
      <c r="I44" s="1341"/>
      <c r="J44" s="1341"/>
      <c r="K44" s="1341"/>
      <c r="L44" s="1341"/>
      <c r="M44" s="1341"/>
      <c r="N44" s="1341"/>
      <c r="O44" s="1341"/>
      <c r="P44" s="1341"/>
      <c r="Q44" s="1341"/>
      <c r="R44" s="1341"/>
      <c r="S44" s="1341"/>
      <c r="T44" s="1342"/>
      <c r="U44" s="918"/>
    </row>
    <row r="45" spans="2:25" s="820" customFormat="1" x14ac:dyDescent="0.25">
      <c r="B45" s="1341"/>
      <c r="C45" s="1341"/>
      <c r="D45" s="1341"/>
      <c r="E45" s="1341"/>
      <c r="F45" s="1341"/>
      <c r="G45" s="1341"/>
      <c r="H45" s="1341"/>
      <c r="I45" s="1341"/>
      <c r="J45" s="1341"/>
      <c r="K45" s="1341"/>
      <c r="L45" s="1341"/>
      <c r="M45" s="1341"/>
      <c r="N45" s="1341"/>
      <c r="O45" s="1341"/>
      <c r="P45" s="1341"/>
      <c r="Q45" s="1341"/>
      <c r="R45" s="1341"/>
      <c r="S45" s="1341"/>
      <c r="T45" s="1342"/>
      <c r="U45" s="918"/>
    </row>
    <row r="46" spans="2:25" s="820" customFormat="1" x14ac:dyDescent="0.25">
      <c r="B46" s="1341"/>
      <c r="C46" s="1341"/>
      <c r="D46" s="1341"/>
      <c r="E46" s="1341"/>
      <c r="F46" s="1341"/>
      <c r="G46" s="1341"/>
      <c r="H46" s="1341"/>
      <c r="I46" s="1341"/>
      <c r="J46" s="1341"/>
      <c r="K46" s="1341"/>
      <c r="L46" s="1341"/>
      <c r="M46" s="1341"/>
      <c r="N46" s="1341"/>
      <c r="O46" s="1341"/>
      <c r="P46" s="1341"/>
      <c r="Q46" s="1341"/>
      <c r="R46" s="1341"/>
      <c r="S46" s="1341"/>
      <c r="T46" s="1342"/>
      <c r="U46" s="918"/>
    </row>
    <row r="47" spans="2:25" s="820" customFormat="1" x14ac:dyDescent="0.25">
      <c r="B47" s="1341"/>
      <c r="C47" s="1341"/>
      <c r="D47" s="1341"/>
      <c r="E47" s="1341"/>
      <c r="F47" s="1341"/>
      <c r="G47" s="1341"/>
      <c r="H47" s="1341"/>
      <c r="I47" s="1341"/>
      <c r="J47" s="1341"/>
      <c r="K47" s="1341"/>
      <c r="L47" s="1341"/>
      <c r="M47" s="1341"/>
      <c r="N47" s="1341"/>
      <c r="O47" s="1341"/>
      <c r="P47" s="1341"/>
      <c r="Q47" s="1341"/>
      <c r="R47" s="1341"/>
      <c r="S47" s="1341"/>
      <c r="T47" s="1342"/>
      <c r="U47" s="918"/>
    </row>
    <row r="48" spans="2:25" s="820" customFormat="1" x14ac:dyDescent="0.25">
      <c r="T48" s="918"/>
      <c r="U48" s="918"/>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2"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53125" defaultRowHeight="15" x14ac:dyDescent="0.25"/>
  <cols>
    <col min="1" max="1" width="0.7265625" style="1" customWidth="1"/>
    <col min="2" max="2" width="21.7265625" style="1" customWidth="1"/>
    <col min="3" max="3" width="0.54296875" style="1" customWidth="1"/>
    <col min="4" max="4" width="9.7265625" style="1" customWidth="1"/>
    <col min="5" max="5" width="0.7265625" style="1" customWidth="1"/>
    <col min="6" max="6" width="8" style="1" customWidth="1"/>
    <col min="7" max="7" width="5.54296875" style="1" customWidth="1"/>
    <col min="8" max="8" width="7.54296875" style="1" customWidth="1"/>
    <col min="9" max="9" width="5.453125" style="1" customWidth="1"/>
    <col min="10" max="10" width="7.54296875" style="1" customWidth="1"/>
    <col min="11" max="11" width="5.453125" style="1" customWidth="1"/>
    <col min="12" max="12" width="6.453125" style="1" customWidth="1"/>
    <col min="13" max="13" width="5.7265625" style="1" customWidth="1"/>
    <col min="14" max="14" width="8.81640625" style="1" customWidth="1"/>
    <col min="15" max="15" width="7.26953125" style="1" customWidth="1"/>
    <col min="16" max="16" width="7.1796875" style="1" customWidth="1"/>
    <col min="17" max="17" width="6" style="1" customWidth="1"/>
    <col min="18" max="18" width="7.26953125" style="1" customWidth="1"/>
    <col min="19" max="19" width="5.453125" style="1" customWidth="1"/>
    <col min="20" max="20" width="5.54296875" style="1" customWidth="1"/>
    <col min="21" max="21" width="5.453125" style="1" customWidth="1"/>
    <col min="22" max="22" width="8.54296875" style="1" customWidth="1"/>
    <col min="23" max="23" width="6.7265625" style="1" customWidth="1"/>
    <col min="24" max="24" width="0.54296875" style="22" customWidth="1"/>
    <col min="25" max="25" width="10.453125" style="22" customWidth="1"/>
    <col min="26" max="26" width="1.453125" style="1" customWidth="1"/>
    <col min="27" max="16384" width="11.453125" style="1"/>
  </cols>
  <sheetData>
    <row r="1" spans="2:25" s="2" customFormat="1" ht="9" customHeight="1" x14ac:dyDescent="0.25">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3">
      <c r="B2" s="18"/>
      <c r="C2" s="18"/>
      <c r="D2" s="18"/>
      <c r="E2" s="18"/>
      <c r="F2" s="18"/>
      <c r="G2" s="18"/>
      <c r="H2" s="18"/>
      <c r="I2" s="18"/>
      <c r="J2" s="18"/>
      <c r="K2" s="18"/>
      <c r="X2" s="17"/>
      <c r="Y2" s="17"/>
    </row>
    <row r="3" spans="2:25" s="4" customFormat="1" ht="36.75" customHeight="1" x14ac:dyDescent="0.25">
      <c r="B3" s="1563" t="s">
        <v>415</v>
      </c>
      <c r="C3" s="1563"/>
      <c r="D3" s="1563"/>
      <c r="E3" s="1563"/>
      <c r="F3" s="1563"/>
      <c r="G3" s="1563"/>
      <c r="H3" s="1563"/>
      <c r="I3" s="1563"/>
      <c r="J3" s="1563"/>
      <c r="K3" s="1563"/>
      <c r="L3" s="1563"/>
      <c r="M3" s="1563"/>
      <c r="N3" s="1563"/>
      <c r="O3" s="1563"/>
      <c r="P3" s="1563"/>
      <c r="Q3" s="1563"/>
      <c r="R3" s="1563"/>
      <c r="S3" s="1563"/>
      <c r="T3" s="1563"/>
      <c r="U3" s="1563"/>
      <c r="V3" s="1563"/>
      <c r="W3" s="1563"/>
      <c r="X3" s="1563"/>
      <c r="Y3" s="7"/>
    </row>
    <row r="4" spans="2:25" s="4"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216"/>
      <c r="Y4" s="5"/>
    </row>
    <row r="5" spans="2:25" s="178" customFormat="1" ht="5.25" customHeight="1" x14ac:dyDescent="0.25">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5">
      <c r="F6" s="1566" t="s">
        <v>52</v>
      </c>
      <c r="G6" s="1566"/>
      <c r="H6" s="1566"/>
      <c r="I6" s="1566"/>
      <c r="J6" s="1566"/>
      <c r="K6" s="1566"/>
      <c r="L6" s="1566"/>
      <c r="M6" s="1566"/>
      <c r="N6" s="1566"/>
      <c r="O6" s="1566"/>
      <c r="P6" s="1566"/>
      <c r="Q6" s="1566"/>
      <c r="R6" s="1566"/>
      <c r="S6" s="1566"/>
      <c r="T6" s="1566"/>
      <c r="U6" s="1566"/>
      <c r="V6" s="1566"/>
      <c r="W6" s="1566"/>
      <c r="X6" s="154"/>
      <c r="Y6" s="154"/>
    </row>
    <row r="7" spans="2:25" s="133" customFormat="1" ht="64.5" customHeight="1" x14ac:dyDescent="0.25">
      <c r="B7" s="1567" t="s">
        <v>12</v>
      </c>
      <c r="C7" s="155"/>
      <c r="D7" s="156" t="s">
        <v>53</v>
      </c>
      <c r="E7" s="155"/>
      <c r="F7" s="1568" t="s">
        <v>167</v>
      </c>
      <c r="G7" s="1568"/>
      <c r="H7" s="1568" t="s">
        <v>59</v>
      </c>
      <c r="I7" s="1568"/>
      <c r="J7" s="1568" t="s">
        <v>60</v>
      </c>
      <c r="K7" s="1568"/>
      <c r="L7" s="1568" t="s">
        <v>152</v>
      </c>
      <c r="M7" s="1568"/>
      <c r="N7" s="1568" t="s">
        <v>0</v>
      </c>
      <c r="O7" s="1568"/>
      <c r="P7" s="156"/>
      <c r="Q7" s="156" t="s">
        <v>62</v>
      </c>
    </row>
    <row r="8" spans="2:25" s="155" customFormat="1" ht="20.25" customHeight="1" x14ac:dyDescent="0.25">
      <c r="B8" s="156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5">
      <c r="B9" s="158"/>
      <c r="C9" s="159"/>
      <c r="D9" s="160"/>
      <c r="E9" s="159"/>
      <c r="F9" s="161"/>
      <c r="G9" s="161"/>
      <c r="H9" s="161"/>
      <c r="I9" s="161"/>
      <c r="J9" s="161"/>
      <c r="K9" s="161"/>
      <c r="L9" s="161"/>
      <c r="M9" s="161"/>
      <c r="N9" s="161"/>
      <c r="O9" s="161"/>
      <c r="P9" s="161"/>
      <c r="Q9" s="161"/>
    </row>
    <row r="10" spans="2:25" s="162" customFormat="1" ht="18" customHeight="1" x14ac:dyDescent="0.25">
      <c r="B10" s="146" t="s">
        <v>8</v>
      </c>
      <c r="C10" s="159"/>
      <c r="D10" s="163">
        <f>'41cbenpreGI'!D10</f>
        <v>116158</v>
      </c>
      <c r="F10" s="164">
        <f>'41cbenpreGI'!F10+'41cbenpreGI'!H10+'41cbenpreGI'!J10+'41cbenpreGI'!L10+'41cbenpreGI'!N10</f>
        <v>164977</v>
      </c>
      <c r="G10" s="165">
        <f t="shared" ref="G10:G27" si="0">F10*100/$N10</f>
        <v>86.367253347852028</v>
      </c>
      <c r="H10" s="164">
        <f>'41cbenpreGI'!P10</f>
        <v>119</v>
      </c>
      <c r="I10" s="165">
        <f t="shared" ref="I10:I27" si="1">H10*100/$N10</f>
        <v>6.2297793925179826E-2</v>
      </c>
      <c r="J10" s="164">
        <f>'41cbenpreGI'!R10</f>
        <v>25922</v>
      </c>
      <c r="K10" s="165">
        <f t="shared" ref="K10:K27" si="2">J10*100/$N10</f>
        <v>13.570448858222786</v>
      </c>
      <c r="L10" s="164">
        <f>'41cbenpreGI'!T10</f>
        <v>0</v>
      </c>
      <c r="M10" s="165">
        <f t="shared" ref="M10:M27" si="3">L10*100/$N10</f>
        <v>0</v>
      </c>
      <c r="N10" s="164">
        <f>F10+H10+J10+L10</f>
        <v>191018</v>
      </c>
      <c r="O10" s="165">
        <f>G10+I10+K10+M10</f>
        <v>100</v>
      </c>
      <c r="P10" s="166"/>
      <c r="Q10" s="166">
        <f t="shared" ref="Q10:Q27" si="4">N10/D10</f>
        <v>1.6444670190602455</v>
      </c>
    </row>
    <row r="11" spans="2:25" s="162" customFormat="1" ht="18" customHeight="1" x14ac:dyDescent="0.25">
      <c r="B11" s="146" t="s">
        <v>7</v>
      </c>
      <c r="C11" s="159"/>
      <c r="D11" s="163">
        <f>'41cbenpreGI'!D11</f>
        <v>17423</v>
      </c>
      <c r="F11" s="164">
        <f>'41cbenpreGI'!F11+'41cbenpreGI'!H11+'41cbenpreGI'!J11+'41cbenpreGI'!L11+'41cbenpreGI'!N11</f>
        <v>10525</v>
      </c>
      <c r="G11" s="165">
        <f t="shared" si="0"/>
        <v>44.842571684206042</v>
      </c>
      <c r="H11" s="164">
        <f>'41cbenpreGI'!P11</f>
        <v>1914</v>
      </c>
      <c r="I11" s="165">
        <f t="shared" si="1"/>
        <v>8.15474415235823</v>
      </c>
      <c r="J11" s="164">
        <f>'41cbenpreGI'!R11</f>
        <v>11032</v>
      </c>
      <c r="K11" s="165">
        <f t="shared" si="2"/>
        <v>47.002684163435731</v>
      </c>
      <c r="L11" s="164">
        <f>'41cbenpreGI'!T11</f>
        <v>0</v>
      </c>
      <c r="M11" s="165">
        <f t="shared" si="3"/>
        <v>0</v>
      </c>
      <c r="N11" s="164">
        <f t="shared" ref="N11:O27" si="5">F11+H11+J11+L11</f>
        <v>23471</v>
      </c>
      <c r="O11" s="165">
        <f t="shared" si="5"/>
        <v>100</v>
      </c>
      <c r="P11" s="166"/>
      <c r="Q11" s="166">
        <f t="shared" si="4"/>
        <v>1.347127360385697</v>
      </c>
    </row>
    <row r="12" spans="2:25" s="162" customFormat="1" ht="22.5" customHeight="1" x14ac:dyDescent="0.25">
      <c r="B12" s="146" t="s">
        <v>37</v>
      </c>
      <c r="C12" s="159"/>
      <c r="D12" s="163">
        <f>'41cbenpreGI'!D12</f>
        <v>15219</v>
      </c>
      <c r="F12" s="164">
        <f>'41cbenpreGI'!F12+'41cbenpreGI'!H12+'41cbenpreGI'!J12+'41cbenpreGI'!L12+'41cbenpreGI'!N12</f>
        <v>13958</v>
      </c>
      <c r="G12" s="165">
        <f t="shared" si="0"/>
        <v>64.426494345718908</v>
      </c>
      <c r="H12" s="164">
        <f>'41cbenpreGI'!P12</f>
        <v>1640</v>
      </c>
      <c r="I12" s="165">
        <f t="shared" si="1"/>
        <v>7.5698130625432727</v>
      </c>
      <c r="J12" s="164">
        <f>'41cbenpreGI'!R12</f>
        <v>6056</v>
      </c>
      <c r="K12" s="165">
        <f t="shared" si="2"/>
        <v>27.95291945534272</v>
      </c>
      <c r="L12" s="164">
        <f>'41cbenpreGI'!T12</f>
        <v>11</v>
      </c>
      <c r="M12" s="165">
        <f t="shared" si="3"/>
        <v>5.0773136395107318E-2</v>
      </c>
      <c r="N12" s="164">
        <f t="shared" si="5"/>
        <v>21665</v>
      </c>
      <c r="O12" s="165">
        <f t="shared" si="5"/>
        <v>100.00000000000001</v>
      </c>
      <c r="P12" s="166"/>
      <c r="Q12" s="166">
        <f t="shared" si="4"/>
        <v>1.4235495104803206</v>
      </c>
    </row>
    <row r="13" spans="2:25" s="162" customFormat="1" ht="18" customHeight="1" x14ac:dyDescent="0.25">
      <c r="B13" s="146" t="s">
        <v>38</v>
      </c>
      <c r="C13" s="159"/>
      <c r="D13" s="163">
        <f>'41cbenpreGI'!D13</f>
        <v>14920</v>
      </c>
      <c r="F13" s="164">
        <f>'41cbenpreGI'!F13+'41cbenpreGI'!H13+'41cbenpreGI'!J13+'41cbenpreGI'!L13+'41cbenpreGI'!N13</f>
        <v>13447</v>
      </c>
      <c r="G13" s="165">
        <f t="shared" si="0"/>
        <v>51.069082070563212</v>
      </c>
      <c r="H13" s="164">
        <f>'41cbenpreGI'!P13</f>
        <v>52</v>
      </c>
      <c r="I13" s="165">
        <f t="shared" si="1"/>
        <v>0.19748585317686376</v>
      </c>
      <c r="J13" s="164">
        <f>'41cbenpreGI'!R13</f>
        <v>12832</v>
      </c>
      <c r="K13" s="165">
        <f t="shared" si="2"/>
        <v>48.733432076259923</v>
      </c>
      <c r="L13" s="164">
        <f>'41cbenpreGI'!T13</f>
        <v>0</v>
      </c>
      <c r="M13" s="165">
        <f t="shared" si="3"/>
        <v>0</v>
      </c>
      <c r="N13" s="164">
        <f t="shared" si="5"/>
        <v>26331</v>
      </c>
      <c r="O13" s="165">
        <f t="shared" si="5"/>
        <v>100</v>
      </c>
      <c r="P13" s="166"/>
      <c r="Q13" s="166">
        <f t="shared" si="4"/>
        <v>1.7648123324396783</v>
      </c>
    </row>
    <row r="14" spans="2:25" s="162" customFormat="1" ht="18" customHeight="1" x14ac:dyDescent="0.25">
      <c r="B14" s="146" t="s">
        <v>6</v>
      </c>
      <c r="C14" s="159"/>
      <c r="D14" s="163">
        <f>'41cbenpreGI'!D14</f>
        <v>19792</v>
      </c>
      <c r="F14" s="164">
        <f>'41cbenpreGI'!F14+'41cbenpreGI'!H14+'41cbenpreGI'!J14+'41cbenpreGI'!L14+'41cbenpreGI'!N14</f>
        <v>4608</v>
      </c>
      <c r="G14" s="165">
        <f t="shared" si="0"/>
        <v>20.191928486919942</v>
      </c>
      <c r="H14" s="164">
        <f>'41cbenpreGI'!P14</f>
        <v>10191</v>
      </c>
      <c r="I14" s="165">
        <f t="shared" si="1"/>
        <v>44.656237675824897</v>
      </c>
      <c r="J14" s="164">
        <f>'41cbenpreGI'!R14</f>
        <v>8014</v>
      </c>
      <c r="K14" s="165">
        <f t="shared" si="2"/>
        <v>35.116778405854255</v>
      </c>
      <c r="L14" s="164">
        <f>'41cbenpreGI'!T14</f>
        <v>8</v>
      </c>
      <c r="M14" s="165">
        <f t="shared" si="3"/>
        <v>3.5055431400902677E-2</v>
      </c>
      <c r="N14" s="164">
        <f t="shared" si="5"/>
        <v>22821</v>
      </c>
      <c r="O14" s="165">
        <f t="shared" si="5"/>
        <v>100</v>
      </c>
      <c r="P14" s="166"/>
      <c r="Q14" s="166">
        <f t="shared" si="4"/>
        <v>1.1530416329830235</v>
      </c>
    </row>
    <row r="15" spans="2:25" s="162" customFormat="1" ht="18" customHeight="1" x14ac:dyDescent="0.25">
      <c r="B15" s="146" t="s">
        <v>5</v>
      </c>
      <c r="C15" s="159"/>
      <c r="D15" s="163">
        <f>'41cbenpreGI'!D15</f>
        <v>5134</v>
      </c>
      <c r="F15" s="164">
        <f>'41cbenpreGI'!F15+'41cbenpreGI'!H15+'41cbenpreGI'!J15+'41cbenpreGI'!L15+'41cbenpreGI'!N15</f>
        <v>3655</v>
      </c>
      <c r="G15" s="165">
        <f t="shared" si="0"/>
        <v>49.07357679914071</v>
      </c>
      <c r="H15" s="164">
        <f>'41cbenpreGI'!P15</f>
        <v>15</v>
      </c>
      <c r="I15" s="165">
        <f t="shared" si="1"/>
        <v>0.20139634801288936</v>
      </c>
      <c r="J15" s="164">
        <f>'41cbenpreGI'!R15</f>
        <v>3778</v>
      </c>
      <c r="K15" s="165">
        <f t="shared" si="2"/>
        <v>50.725026852846405</v>
      </c>
      <c r="L15" s="164">
        <f>'41cbenpreGI'!T15</f>
        <v>0</v>
      </c>
      <c r="M15" s="165">
        <f t="shared" si="3"/>
        <v>0</v>
      </c>
      <c r="N15" s="164">
        <f t="shared" si="5"/>
        <v>7448</v>
      </c>
      <c r="O15" s="165">
        <f t="shared" si="5"/>
        <v>100</v>
      </c>
      <c r="P15" s="166"/>
      <c r="Q15" s="166">
        <f t="shared" si="4"/>
        <v>1.4507206856252435</v>
      </c>
    </row>
    <row r="16" spans="2:25" s="162" customFormat="1" ht="18" customHeight="1" x14ac:dyDescent="0.25">
      <c r="B16" s="146" t="s">
        <v>4</v>
      </c>
      <c r="C16" s="159"/>
      <c r="D16" s="163">
        <f>'41cbenpreGI'!D16</f>
        <v>51825</v>
      </c>
      <c r="F16" s="164">
        <f>'41cbenpreGI'!F16+'41cbenpreGI'!H16+'41cbenpreGI'!J16+'41cbenpreGI'!L16+'41cbenpreGI'!N16</f>
        <v>41711</v>
      </c>
      <c r="G16" s="165">
        <f t="shared" si="0"/>
        <v>56.410429796326852</v>
      </c>
      <c r="H16" s="164">
        <f>'41cbenpreGI'!P16</f>
        <v>15340</v>
      </c>
      <c r="I16" s="165">
        <f t="shared" si="1"/>
        <v>20.745990100348923</v>
      </c>
      <c r="J16" s="164">
        <f>'41cbenpreGI'!R16</f>
        <v>15480</v>
      </c>
      <c r="K16" s="165">
        <f t="shared" si="2"/>
        <v>20.935327689269968</v>
      </c>
      <c r="L16" s="164">
        <f>'41cbenpreGI'!T16</f>
        <v>1411</v>
      </c>
      <c r="M16" s="165">
        <f t="shared" si="3"/>
        <v>1.9082524140542587</v>
      </c>
      <c r="N16" s="164">
        <f t="shared" si="5"/>
        <v>73942</v>
      </c>
      <c r="O16" s="165">
        <f t="shared" si="5"/>
        <v>100</v>
      </c>
      <c r="P16" s="166"/>
      <c r="Q16" s="166">
        <f t="shared" si="4"/>
        <v>1.426763145200193</v>
      </c>
    </row>
    <row r="17" spans="2:25" s="162" customFormat="1" ht="18" customHeight="1" x14ac:dyDescent="0.25">
      <c r="B17" s="146" t="s">
        <v>40</v>
      </c>
      <c r="C17" s="159"/>
      <c r="D17" s="163">
        <f>'41cbenpreGI'!D17</f>
        <v>30625</v>
      </c>
      <c r="F17" s="164">
        <f>'41cbenpreGI'!F17+'41cbenpreGI'!H17+'41cbenpreGI'!J17+'41cbenpreGI'!L17+'41cbenpreGI'!N17</f>
        <v>35131</v>
      </c>
      <c r="G17" s="165">
        <f t="shared" si="0"/>
        <v>80.326969246598836</v>
      </c>
      <c r="H17" s="164">
        <f>'41cbenpreGI'!P17</f>
        <v>3640</v>
      </c>
      <c r="I17" s="165">
        <f t="shared" si="1"/>
        <v>8.3228535497884994</v>
      </c>
      <c r="J17" s="164">
        <f>'41cbenpreGI'!R17</f>
        <v>4963</v>
      </c>
      <c r="K17" s="165">
        <f t="shared" si="2"/>
        <v>11.347890705384703</v>
      </c>
      <c r="L17" s="164">
        <f>'41cbenpreGI'!T17</f>
        <v>1</v>
      </c>
      <c r="M17" s="165">
        <f t="shared" si="3"/>
        <v>2.2864982279638731E-3</v>
      </c>
      <c r="N17" s="164">
        <f t="shared" si="5"/>
        <v>43735</v>
      </c>
      <c r="O17" s="165">
        <f t="shared" si="5"/>
        <v>100</v>
      </c>
      <c r="P17" s="166"/>
      <c r="Q17" s="166">
        <f t="shared" si="4"/>
        <v>1.4280816326530612</v>
      </c>
    </row>
    <row r="18" spans="2:25" s="162" customFormat="1" ht="18" customHeight="1" x14ac:dyDescent="0.25">
      <c r="B18" s="146" t="s">
        <v>41</v>
      </c>
      <c r="C18" s="159"/>
      <c r="D18" s="163">
        <f>'41cbenpreGI'!D18</f>
        <v>106658</v>
      </c>
      <c r="F18" s="164">
        <f>'41cbenpreGI'!F18+'41cbenpreGI'!H18+'41cbenpreGI'!J18+'41cbenpreGI'!L18+'41cbenpreGI'!N18</f>
        <v>43133</v>
      </c>
      <c r="G18" s="165">
        <f t="shared" si="0"/>
        <v>33.138444990780577</v>
      </c>
      <c r="H18" s="164">
        <f>'41cbenpreGI'!P18</f>
        <v>4429</v>
      </c>
      <c r="I18" s="165">
        <f t="shared" si="1"/>
        <v>3.4027350952673632</v>
      </c>
      <c r="J18" s="164">
        <f>'41cbenpreGI'!R18</f>
        <v>82590</v>
      </c>
      <c r="K18" s="165">
        <f t="shared" si="2"/>
        <v>63.452673632452367</v>
      </c>
      <c r="L18" s="164">
        <f>'41cbenpreGI'!T18</f>
        <v>8</v>
      </c>
      <c r="M18" s="165">
        <f t="shared" si="3"/>
        <v>6.1462814996926856E-3</v>
      </c>
      <c r="N18" s="164">
        <f t="shared" si="5"/>
        <v>130160</v>
      </c>
      <c r="O18" s="165">
        <f t="shared" si="5"/>
        <v>100</v>
      </c>
      <c r="P18" s="166"/>
      <c r="Q18" s="166">
        <f t="shared" si="4"/>
        <v>1.2203491533687112</v>
      </c>
    </row>
    <row r="19" spans="2:25" s="162" customFormat="1" ht="18" customHeight="1" x14ac:dyDescent="0.25">
      <c r="B19" s="146" t="s">
        <v>3</v>
      </c>
      <c r="C19" s="159"/>
      <c r="D19" s="163">
        <f>'41cbenpreGI'!D19</f>
        <v>63610</v>
      </c>
      <c r="F19" s="164">
        <f>'41cbenpreGI'!F19+'41cbenpreGI'!H19+'41cbenpreGI'!J19+'41cbenpreGI'!L19+'41cbenpreGI'!N19</f>
        <v>38953</v>
      </c>
      <c r="G19" s="165">
        <f t="shared" si="0"/>
        <v>40.314000662361316</v>
      </c>
      <c r="H19" s="164">
        <f>'41cbenpreGI'!P19</f>
        <v>8876</v>
      </c>
      <c r="I19" s="165">
        <f>H19*100/$N19</f>
        <v>9.1861235303858262</v>
      </c>
      <c r="J19" s="164">
        <f>'41cbenpreGI'!R19</f>
        <v>48611</v>
      </c>
      <c r="K19" s="165">
        <f>J19*100/$N19</f>
        <v>50.309446928299387</v>
      </c>
      <c r="L19" s="164">
        <f>'41cbenpreGI'!T19</f>
        <v>184</v>
      </c>
      <c r="M19" s="165">
        <f t="shared" si="3"/>
        <v>0.19042887895346911</v>
      </c>
      <c r="N19" s="164">
        <f t="shared" si="5"/>
        <v>96624</v>
      </c>
      <c r="O19" s="165">
        <f t="shared" si="5"/>
        <v>100</v>
      </c>
      <c r="P19" s="166"/>
      <c r="Q19" s="166">
        <f t="shared" si="4"/>
        <v>1.5190064455274328</v>
      </c>
    </row>
    <row r="20" spans="2:25" s="162" customFormat="1" ht="18" customHeight="1" x14ac:dyDescent="0.25">
      <c r="B20" s="146" t="s">
        <v>2</v>
      </c>
      <c r="C20" s="159"/>
      <c r="D20" s="163">
        <f>'41cbenpreGI'!D20</f>
        <v>12398</v>
      </c>
      <c r="F20" s="164">
        <f>'41cbenpreGI'!F20+'41cbenpreGI'!H20+'41cbenpreGI'!J20+'41cbenpreGI'!L20+'41cbenpreGI'!N20</f>
        <v>5753</v>
      </c>
      <c r="G20" s="165">
        <f t="shared" si="0"/>
        <v>36.821556579621095</v>
      </c>
      <c r="H20" s="164">
        <f>'41cbenpreGI'!P20</f>
        <v>7276</v>
      </c>
      <c r="I20" s="165">
        <f>H20*100/$N20</f>
        <v>46.569380440348183</v>
      </c>
      <c r="J20" s="164">
        <f>'41cbenpreGI'!R20</f>
        <v>2595</v>
      </c>
      <c r="K20" s="165">
        <f>J20*100/$N20</f>
        <v>16.609062980030721</v>
      </c>
      <c r="L20" s="164">
        <f>'41cbenpreGI'!T20</f>
        <v>0</v>
      </c>
      <c r="M20" s="165">
        <f t="shared" si="3"/>
        <v>0</v>
      </c>
      <c r="N20" s="164">
        <f t="shared" si="5"/>
        <v>15624</v>
      </c>
      <c r="O20" s="165">
        <f t="shared" si="5"/>
        <v>100</v>
      </c>
      <c r="P20" s="166"/>
      <c r="Q20" s="166">
        <f t="shared" si="4"/>
        <v>1.2602032585900951</v>
      </c>
    </row>
    <row r="21" spans="2:25" s="162" customFormat="1" ht="18" customHeight="1" x14ac:dyDescent="0.25">
      <c r="B21" s="146" t="s">
        <v>35</v>
      </c>
      <c r="C21" s="159"/>
      <c r="D21" s="163">
        <f>'41cbenpreGI'!D21</f>
        <v>33500</v>
      </c>
      <c r="F21" s="164">
        <f>'41cbenpreGI'!F21+'41cbenpreGI'!H21+'41cbenpreGI'!J21+'41cbenpreGI'!L21+'41cbenpreGI'!N21</f>
        <v>32419</v>
      </c>
      <c r="G21" s="165">
        <f t="shared" si="0"/>
        <v>58.497988054638299</v>
      </c>
      <c r="H21" s="164">
        <f>'41cbenpreGI'!P21</f>
        <v>7081</v>
      </c>
      <c r="I21" s="165">
        <f>H21*100/$N21</f>
        <v>12.777206373265486</v>
      </c>
      <c r="J21" s="164">
        <f>'41cbenpreGI'!R21</f>
        <v>15917</v>
      </c>
      <c r="K21" s="165">
        <f>J21*100/$N21</f>
        <v>28.721196701492268</v>
      </c>
      <c r="L21" s="164">
        <f>'41cbenpreGI'!T21</f>
        <v>2</v>
      </c>
      <c r="M21" s="165">
        <f t="shared" si="3"/>
        <v>3.6088706039444957E-3</v>
      </c>
      <c r="N21" s="164">
        <f t="shared" si="5"/>
        <v>55419</v>
      </c>
      <c r="O21" s="165">
        <f t="shared" si="5"/>
        <v>99.999999999999986</v>
      </c>
      <c r="P21" s="166"/>
      <c r="Q21" s="166">
        <f t="shared" si="4"/>
        <v>1.6542985074626866</v>
      </c>
    </row>
    <row r="22" spans="2:25" s="162" customFormat="1" ht="21" customHeight="1" x14ac:dyDescent="0.25">
      <c r="B22" s="146" t="s">
        <v>42</v>
      </c>
      <c r="C22" s="159"/>
      <c r="D22" s="163">
        <f>'41cbenpreGI'!D22</f>
        <v>61725</v>
      </c>
      <c r="F22" s="164">
        <f>'41cbenpreGI'!F22+'41cbenpreGI'!H22+'41cbenpreGI'!J22+'41cbenpreGI'!L22+'41cbenpreGI'!N22</f>
        <v>62385</v>
      </c>
      <c r="G22" s="165">
        <f t="shared" si="0"/>
        <v>72.837978260108116</v>
      </c>
      <c r="H22" s="164">
        <f>'41cbenpreGI'!P22</f>
        <v>5433</v>
      </c>
      <c r="I22" s="165">
        <f>H22*100/$N22</f>
        <v>6.3433315041623368</v>
      </c>
      <c r="J22" s="164">
        <f>'41cbenpreGI'!R22</f>
        <v>17828</v>
      </c>
      <c r="K22" s="165">
        <f>J22*100/$N22</f>
        <v>20.815187567864189</v>
      </c>
      <c r="L22" s="164">
        <f>'41cbenpreGI'!T22</f>
        <v>3</v>
      </c>
      <c r="M22" s="165">
        <f t="shared" si="3"/>
        <v>3.5026678653574473E-3</v>
      </c>
      <c r="N22" s="164">
        <f t="shared" si="5"/>
        <v>85649</v>
      </c>
      <c r="O22" s="165">
        <f t="shared" si="5"/>
        <v>100</v>
      </c>
      <c r="P22" s="166"/>
      <c r="Q22" s="166">
        <f t="shared" si="4"/>
        <v>1.3875901174564602</v>
      </c>
    </row>
    <row r="23" spans="2:25" s="162" customFormat="1" ht="18" customHeight="1" x14ac:dyDescent="0.25">
      <c r="B23" s="146" t="s">
        <v>43</v>
      </c>
      <c r="C23" s="159"/>
      <c r="D23" s="163">
        <f>'41cbenpreGI'!D23</f>
        <v>16780</v>
      </c>
      <c r="F23" s="164">
        <f>'41cbenpreGI'!F23+'41cbenpreGI'!H23+'41cbenpreGI'!J23+'41cbenpreGI'!L23+'41cbenpreGI'!N23</f>
        <v>11655</v>
      </c>
      <c r="G23" s="165">
        <f t="shared" si="0"/>
        <v>48.839255782769023</v>
      </c>
      <c r="H23" s="164">
        <f>'41cbenpreGI'!P23</f>
        <v>232</v>
      </c>
      <c r="I23" s="165">
        <f>H23*100/$N23</f>
        <v>0.97217566208514916</v>
      </c>
      <c r="J23" s="164">
        <f>'41cbenpreGI'!R23</f>
        <v>11976</v>
      </c>
      <c r="K23" s="165">
        <f>J23*100/$N23</f>
        <v>50.184378142809251</v>
      </c>
      <c r="L23" s="164">
        <f>'41cbenpreGI'!T23</f>
        <v>1</v>
      </c>
      <c r="M23" s="165">
        <f t="shared" si="3"/>
        <v>4.190412336573919E-3</v>
      </c>
      <c r="N23" s="164">
        <f t="shared" si="5"/>
        <v>23864</v>
      </c>
      <c r="O23" s="165">
        <f t="shared" si="5"/>
        <v>99.999999999999986</v>
      </c>
      <c r="P23" s="166"/>
      <c r="Q23" s="166">
        <f t="shared" si="4"/>
        <v>1.4221692491060787</v>
      </c>
    </row>
    <row r="24" spans="2:25" s="162" customFormat="1" ht="22.5" customHeight="1" x14ac:dyDescent="0.25">
      <c r="B24" s="146" t="s">
        <v>44</v>
      </c>
      <c r="C24" s="159"/>
      <c r="D24" s="163">
        <f>'41cbenpreGI'!D24</f>
        <v>7324</v>
      </c>
      <c r="F24" s="164">
        <f>'41cbenpreGI'!F24+'41cbenpreGI'!H24+'41cbenpreGI'!J24+'41cbenpreGI'!L24+'41cbenpreGI'!N24</f>
        <v>4878</v>
      </c>
      <c r="G24" s="167">
        <f t="shared" si="0"/>
        <v>42.498693152117092</v>
      </c>
      <c r="H24" s="164">
        <f>'41cbenpreGI'!P24</f>
        <v>905</v>
      </c>
      <c r="I24" s="165">
        <f t="shared" si="1"/>
        <v>7.8846488935354593</v>
      </c>
      <c r="J24" s="164">
        <f>'41cbenpreGI'!R24</f>
        <v>5683</v>
      </c>
      <c r="K24" s="165">
        <f t="shared" si="2"/>
        <v>49.512110123714933</v>
      </c>
      <c r="L24" s="164">
        <f>'41cbenpreGI'!T24</f>
        <v>12</v>
      </c>
      <c r="M24" s="165">
        <f t="shared" si="3"/>
        <v>0.10454783063251437</v>
      </c>
      <c r="N24" s="163">
        <f t="shared" si="5"/>
        <v>11478</v>
      </c>
      <c r="O24" s="165">
        <f t="shared" si="5"/>
        <v>100</v>
      </c>
      <c r="P24" s="166"/>
      <c r="Q24" s="166">
        <f t="shared" si="4"/>
        <v>1.5671764063353359</v>
      </c>
    </row>
    <row r="25" spans="2:25" s="162" customFormat="1" ht="18" customHeight="1" x14ac:dyDescent="0.25">
      <c r="B25" s="146" t="s">
        <v>45</v>
      </c>
      <c r="C25" s="159"/>
      <c r="D25" s="163">
        <f>'41cbenpreGI'!D25</f>
        <v>32873</v>
      </c>
      <c r="F25" s="164">
        <f>'41cbenpreGI'!F25+'41cbenpreGI'!H25+'41cbenpreGI'!J25+'41cbenpreGI'!L25+'41cbenpreGI'!N25</f>
        <v>23819</v>
      </c>
      <c r="G25" s="167">
        <f t="shared" si="0"/>
        <v>51.065517537089441</v>
      </c>
      <c r="H25" s="164">
        <f>'41cbenpreGI'!P25</f>
        <v>38</v>
      </c>
      <c r="I25" s="165">
        <f t="shared" si="1"/>
        <v>8.146814166881057E-2</v>
      </c>
      <c r="J25" s="164">
        <f>'41cbenpreGI'!R25</f>
        <v>19925</v>
      </c>
      <c r="K25" s="165">
        <f t="shared" si="2"/>
        <v>42.71717691450133</v>
      </c>
      <c r="L25" s="164">
        <f>'41cbenpreGI'!T25</f>
        <v>2862</v>
      </c>
      <c r="M25" s="165">
        <f t="shared" si="3"/>
        <v>6.1358374067404169</v>
      </c>
      <c r="N25" s="163">
        <f t="shared" si="5"/>
        <v>46644</v>
      </c>
      <c r="O25" s="165">
        <f t="shared" si="5"/>
        <v>100</v>
      </c>
      <c r="P25" s="166"/>
      <c r="Q25" s="166">
        <f t="shared" si="4"/>
        <v>1.4189152191768319</v>
      </c>
    </row>
    <row r="26" spans="2:25" s="162" customFormat="1" ht="18" customHeight="1" x14ac:dyDescent="0.25">
      <c r="B26" s="146" t="s">
        <v>46</v>
      </c>
      <c r="C26" s="159"/>
      <c r="D26" s="163">
        <f>'41cbenpreGI'!D26</f>
        <v>3198</v>
      </c>
      <c r="F26" s="164">
        <f>'41cbenpreGI'!F26+'41cbenpreGI'!H26+'41cbenpreGI'!J26+'41cbenpreGI'!L26+'41cbenpreGI'!N26</f>
        <v>4654</v>
      </c>
      <c r="G26" s="167">
        <f t="shared" si="0"/>
        <v>99.04234943605023</v>
      </c>
      <c r="H26" s="164">
        <f>'41cbenpreGI'!P26</f>
        <v>39</v>
      </c>
      <c r="I26" s="165">
        <f t="shared" si="1"/>
        <v>0.82996382208980635</v>
      </c>
      <c r="J26" s="164">
        <f>'41cbenpreGI'!R26</f>
        <v>6</v>
      </c>
      <c r="K26" s="165">
        <f t="shared" si="2"/>
        <v>0.1276867418599702</v>
      </c>
      <c r="L26" s="164">
        <f>'41cbenpreGI'!T26</f>
        <v>0</v>
      </c>
      <c r="M26" s="165">
        <f t="shared" si="3"/>
        <v>0</v>
      </c>
      <c r="N26" s="163">
        <f t="shared" si="5"/>
        <v>4699</v>
      </c>
      <c r="O26" s="165">
        <f t="shared" si="5"/>
        <v>100.00000000000001</v>
      </c>
      <c r="P26" s="166"/>
      <c r="Q26" s="166">
        <f t="shared" si="4"/>
        <v>1.469355847404628</v>
      </c>
    </row>
    <row r="27" spans="2:25" s="162" customFormat="1" ht="18" customHeight="1" x14ac:dyDescent="0.25">
      <c r="B27" s="146" t="s">
        <v>1</v>
      </c>
      <c r="C27" s="159"/>
      <c r="D27" s="163">
        <f>'41cbenpreGI'!D27</f>
        <v>1238</v>
      </c>
      <c r="F27" s="164">
        <f>'41cbenpreGI'!F27+'41cbenpreGI'!H27+'41cbenpreGI'!J27+'41cbenpreGI'!L27+'41cbenpreGI'!N27</f>
        <v>1175</v>
      </c>
      <c r="G27" s="167">
        <f t="shared" si="0"/>
        <v>68.313953488372093</v>
      </c>
      <c r="H27" s="164">
        <f>'41cbenpreGI'!P27</f>
        <v>1</v>
      </c>
      <c r="I27" s="165">
        <f t="shared" si="1"/>
        <v>5.8139534883720929E-2</v>
      </c>
      <c r="J27" s="164">
        <f>'41cbenpreGI'!R27</f>
        <v>544</v>
      </c>
      <c r="K27" s="165">
        <f t="shared" si="2"/>
        <v>31.627906976744185</v>
      </c>
      <c r="L27" s="164">
        <f>'41cbenpreGI'!T27</f>
        <v>0</v>
      </c>
      <c r="M27" s="165">
        <f t="shared" si="3"/>
        <v>0</v>
      </c>
      <c r="N27" s="164">
        <f t="shared" si="5"/>
        <v>1720</v>
      </c>
      <c r="O27" s="165">
        <f t="shared" si="5"/>
        <v>100</v>
      </c>
      <c r="P27" s="166"/>
      <c r="Q27" s="166">
        <f t="shared" si="4"/>
        <v>1.3893376413570275</v>
      </c>
    </row>
    <row r="28" spans="2:25" s="162" customFormat="1" ht="8.25" customHeight="1" x14ac:dyDescent="0.25">
      <c r="B28" s="168"/>
      <c r="C28" s="159"/>
      <c r="D28" s="169"/>
      <c r="F28" s="163"/>
      <c r="G28" s="170"/>
      <c r="H28" s="163"/>
      <c r="I28" s="170"/>
      <c r="J28" s="163"/>
      <c r="K28" s="170"/>
      <c r="L28" s="163"/>
      <c r="M28" s="170"/>
      <c r="N28" s="164"/>
      <c r="O28" s="166"/>
      <c r="P28" s="166"/>
      <c r="Q28" s="170"/>
    </row>
    <row r="29" spans="2:25" s="162" customFormat="1" ht="3" customHeight="1" x14ac:dyDescent="0.25">
      <c r="B29" s="158"/>
      <c r="C29" s="159"/>
      <c r="D29" s="171"/>
      <c r="F29" s="172"/>
      <c r="G29" s="172"/>
      <c r="H29" s="172"/>
      <c r="I29" s="172"/>
      <c r="J29" s="172"/>
      <c r="K29" s="172"/>
      <c r="L29" s="172"/>
      <c r="M29" s="172"/>
      <c r="N29" s="147"/>
      <c r="O29" s="172"/>
      <c r="P29" s="172"/>
      <c r="Q29" s="172"/>
    </row>
    <row r="30" spans="2:25" s="162" customFormat="1" ht="20.25" customHeight="1" x14ac:dyDescent="0.25">
      <c r="B30" s="146" t="s">
        <v>0</v>
      </c>
      <c r="C30" s="173"/>
      <c r="D30" s="147">
        <f>SUM(D10:D29)</f>
        <v>610400</v>
      </c>
      <c r="E30" s="174"/>
      <c r="F30" s="147">
        <f>SUM(F10:F27)</f>
        <v>516836</v>
      </c>
      <c r="G30" s="175">
        <f>F30*100/$N30</f>
        <v>58.577464661026937</v>
      </c>
      <c r="H30" s="147">
        <f>SUM(H10:H27)</f>
        <v>67221</v>
      </c>
      <c r="I30" s="175">
        <f>H30*100/$N30</f>
        <v>7.6187335092348283</v>
      </c>
      <c r="J30" s="147">
        <f>SUM(J10:J27)</f>
        <v>293752</v>
      </c>
      <c r="K30" s="175">
        <f>J30*100/$N30</f>
        <v>33.293438148863437</v>
      </c>
      <c r="L30" s="147">
        <f>SUM(L10:L28)</f>
        <v>4503</v>
      </c>
      <c r="M30" s="175">
        <f>L30*100/$N30</f>
        <v>0.51036368087479256</v>
      </c>
      <c r="N30" s="147">
        <f>F30+H30+J30+L30</f>
        <v>882312</v>
      </c>
      <c r="O30" s="175">
        <f>G30+I30+K30+M30</f>
        <v>99.999999999999986</v>
      </c>
      <c r="P30" s="176"/>
      <c r="Q30" s="176">
        <f>(N30/D30)</f>
        <v>1.4454652686762779</v>
      </c>
    </row>
    <row r="31" spans="2:25" s="162" customFormat="1" ht="5.25" customHeight="1" x14ac:dyDescent="0.25">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5">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3">
      <c r="B33" s="27" t="s">
        <v>47</v>
      </c>
      <c r="F33" s="25"/>
      <c r="G33" s="25"/>
      <c r="H33" s="25"/>
      <c r="I33" s="25"/>
      <c r="J33" s="25"/>
      <c r="K33" s="25"/>
      <c r="L33" s="25"/>
      <c r="M33" s="25"/>
      <c r="N33" s="25"/>
      <c r="O33" s="25"/>
      <c r="P33" s="25"/>
      <c r="Q33" s="25"/>
      <c r="R33" s="25"/>
      <c r="S33" s="25"/>
      <c r="T33" s="25"/>
      <c r="U33" s="25"/>
    </row>
    <row r="34" spans="2:25" x14ac:dyDescent="0.25">
      <c r="F34" s="14"/>
      <c r="G34" s="14"/>
      <c r="H34" s="14"/>
      <c r="I34" s="14"/>
      <c r="J34" s="14"/>
    </row>
    <row r="36" spans="2:25" x14ac:dyDescent="0.25">
      <c r="D36" s="8"/>
      <c r="T36" s="22"/>
      <c r="U36" s="22"/>
      <c r="X36" s="1"/>
      <c r="Y36" s="1"/>
    </row>
    <row r="37" spans="2:25" x14ac:dyDescent="0.25">
      <c r="T37" s="22"/>
      <c r="U37" s="22"/>
      <c r="X37" s="1"/>
      <c r="Y37" s="1"/>
    </row>
    <row r="38" spans="2:25" x14ac:dyDescent="0.25">
      <c r="T38" s="22"/>
      <c r="U38" s="22"/>
      <c r="X38" s="1"/>
      <c r="Y38" s="1"/>
    </row>
    <row r="39" spans="2:25" x14ac:dyDescent="0.25">
      <c r="T39" s="22"/>
      <c r="U39" s="22"/>
      <c r="X39" s="1"/>
      <c r="Y39" s="1"/>
    </row>
    <row r="40" spans="2:25" x14ac:dyDescent="0.25">
      <c r="T40" s="22"/>
      <c r="U40" s="22"/>
      <c r="X40" s="1"/>
      <c r="Y40" s="1"/>
    </row>
    <row r="41" spans="2:25" x14ac:dyDescent="0.25">
      <c r="T41" s="22"/>
      <c r="U41" s="22"/>
      <c r="X41" s="1"/>
      <c r="Y41" s="1"/>
    </row>
    <row r="42" spans="2:25" x14ac:dyDescent="0.25">
      <c r="T42" s="22"/>
      <c r="U42" s="22"/>
      <c r="X42" s="1"/>
      <c r="Y42" s="1"/>
    </row>
    <row r="43" spans="2:25" x14ac:dyDescent="0.25">
      <c r="T43" s="22"/>
      <c r="U43" s="22"/>
      <c r="X43" s="1"/>
      <c r="Y43" s="1"/>
    </row>
    <row r="44" spans="2:25" x14ac:dyDescent="0.25">
      <c r="T44" s="22"/>
      <c r="U44" s="22"/>
      <c r="X44" s="1"/>
      <c r="Y44" s="1"/>
    </row>
    <row r="45" spans="2:25" x14ac:dyDescent="0.25">
      <c r="T45" s="22"/>
      <c r="U45" s="22"/>
      <c r="X45" s="1"/>
      <c r="Y45" s="1"/>
    </row>
    <row r="46" spans="2:25" x14ac:dyDescent="0.25">
      <c r="T46" s="22"/>
      <c r="U46" s="22"/>
      <c r="X46" s="1"/>
      <c r="Y46" s="1"/>
    </row>
    <row r="47" spans="2:25" x14ac:dyDescent="0.25">
      <c r="T47" s="22"/>
      <c r="U47" s="22"/>
      <c r="X47" s="1"/>
      <c r="Y47" s="1"/>
    </row>
    <row r="48" spans="2:25" x14ac:dyDescent="0.25">
      <c r="T48" s="22"/>
      <c r="U48" s="22"/>
      <c r="X48" s="1"/>
      <c r="Y48" s="1"/>
    </row>
    <row r="49" spans="20:25" x14ac:dyDescent="0.25">
      <c r="T49" s="22"/>
      <c r="U49" s="22"/>
      <c r="X49" s="1"/>
      <c r="Y49" s="1"/>
    </row>
    <row r="50" spans="20:25" x14ac:dyDescent="0.25">
      <c r="T50" s="22"/>
      <c r="U50" s="22"/>
      <c r="X50" s="1"/>
      <c r="Y50" s="1"/>
    </row>
    <row r="51" spans="20:25" x14ac:dyDescent="0.25">
      <c r="T51" s="22"/>
      <c r="U51" s="22"/>
      <c r="X51" s="1"/>
      <c r="Y51" s="1"/>
    </row>
    <row r="52" spans="20:25" x14ac:dyDescent="0.25">
      <c r="T52" s="22"/>
      <c r="U52" s="22"/>
      <c r="X52" s="1"/>
      <c r="Y52" s="1"/>
    </row>
    <row r="53" spans="20:25" x14ac:dyDescent="0.25">
      <c r="T53" s="22"/>
      <c r="U53" s="22"/>
      <c r="X53" s="1"/>
      <c r="Y53" s="1"/>
    </row>
    <row r="54" spans="20:25" x14ac:dyDescent="0.25">
      <c r="T54" s="22"/>
      <c r="U54" s="22"/>
      <c r="X54" s="1"/>
      <c r="Y54" s="1"/>
    </row>
    <row r="55" spans="20:25" x14ac:dyDescent="0.25">
      <c r="T55" s="22"/>
      <c r="U55" s="22"/>
      <c r="X55" s="1"/>
      <c r="Y55" s="1"/>
    </row>
    <row r="56" spans="20:25" x14ac:dyDescent="0.25">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7"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53125" defaultRowHeight="14.5" x14ac:dyDescent="0.25"/>
  <cols>
    <col min="1" max="1" width="0.7265625" style="333" customWidth="1"/>
    <col min="2" max="2" width="28.7265625" style="333" customWidth="1"/>
    <col min="3" max="3" width="11.26953125" style="333" bestFit="1" customWidth="1"/>
    <col min="4" max="4" width="10.7265625" style="333" customWidth="1"/>
    <col min="5" max="5" width="0.7265625" style="333" customWidth="1"/>
    <col min="6" max="6" width="12.81640625" style="333" customWidth="1"/>
    <col min="7" max="7" width="7.26953125" style="333" customWidth="1"/>
    <col min="8" max="8" width="0.7265625" style="333" customWidth="1"/>
    <col min="9" max="9" width="10.54296875" style="333" customWidth="1"/>
    <col min="10" max="10" width="8.54296875" style="333" customWidth="1"/>
    <col min="11" max="11" width="9.8164062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11"/>
      <c r="D1" s="311"/>
      <c r="E1" s="341"/>
      <c r="F1" s="340"/>
      <c r="G1" s="340"/>
      <c r="H1" s="341"/>
      <c r="I1" s="340"/>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749"/>
      <c r="D2" s="749"/>
      <c r="E2" s="749"/>
      <c r="F2" s="749"/>
      <c r="G2" s="749"/>
      <c r="H2" s="749"/>
      <c r="I2" s="343"/>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57"/>
      <c r="C3" s="1457"/>
      <c r="D3" s="1457"/>
      <c r="E3" s="1457"/>
      <c r="F3" s="1457"/>
      <c r="G3" s="1457"/>
      <c r="H3" s="1457"/>
      <c r="I3" s="345"/>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41.25" customHeight="1" x14ac:dyDescent="0.25">
      <c r="A4" s="1528" t="s">
        <v>420</v>
      </c>
      <c r="B4" s="1528"/>
      <c r="C4" s="1528"/>
      <c r="D4" s="1528"/>
      <c r="E4" s="1528"/>
      <c r="F4" s="1528"/>
      <c r="G4" s="1528"/>
      <c r="H4" s="1528"/>
      <c r="I4" s="1528"/>
      <c r="J4" s="1528"/>
      <c r="K4" s="1528"/>
      <c r="L4" s="1528"/>
      <c r="M4" s="1528"/>
      <c r="N4" s="1528"/>
      <c r="O4" s="1528"/>
      <c r="P4" s="1528"/>
      <c r="Q4" s="1528"/>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2" customHeight="1" x14ac:dyDescent="0.25">
      <c r="A5" s="492"/>
      <c r="B5" s="1484" t="str">
        <f>porsaad!$B$6</f>
        <v>Situación a 31 de enero de 2026</v>
      </c>
      <c r="C5" s="1484"/>
      <c r="D5" s="1484"/>
      <c r="E5" s="1484"/>
      <c r="F5" s="1484"/>
      <c r="G5" s="1484"/>
      <c r="H5" s="1484"/>
      <c r="I5" s="1484"/>
      <c r="J5" s="1484"/>
      <c r="K5" s="1484"/>
      <c r="L5" s="1484"/>
      <c r="M5" s="1484"/>
      <c r="N5" s="1484"/>
      <c r="O5" s="1484"/>
      <c r="P5" s="1484"/>
      <c r="Q5" s="1484"/>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345"/>
      <c r="B6" s="345"/>
      <c r="C6" s="345"/>
      <c r="D6" s="345"/>
      <c r="E6" s="345"/>
      <c r="F6" s="345"/>
      <c r="G6" s="345"/>
      <c r="H6" s="345"/>
      <c r="I6" s="345"/>
      <c r="J6" s="345"/>
      <c r="K6" s="345"/>
      <c r="L6" s="751"/>
      <c r="M6" s="751"/>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345"/>
      <c r="B7" s="345"/>
      <c r="C7" s="345"/>
      <c r="D7" s="345"/>
      <c r="E7" s="345"/>
      <c r="F7" s="345"/>
      <c r="G7" s="345"/>
      <c r="H7" s="345"/>
      <c r="I7" s="345"/>
      <c r="J7" s="345"/>
      <c r="K7" s="345"/>
      <c r="L7" s="740"/>
      <c r="M7" s="740"/>
      <c r="N7" s="322"/>
      <c r="O7" s="322"/>
      <c r="P7" s="322"/>
      <c r="Q7" s="322"/>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52.5" customHeight="1" x14ac:dyDescent="0.25">
      <c r="A8" s="345"/>
      <c r="B8" s="1614" t="s">
        <v>12</v>
      </c>
      <c r="C8" s="1611" t="s">
        <v>473</v>
      </c>
      <c r="D8" s="1613"/>
      <c r="E8" s="437"/>
      <c r="F8" s="1573" t="s">
        <v>480</v>
      </c>
      <c r="G8" s="1610"/>
      <c r="H8" s="437"/>
      <c r="I8" s="1611" t="s">
        <v>250</v>
      </c>
      <c r="J8" s="1612"/>
      <c r="K8" s="1613"/>
      <c r="L8" s="740"/>
      <c r="M8" s="740"/>
      <c r="N8" s="322"/>
      <c r="O8" s="322"/>
      <c r="P8" s="322"/>
      <c r="Q8" s="322"/>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6" customFormat="1" ht="30.75" customHeight="1" x14ac:dyDescent="0.25">
      <c r="A9" s="322"/>
      <c r="B9" s="1615"/>
      <c r="C9" s="788" t="s">
        <v>9</v>
      </c>
      <c r="D9" s="878" t="s">
        <v>10</v>
      </c>
      <c r="E9" s="437"/>
      <c r="F9" s="879" t="s">
        <v>9</v>
      </c>
      <c r="G9" s="877" t="s">
        <v>10</v>
      </c>
      <c r="H9" s="437"/>
      <c r="I9" s="788" t="s">
        <v>9</v>
      </c>
      <c r="J9" s="880" t="s">
        <v>111</v>
      </c>
      <c r="K9" s="881" t="s">
        <v>110</v>
      </c>
      <c r="L9" s="872"/>
      <c r="M9" s="872"/>
      <c r="N9" s="328"/>
      <c r="O9" s="328"/>
      <c r="P9" s="328"/>
      <c r="Q9" s="328"/>
      <c r="R9" s="328"/>
      <c r="S9" s="328"/>
      <c r="T9" s="322"/>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row>
    <row r="10" spans="1:259" s="626" customFormat="1" ht="7.5" customHeight="1" x14ac:dyDescent="0.25">
      <c r="A10" s="322"/>
      <c r="B10" s="322"/>
      <c r="C10" s="327"/>
      <c r="D10" s="327"/>
      <c r="E10" s="322"/>
      <c r="F10" s="322"/>
      <c r="G10" s="322"/>
      <c r="H10" s="322"/>
      <c r="I10" s="322"/>
      <c r="J10" s="322"/>
      <c r="K10" s="322"/>
      <c r="L10" s="548"/>
      <c r="M10" s="754"/>
      <c r="N10" s="331"/>
      <c r="O10" s="331"/>
      <c r="P10" s="331"/>
      <c r="Q10" s="331"/>
      <c r="R10" s="331"/>
      <c r="S10" s="331"/>
      <c r="T10" s="322"/>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row>
    <row r="11" spans="1:259" s="631" customFormat="1" ht="18" customHeight="1" x14ac:dyDescent="0.25">
      <c r="A11" s="328"/>
      <c r="B11" s="755" t="s">
        <v>8</v>
      </c>
      <c r="C11" s="757">
        <v>8676713</v>
      </c>
      <c r="D11" s="676">
        <v>17.661334770061334</v>
      </c>
      <c r="E11" s="756"/>
      <c r="F11" s="758">
        <v>1059893</v>
      </c>
      <c r="G11" s="759">
        <v>16.24617275870235</v>
      </c>
      <c r="H11" s="756"/>
      <c r="I11" s="760">
        <v>340135</v>
      </c>
      <c r="J11" s="761">
        <f>I11*100/C11</f>
        <v>3.9200904766586149</v>
      </c>
      <c r="K11" s="759">
        <f>I11*100/F11</f>
        <v>32.091446966816463</v>
      </c>
      <c r="L11" s="396"/>
      <c r="M11" s="396">
        <f>_xlfn.RANK.EQ(K11,K$11:K$31,0)</f>
        <v>1</v>
      </c>
      <c r="N11" s="396">
        <v>1</v>
      </c>
      <c r="O11" s="396">
        <f>MATCH(N11,M$11:M$31,0)</f>
        <v>1</v>
      </c>
      <c r="P11" s="568" t="str">
        <f t="shared" ref="P11:P29" si="0">INDEX(B$11:B$31,O11,1)</f>
        <v>Andalucía</v>
      </c>
      <c r="Q11" s="762">
        <f>INDEX(K$11:K$31,O11,1)</f>
        <v>32.091446966816463</v>
      </c>
      <c r="R11" s="873"/>
      <c r="S11" s="331"/>
      <c r="T11" s="328"/>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row>
    <row r="12" spans="1:259" s="633" customFormat="1" ht="18" customHeight="1" x14ac:dyDescent="0.25">
      <c r="A12" s="331"/>
      <c r="B12" s="763" t="s">
        <v>7</v>
      </c>
      <c r="C12" s="764">
        <v>1364621</v>
      </c>
      <c r="D12" s="684">
        <v>2.7776680311145325</v>
      </c>
      <c r="E12" s="756"/>
      <c r="F12" s="765">
        <v>185859</v>
      </c>
      <c r="G12" s="766">
        <v>2.8488700489197121</v>
      </c>
      <c r="H12" s="756"/>
      <c r="I12" s="767">
        <v>49186</v>
      </c>
      <c r="J12" s="448">
        <f t="shared" ref="J12:J28" si="1">I12*100/C12</f>
        <v>3.6043707373695701</v>
      </c>
      <c r="K12" s="766">
        <f t="shared" ref="K12:K28" si="2">I12*100/F12</f>
        <v>26.464147552714692</v>
      </c>
      <c r="L12" s="396"/>
      <c r="M12" s="396">
        <f t="shared" ref="M12:M31" si="3">_xlfn.RANK.EQ(K12,K$11:K$31,0)</f>
        <v>6</v>
      </c>
      <c r="N12" s="396">
        <v>2</v>
      </c>
      <c r="O12" s="396">
        <f t="shared" ref="O12:O29" si="4">MATCH(N12,M$11:M$31,0)</f>
        <v>7</v>
      </c>
      <c r="P12" s="568" t="str">
        <f t="shared" si="0"/>
        <v>Castilla y León</v>
      </c>
      <c r="Q12" s="762">
        <f t="shared" ref="Q12:Q29" si="5">INDEX(K$11:K$31,O12,1)</f>
        <v>30.808102569995022</v>
      </c>
      <c r="R12" s="873"/>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row>
    <row r="13" spans="1:259" s="633" customFormat="1" ht="18" customHeight="1" x14ac:dyDescent="0.25">
      <c r="A13" s="331"/>
      <c r="B13" s="763" t="s">
        <v>37</v>
      </c>
      <c r="C13" s="764">
        <v>1015128</v>
      </c>
      <c r="D13" s="684">
        <v>2.0662796432776815</v>
      </c>
      <c r="E13" s="756"/>
      <c r="F13" s="765">
        <v>187814</v>
      </c>
      <c r="G13" s="766">
        <v>2.8788365339736401</v>
      </c>
      <c r="H13" s="756"/>
      <c r="I13" s="767">
        <v>33656</v>
      </c>
      <c r="J13" s="448">
        <f t="shared" si="1"/>
        <v>3.3154439637168909</v>
      </c>
      <c r="K13" s="766">
        <f t="shared" si="2"/>
        <v>17.919856879678832</v>
      </c>
      <c r="L13" s="396"/>
      <c r="M13" s="396">
        <f t="shared" si="3"/>
        <v>18</v>
      </c>
      <c r="N13" s="396">
        <v>3</v>
      </c>
      <c r="O13" s="396">
        <f>MATCH(N13,M$11:M$31,0)</f>
        <v>8</v>
      </c>
      <c r="P13" s="568" t="str">
        <f t="shared" si="0"/>
        <v>Castilla - La Mancha</v>
      </c>
      <c r="Q13" s="762">
        <f t="shared" si="5"/>
        <v>28.558909580967942</v>
      </c>
      <c r="R13" s="873"/>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row>
    <row r="14" spans="1:259" s="633" customFormat="1" ht="18" customHeight="1" x14ac:dyDescent="0.25">
      <c r="A14" s="331"/>
      <c r="B14" s="763" t="s">
        <v>38</v>
      </c>
      <c r="C14" s="764">
        <v>1249844</v>
      </c>
      <c r="D14" s="684">
        <v>2.5440409627876983</v>
      </c>
      <c r="E14" s="756"/>
      <c r="F14" s="765">
        <v>123205</v>
      </c>
      <c r="G14" s="766">
        <v>1.8885016834113664</v>
      </c>
      <c r="H14" s="756"/>
      <c r="I14" s="767">
        <v>34177</v>
      </c>
      <c r="J14" s="448">
        <f t="shared" si="1"/>
        <v>2.7345012657579666</v>
      </c>
      <c r="K14" s="766">
        <f t="shared" si="2"/>
        <v>27.739945619090133</v>
      </c>
      <c r="L14" s="396"/>
      <c r="M14" s="396">
        <f t="shared" si="3"/>
        <v>4</v>
      </c>
      <c r="N14" s="396">
        <v>4</v>
      </c>
      <c r="O14" s="396">
        <f t="shared" si="4"/>
        <v>4</v>
      </c>
      <c r="P14" s="568" t="str">
        <f t="shared" si="0"/>
        <v>Balears, Illes</v>
      </c>
      <c r="Q14" s="762">
        <f t="shared" si="5"/>
        <v>27.739945619090133</v>
      </c>
      <c r="R14" s="873"/>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6</v>
      </c>
      <c r="C15" s="764">
        <v>2258866</v>
      </c>
      <c r="D15" s="684">
        <v>4.597891923670792</v>
      </c>
      <c r="E15" s="756"/>
      <c r="F15" s="765">
        <v>262023</v>
      </c>
      <c r="G15" s="766">
        <v>4.0163213878697812</v>
      </c>
      <c r="H15" s="756"/>
      <c r="I15" s="767">
        <v>67552</v>
      </c>
      <c r="J15" s="448">
        <f t="shared" si="1"/>
        <v>2.990527105193491</v>
      </c>
      <c r="K15" s="766">
        <f t="shared" si="2"/>
        <v>25.780942894326071</v>
      </c>
      <c r="L15" s="396"/>
      <c r="M15" s="396">
        <f t="shared" si="3"/>
        <v>7</v>
      </c>
      <c r="N15" s="396">
        <v>5</v>
      </c>
      <c r="O15" s="396">
        <f t="shared" si="4"/>
        <v>10</v>
      </c>
      <c r="P15" s="568" t="str">
        <f t="shared" si="0"/>
        <v>Comunitat Valenciana</v>
      </c>
      <c r="Q15" s="762">
        <f t="shared" si="5"/>
        <v>27.310773828127978</v>
      </c>
      <c r="R15" s="873"/>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5</v>
      </c>
      <c r="C16" s="768">
        <v>593623</v>
      </c>
      <c r="D16" s="684">
        <v>1.2083117800724905</v>
      </c>
      <c r="E16" s="756"/>
      <c r="F16" s="769">
        <v>102326</v>
      </c>
      <c r="G16" s="766">
        <v>1.5684657542855522</v>
      </c>
      <c r="H16" s="756"/>
      <c r="I16" s="767">
        <v>18030</v>
      </c>
      <c r="J16" s="448">
        <f t="shared" si="1"/>
        <v>3.0372812374183615</v>
      </c>
      <c r="K16" s="766">
        <f t="shared" si="2"/>
        <v>17.620155190274222</v>
      </c>
      <c r="L16" s="396"/>
      <c r="M16" s="396">
        <f t="shared" si="3"/>
        <v>19</v>
      </c>
      <c r="N16" s="396">
        <v>6</v>
      </c>
      <c r="O16" s="396">
        <f t="shared" si="4"/>
        <v>2</v>
      </c>
      <c r="P16" s="568" t="str">
        <f t="shared" si="0"/>
        <v>Aragón</v>
      </c>
      <c r="Q16" s="770">
        <f t="shared" si="5"/>
        <v>26.464147552714692</v>
      </c>
      <c r="R16" s="873"/>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742" customFormat="1" ht="18" customHeight="1" x14ac:dyDescent="0.25">
      <c r="A17" s="450"/>
      <c r="B17" s="771" t="s">
        <v>4</v>
      </c>
      <c r="C17" s="764">
        <v>2401221</v>
      </c>
      <c r="D17" s="684">
        <v>4.8876536469399703</v>
      </c>
      <c r="E17" s="756"/>
      <c r="F17" s="772">
        <v>417744</v>
      </c>
      <c r="G17" s="773">
        <v>6.4032323950732337</v>
      </c>
      <c r="H17" s="756"/>
      <c r="I17" s="774">
        <v>128699</v>
      </c>
      <c r="J17" s="587">
        <f t="shared" si="1"/>
        <v>5.3597315698971482</v>
      </c>
      <c r="K17" s="773">
        <f t="shared" si="2"/>
        <v>30.808102569995022</v>
      </c>
      <c r="L17" s="396"/>
      <c r="M17" s="396">
        <f t="shared" si="3"/>
        <v>2</v>
      </c>
      <c r="N17" s="396">
        <v>7</v>
      </c>
      <c r="O17" s="396">
        <f t="shared" si="4"/>
        <v>5</v>
      </c>
      <c r="P17" s="568" t="str">
        <f t="shared" si="0"/>
        <v>Canarias</v>
      </c>
      <c r="Q17" s="762">
        <f t="shared" si="5"/>
        <v>25.780942894326071</v>
      </c>
      <c r="R17" s="873"/>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row>
    <row r="18" spans="1:259" s="742" customFormat="1" ht="18" customHeight="1" x14ac:dyDescent="0.25">
      <c r="A18" s="450"/>
      <c r="B18" s="771" t="s">
        <v>40</v>
      </c>
      <c r="C18" s="764">
        <v>2126378</v>
      </c>
      <c r="D18" s="684">
        <v>4.328214348647176</v>
      </c>
      <c r="E18" s="756"/>
      <c r="F18" s="772">
        <v>286422</v>
      </c>
      <c r="G18" s="773">
        <v>4.3903123182180135</v>
      </c>
      <c r="H18" s="756"/>
      <c r="I18" s="774">
        <v>81799</v>
      </c>
      <c r="J18" s="587">
        <f t="shared" si="1"/>
        <v>3.8468701237503398</v>
      </c>
      <c r="K18" s="773">
        <f t="shared" si="2"/>
        <v>28.558909580967942</v>
      </c>
      <c r="L18" s="396"/>
      <c r="M18" s="396">
        <f t="shared" si="3"/>
        <v>3</v>
      </c>
      <c r="N18" s="396">
        <v>8</v>
      </c>
      <c r="O18" s="396">
        <f t="shared" si="4"/>
        <v>21</v>
      </c>
      <c r="P18" s="568" t="str">
        <f t="shared" si="0"/>
        <v>TOTAL</v>
      </c>
      <c r="Q18" s="762">
        <f t="shared" si="5"/>
        <v>25.673843550423019</v>
      </c>
      <c r="R18" s="873"/>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row>
    <row r="19" spans="1:259" s="742" customFormat="1" ht="18" customHeight="1" x14ac:dyDescent="0.25">
      <c r="A19" s="450"/>
      <c r="B19" s="771" t="s">
        <v>41</v>
      </c>
      <c r="C19" s="764">
        <v>8124126</v>
      </c>
      <c r="D19" s="684">
        <v>16.536551226271897</v>
      </c>
      <c r="E19" s="756"/>
      <c r="F19" s="772">
        <v>1087880</v>
      </c>
      <c r="G19" s="773">
        <v>16.675161002796617</v>
      </c>
      <c r="H19" s="756"/>
      <c r="I19" s="774">
        <v>249207</v>
      </c>
      <c r="J19" s="587">
        <f t="shared" si="1"/>
        <v>3.0674930447902948</v>
      </c>
      <c r="K19" s="773">
        <f t="shared" si="2"/>
        <v>22.907581718571901</v>
      </c>
      <c r="L19" s="396"/>
      <c r="M19" s="396">
        <f t="shared" si="3"/>
        <v>12</v>
      </c>
      <c r="N19" s="396">
        <v>9</v>
      </c>
      <c r="O19" s="396">
        <f>MATCH(N19,M$11:M$31,0)</f>
        <v>14</v>
      </c>
      <c r="P19" s="568" t="str">
        <f t="shared" si="0"/>
        <v>Murcia, Región de</v>
      </c>
      <c r="Q19" s="762">
        <f t="shared" si="5"/>
        <v>25.082743265199689</v>
      </c>
      <c r="R19" s="873"/>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3</v>
      </c>
      <c r="C20" s="764">
        <v>5425182</v>
      </c>
      <c r="D20" s="684">
        <v>11.042886343078409</v>
      </c>
      <c r="E20" s="756"/>
      <c r="F20" s="772">
        <v>655895</v>
      </c>
      <c r="G20" s="773">
        <v>10.053640774652798</v>
      </c>
      <c r="H20" s="756"/>
      <c r="I20" s="774">
        <v>179130</v>
      </c>
      <c r="J20" s="587">
        <f t="shared" si="1"/>
        <v>3.3018247129773712</v>
      </c>
      <c r="K20" s="773">
        <f>I20*100/F20</f>
        <v>27.310773828127978</v>
      </c>
      <c r="L20" s="396"/>
      <c r="M20" s="396">
        <f t="shared" si="3"/>
        <v>5</v>
      </c>
      <c r="N20" s="396">
        <v>10</v>
      </c>
      <c r="O20" s="396">
        <f t="shared" si="4"/>
        <v>13</v>
      </c>
      <c r="P20" s="568" t="str">
        <f t="shared" si="0"/>
        <v>Madrid, Comunidad de</v>
      </c>
      <c r="Q20" s="762">
        <f t="shared" si="5"/>
        <v>24.943558886196751</v>
      </c>
      <c r="R20" s="873"/>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633" customFormat="1" ht="18" customHeight="1" x14ac:dyDescent="0.25">
      <c r="A21" s="331"/>
      <c r="B21" s="763" t="s">
        <v>2</v>
      </c>
      <c r="C21" s="764">
        <v>1053345</v>
      </c>
      <c r="D21" s="684">
        <v>2.1440698422744027</v>
      </c>
      <c r="E21" s="756"/>
      <c r="F21" s="765">
        <v>151399</v>
      </c>
      <c r="G21" s="766">
        <v>2.3206628494525177</v>
      </c>
      <c r="H21" s="756"/>
      <c r="I21" s="767">
        <v>37151</v>
      </c>
      <c r="J21" s="448">
        <f t="shared" si="1"/>
        <v>3.5269546065154342</v>
      </c>
      <c r="K21" s="766">
        <f t="shared" si="2"/>
        <v>24.538471192015798</v>
      </c>
      <c r="L21" s="396"/>
      <c r="M21" s="396">
        <f t="shared" si="3"/>
        <v>11</v>
      </c>
      <c r="N21" s="396">
        <v>11</v>
      </c>
      <c r="O21" s="396">
        <f t="shared" si="4"/>
        <v>11</v>
      </c>
      <c r="P21" s="568" t="str">
        <f t="shared" si="0"/>
        <v>Extremadura</v>
      </c>
      <c r="Q21" s="762">
        <f t="shared" si="5"/>
        <v>24.538471192015798</v>
      </c>
      <c r="R21" s="873"/>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row>
    <row r="22" spans="1:259" s="633" customFormat="1" ht="18" customHeight="1" x14ac:dyDescent="0.25">
      <c r="A22" s="331"/>
      <c r="B22" s="763" t="s">
        <v>35</v>
      </c>
      <c r="C22" s="764">
        <v>2714741</v>
      </c>
      <c r="D22" s="684">
        <v>5.5258194681570174</v>
      </c>
      <c r="E22" s="756"/>
      <c r="F22" s="765">
        <v>482428</v>
      </c>
      <c r="G22" s="766">
        <v>7.3947168550365534</v>
      </c>
      <c r="H22" s="756"/>
      <c r="I22" s="767">
        <v>92849</v>
      </c>
      <c r="J22" s="448">
        <f t="shared" si="1"/>
        <v>3.4201789415638544</v>
      </c>
      <c r="K22" s="766">
        <f t="shared" si="2"/>
        <v>19.246188032203769</v>
      </c>
      <c r="L22" s="396"/>
      <c r="M22" s="396">
        <f t="shared" si="3"/>
        <v>16</v>
      </c>
      <c r="N22" s="396">
        <v>12</v>
      </c>
      <c r="O22" s="396">
        <f t="shared" si="4"/>
        <v>9</v>
      </c>
      <c r="P22" s="568" t="str">
        <f t="shared" si="0"/>
        <v>Cataluña</v>
      </c>
      <c r="Q22" s="762">
        <f t="shared" si="5"/>
        <v>22.907581718571901</v>
      </c>
      <c r="R22" s="873"/>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row>
    <row r="23" spans="1:259" s="633" customFormat="1" ht="18" customHeight="1" x14ac:dyDescent="0.25">
      <c r="A23" s="331"/>
      <c r="B23" s="763" t="s">
        <v>42</v>
      </c>
      <c r="C23" s="764">
        <v>7113886</v>
      </c>
      <c r="D23" s="684">
        <v>14.480221042467644</v>
      </c>
      <c r="E23" s="756"/>
      <c r="F23" s="765">
        <v>834941</v>
      </c>
      <c r="G23" s="766">
        <v>12.798080305581507</v>
      </c>
      <c r="H23" s="756"/>
      <c r="I23" s="767">
        <v>208264</v>
      </c>
      <c r="J23" s="448">
        <f t="shared" si="1"/>
        <v>2.9275701072522109</v>
      </c>
      <c r="K23" s="766">
        <f t="shared" si="2"/>
        <v>24.943558886196751</v>
      </c>
      <c r="L23" s="396"/>
      <c r="M23" s="396">
        <f t="shared" si="3"/>
        <v>10</v>
      </c>
      <c r="N23" s="396">
        <v>13</v>
      </c>
      <c r="O23" s="396">
        <f t="shared" si="4"/>
        <v>16</v>
      </c>
      <c r="P23" s="568" t="str">
        <f t="shared" si="0"/>
        <v>País Vasco</v>
      </c>
      <c r="Q23" s="762">
        <f t="shared" si="5"/>
        <v>22.032405045267392</v>
      </c>
      <c r="R23" s="873"/>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43</v>
      </c>
      <c r="C24" s="764">
        <v>1586989</v>
      </c>
      <c r="D24" s="684">
        <v>3.2302951596307112</v>
      </c>
      <c r="E24" s="756"/>
      <c r="F24" s="765">
        <v>199412</v>
      </c>
      <c r="G24" s="766">
        <v>3.0566121317513688</v>
      </c>
      <c r="H24" s="756"/>
      <c r="I24" s="767">
        <v>50018</v>
      </c>
      <c r="J24" s="448">
        <f t="shared" si="1"/>
        <v>3.1517546750481573</v>
      </c>
      <c r="K24" s="766">
        <f>I24*100/F24</f>
        <v>25.082743265199689</v>
      </c>
      <c r="L24" s="396"/>
      <c r="M24" s="396">
        <f t="shared" si="3"/>
        <v>9</v>
      </c>
      <c r="N24" s="396">
        <v>14</v>
      </c>
      <c r="O24" s="396">
        <f t="shared" si="4"/>
        <v>17</v>
      </c>
      <c r="P24" s="568" t="str">
        <f t="shared" si="0"/>
        <v>Rioja, La</v>
      </c>
      <c r="Q24" s="762">
        <f t="shared" si="5"/>
        <v>21.899109792284868</v>
      </c>
      <c r="R24" s="873"/>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44</v>
      </c>
      <c r="C25" s="768">
        <v>683854</v>
      </c>
      <c r="D25" s="684">
        <v>1.3919757894314961</v>
      </c>
      <c r="E25" s="756"/>
      <c r="F25" s="769">
        <v>84373</v>
      </c>
      <c r="G25" s="766">
        <v>1.2932799199258731</v>
      </c>
      <c r="H25" s="756"/>
      <c r="I25" s="767">
        <v>17320</v>
      </c>
      <c r="J25" s="448">
        <f t="shared" si="1"/>
        <v>2.5327043491739465</v>
      </c>
      <c r="K25" s="766">
        <f t="shared" si="2"/>
        <v>20.527893994524316</v>
      </c>
      <c r="L25" s="396"/>
      <c r="M25" s="396">
        <f t="shared" si="3"/>
        <v>15</v>
      </c>
      <c r="N25" s="396">
        <v>15</v>
      </c>
      <c r="O25" s="396">
        <f t="shared" si="4"/>
        <v>15</v>
      </c>
      <c r="P25" s="568" t="str">
        <f t="shared" si="0"/>
        <v>Navarra, Comunidad Foral de</v>
      </c>
      <c r="Q25" s="770">
        <f t="shared" si="5"/>
        <v>20.527893994524316</v>
      </c>
      <c r="R25" s="873"/>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45</v>
      </c>
      <c r="C26" s="768">
        <v>2242343</v>
      </c>
      <c r="D26" s="684">
        <v>4.5642595752912012</v>
      </c>
      <c r="E26" s="756"/>
      <c r="F26" s="769">
        <v>337108</v>
      </c>
      <c r="G26" s="766">
        <v>5.1672336795701383</v>
      </c>
      <c r="H26" s="756"/>
      <c r="I26" s="767">
        <v>74273</v>
      </c>
      <c r="J26" s="448">
        <f t="shared" si="1"/>
        <v>3.3122943278526078</v>
      </c>
      <c r="K26" s="766">
        <f t="shared" si="2"/>
        <v>22.032405045267392</v>
      </c>
      <c r="L26" s="396"/>
      <c r="M26" s="396">
        <f t="shared" si="3"/>
        <v>13</v>
      </c>
      <c r="N26" s="396">
        <v>16</v>
      </c>
      <c r="O26" s="396">
        <f t="shared" si="4"/>
        <v>12</v>
      </c>
      <c r="P26" s="568" t="str">
        <f t="shared" si="0"/>
        <v>Galicia</v>
      </c>
      <c r="Q26" s="762">
        <f t="shared" si="5"/>
        <v>19.246188032203769</v>
      </c>
      <c r="R26" s="873"/>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46</v>
      </c>
      <c r="C27" s="768">
        <v>326803</v>
      </c>
      <c r="D27" s="686">
        <v>0.66520319236793413</v>
      </c>
      <c r="E27" s="756"/>
      <c r="F27" s="769">
        <v>43810</v>
      </c>
      <c r="G27" s="775">
        <v>0.67152517146424218</v>
      </c>
      <c r="H27" s="756"/>
      <c r="I27" s="767">
        <v>9594</v>
      </c>
      <c r="J27" s="448">
        <f t="shared" si="1"/>
        <v>2.9357135644409631</v>
      </c>
      <c r="K27" s="775">
        <f t="shared" si="2"/>
        <v>21.899109792284868</v>
      </c>
      <c r="L27" s="396"/>
      <c r="M27" s="396">
        <f t="shared" si="3"/>
        <v>14</v>
      </c>
      <c r="N27" s="396">
        <v>17</v>
      </c>
      <c r="O27" s="396">
        <f t="shared" si="4"/>
        <v>18</v>
      </c>
      <c r="P27" s="568" t="str">
        <f t="shared" si="0"/>
        <v>Ceuta y Melilla</v>
      </c>
      <c r="Q27" s="762">
        <f t="shared" si="5"/>
        <v>18.251412033795454</v>
      </c>
      <c r="R27" s="873"/>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v>
      </c>
      <c r="C28" s="769">
        <v>170634</v>
      </c>
      <c r="D28" s="775">
        <v>0.34732325445760925</v>
      </c>
      <c r="E28" s="756"/>
      <c r="F28" s="769">
        <v>21423</v>
      </c>
      <c r="G28" s="775">
        <v>0.32837442931473315</v>
      </c>
      <c r="H28" s="756"/>
      <c r="I28" s="767">
        <v>3910</v>
      </c>
      <c r="J28" s="448">
        <f t="shared" si="1"/>
        <v>2.2914542236599975</v>
      </c>
      <c r="K28" s="775">
        <f t="shared" si="2"/>
        <v>18.251412033795454</v>
      </c>
      <c r="L28" s="396"/>
      <c r="M28" s="396">
        <f t="shared" si="3"/>
        <v>17</v>
      </c>
      <c r="N28" s="396">
        <v>18</v>
      </c>
      <c r="O28" s="396">
        <f t="shared" si="4"/>
        <v>3</v>
      </c>
      <c r="P28" s="568" t="str">
        <f t="shared" si="0"/>
        <v>Asturias, Principado de</v>
      </c>
      <c r="Q28" s="762">
        <f t="shared" si="5"/>
        <v>17.919856879678832</v>
      </c>
      <c r="R28" s="873"/>
      <c r="S28" s="328"/>
      <c r="T28" s="331"/>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6" customHeight="1" x14ac:dyDescent="0.25">
      <c r="A29" s="331"/>
      <c r="B29" s="743"/>
      <c r="C29" s="776"/>
      <c r="D29" s="777"/>
      <c r="E29" s="331"/>
      <c r="F29" s="776"/>
      <c r="G29" s="777"/>
      <c r="H29" s="331"/>
      <c r="I29" s="776"/>
      <c r="J29" s="778"/>
      <c r="K29" s="777"/>
      <c r="L29" s="396"/>
      <c r="M29" s="396"/>
      <c r="N29" s="396">
        <v>19</v>
      </c>
      <c r="O29" s="396">
        <f t="shared" si="4"/>
        <v>6</v>
      </c>
      <c r="P29" s="568" t="str">
        <f t="shared" si="0"/>
        <v>Cantabria</v>
      </c>
      <c r="Q29" s="762">
        <f t="shared" si="5"/>
        <v>17.620155190274222</v>
      </c>
      <c r="R29" s="874"/>
      <c r="S29" s="316"/>
      <c r="T29" s="331"/>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5.25" customHeight="1" x14ac:dyDescent="0.25">
      <c r="A30" s="331"/>
      <c r="B30" s="779"/>
      <c r="C30" s="327"/>
      <c r="D30" s="438"/>
      <c r="E30" s="779"/>
      <c r="F30" s="779"/>
      <c r="G30" s="780"/>
      <c r="H30" s="779"/>
      <c r="I30" s="328"/>
      <c r="J30" s="328"/>
      <c r="K30" s="781"/>
      <c r="L30" s="782"/>
      <c r="M30" s="396"/>
      <c r="N30" s="396"/>
      <c r="O30" s="396"/>
      <c r="P30" s="396"/>
      <c r="Q30" s="396"/>
      <c r="R30" s="873"/>
      <c r="S30" s="328"/>
      <c r="T30" s="331"/>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918" customFormat="1" ht="15.75" customHeight="1" x14ac:dyDescent="0.25">
      <c r="A31" s="329"/>
      <c r="B31" s="1256" t="s">
        <v>0</v>
      </c>
      <c r="C31" s="1257">
        <f>SUM(C11:C28)</f>
        <v>49128297</v>
      </c>
      <c r="D31" s="1258">
        <f>SUM(D11:D28)</f>
        <v>100.00000000000003</v>
      </c>
      <c r="E31" s="320"/>
      <c r="F31" s="1257">
        <f>SUM(F11:F28)</f>
        <v>6523955</v>
      </c>
      <c r="G31" s="1258">
        <f>SUM(G11:G28)</f>
        <v>100</v>
      </c>
      <c r="H31" s="320"/>
      <c r="I31" s="1257">
        <f>SUM(I11:I30)</f>
        <v>1674950</v>
      </c>
      <c r="J31" s="1259">
        <f>I31*100/C31</f>
        <v>3.409338613956026</v>
      </c>
      <c r="K31" s="1258">
        <f>I31*100/F31</f>
        <v>25.673843550423019</v>
      </c>
      <c r="L31" s="329"/>
      <c r="M31" s="329">
        <f t="shared" si="3"/>
        <v>8</v>
      </c>
      <c r="N31" s="329"/>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row>
    <row r="32" spans="1:259" s="631" customFormat="1" ht="4.5" customHeight="1" x14ac:dyDescent="0.25">
      <c r="A32" s="328"/>
      <c r="B32" s="783"/>
      <c r="C32" s="783"/>
      <c r="D32" s="783"/>
      <c r="E32" s="322"/>
      <c r="F32" s="746"/>
      <c r="G32" s="747"/>
      <c r="H32" s="322"/>
      <c r="I32" s="746"/>
      <c r="J32" s="746"/>
      <c r="K32" s="747"/>
      <c r="L32" s="396"/>
      <c r="M32" s="396"/>
      <c r="N32" s="396"/>
      <c r="O32" s="396"/>
      <c r="P32" s="396"/>
      <c r="Q32" s="396"/>
      <c r="R32" s="333"/>
      <c r="S32" s="333"/>
      <c r="T32" s="328"/>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row>
    <row r="33" spans="1:259" s="650" customFormat="1" x14ac:dyDescent="0.35">
      <c r="A33" s="394"/>
      <c r="B33" s="1488" t="str">
        <f>'22solcasaadpot'!B32:M32</f>
        <v>(1) Cifras INE de población referidas al 01/01/2025.</v>
      </c>
      <c r="C33" s="1488"/>
      <c r="D33" s="1488"/>
      <c r="E33" s="1488"/>
      <c r="F33" s="1488"/>
      <c r="G33" s="1488"/>
      <c r="H33" s="1488"/>
      <c r="I33" s="1488"/>
      <c r="J33" s="1488"/>
      <c r="K33" s="1488"/>
      <c r="L33" s="1223"/>
      <c r="M33" s="1223"/>
      <c r="N33" s="1223"/>
      <c r="O33" s="1223"/>
      <c r="P33" s="496"/>
      <c r="Q33" s="333"/>
      <c r="R33" s="748"/>
      <c r="S33" s="748"/>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row>
    <row r="34" spans="1:259" x14ac:dyDescent="0.25">
      <c r="B34" s="1489" t="str">
        <f>'22solcasaadpot'!B33:Q33</f>
        <v>(2) Cifras de Población Potencialmente Dependiente calculadas según lo explicado en la metodología</v>
      </c>
      <c r="C34" s="1489"/>
      <c r="D34" s="1489"/>
      <c r="E34" s="1489"/>
      <c r="F34" s="1489"/>
      <c r="G34" s="1489"/>
      <c r="H34" s="1489"/>
      <c r="I34" s="1489"/>
      <c r="J34" s="1489"/>
      <c r="K34" s="1489"/>
      <c r="L34" s="496"/>
      <c r="M34" s="496"/>
      <c r="N34" s="496"/>
      <c r="O34" s="496"/>
      <c r="P34" s="496"/>
    </row>
    <row r="35" spans="1:259" ht="15" customHeight="1" x14ac:dyDescent="0.35">
      <c r="B35" s="397" t="s">
        <v>47</v>
      </c>
      <c r="C35" s="397"/>
      <c r="D35" s="397"/>
      <c r="L35" s="447"/>
      <c r="M35" s="360"/>
      <c r="N35" s="360"/>
      <c r="O35" s="360"/>
      <c r="P35" s="361"/>
      <c r="Q35" s="786"/>
      <c r="R35" s="329"/>
    </row>
    <row r="36" spans="1:259" x14ac:dyDescent="0.35">
      <c r="L36" s="447"/>
      <c r="M36" s="360"/>
      <c r="N36" s="360"/>
      <c r="O36" s="360"/>
      <c r="P36" s="361"/>
      <c r="Q36" s="786"/>
      <c r="R36" s="329"/>
    </row>
    <row r="37" spans="1:259" x14ac:dyDescent="0.35">
      <c r="L37" s="447"/>
      <c r="M37" s="360"/>
      <c r="N37" s="360"/>
      <c r="O37" s="360"/>
      <c r="P37" s="361"/>
      <c r="Q37" s="787"/>
      <c r="R37" s="329"/>
    </row>
    <row r="38" spans="1:259" x14ac:dyDescent="0.35">
      <c r="L38" s="447"/>
      <c r="M38" s="360"/>
      <c r="N38" s="360"/>
      <c r="O38" s="360"/>
      <c r="P38" s="361"/>
      <c r="Q38" s="786"/>
      <c r="R38" s="329"/>
    </row>
    <row r="39" spans="1:259" x14ac:dyDescent="0.35">
      <c r="L39" s="447"/>
      <c r="M39" s="360"/>
      <c r="N39" s="360"/>
      <c r="O39" s="360"/>
      <c r="P39" s="361"/>
      <c r="Q39" s="786"/>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7"/>
      <c r="R44" s="329"/>
    </row>
    <row r="45" spans="1:259" x14ac:dyDescent="0.35">
      <c r="L45" s="447"/>
      <c r="M45" s="360"/>
      <c r="N45" s="360"/>
      <c r="O45" s="360"/>
      <c r="P45" s="361"/>
      <c r="Q45" s="786"/>
      <c r="R45" s="329"/>
    </row>
    <row r="46" spans="1:259" x14ac:dyDescent="0.35">
      <c r="L46" s="447"/>
      <c r="M46" s="360"/>
      <c r="N46" s="360"/>
      <c r="O46" s="360"/>
      <c r="P46" s="361"/>
      <c r="Q46" s="786"/>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7"/>
      <c r="R50" s="329"/>
    </row>
    <row r="51" spans="12:18" x14ac:dyDescent="0.35">
      <c r="L51" s="447"/>
      <c r="M51" s="360"/>
      <c r="N51" s="360"/>
      <c r="O51" s="360"/>
      <c r="P51" s="361"/>
      <c r="Q51" s="786"/>
      <c r="R51" s="329"/>
    </row>
    <row r="52" spans="12:18" x14ac:dyDescent="0.35">
      <c r="L52" s="447"/>
      <c r="M52" s="360"/>
      <c r="N52" s="360"/>
      <c r="O52" s="360"/>
      <c r="P52" s="361"/>
      <c r="Q52" s="786"/>
      <c r="R52" s="329"/>
    </row>
    <row r="53" spans="12:18" x14ac:dyDescent="0.35">
      <c r="L53" s="447"/>
      <c r="M53" s="329"/>
      <c r="N53" s="329"/>
      <c r="O53" s="360"/>
      <c r="P53" s="361"/>
      <c r="Q53" s="786"/>
      <c r="R53" s="329"/>
    </row>
  </sheetData>
  <mergeCells count="9">
    <mergeCell ref="B33:K33"/>
    <mergeCell ref="B34:K34"/>
    <mergeCell ref="B3:H3"/>
    <mergeCell ref="A4:Q4"/>
    <mergeCell ref="B5:Q5"/>
    <mergeCell ref="F8:G8"/>
    <mergeCell ref="I8:K8"/>
    <mergeCell ref="C8:D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424</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250</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251</v>
      </c>
      <c r="K8" s="1470"/>
      <c r="L8" s="1470"/>
      <c r="M8" s="1470"/>
      <c r="N8" s="1470"/>
      <c r="O8" s="1471"/>
      <c r="P8" s="317"/>
      <c r="Q8" s="1469" t="s">
        <v>252</v>
      </c>
      <c r="R8" s="1470"/>
      <c r="S8" s="1470"/>
      <c r="T8" s="1470"/>
      <c r="U8" s="1470"/>
      <c r="V8" s="1471"/>
      <c r="W8" s="317"/>
      <c r="X8" s="1469" t="s">
        <v>253</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222</v>
      </c>
      <c r="L9" s="1448" t="s">
        <v>24</v>
      </c>
      <c r="M9" s="1449"/>
      <c r="N9" s="1450" t="s">
        <v>23</v>
      </c>
      <c r="O9" s="1451"/>
      <c r="P9" s="317"/>
      <c r="Q9" s="1452" t="s">
        <v>9</v>
      </c>
      <c r="R9" s="1446" t="s">
        <v>222</v>
      </c>
      <c r="S9" s="1448" t="s">
        <v>24</v>
      </c>
      <c r="T9" s="1449"/>
      <c r="U9" s="1450" t="s">
        <v>23</v>
      </c>
      <c r="V9" s="1451"/>
      <c r="W9" s="317"/>
      <c r="X9" s="1452" t="s">
        <v>9</v>
      </c>
      <c r="Y9" s="1446" t="s">
        <v>222</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222</v>
      </c>
      <c r="G10" s="406" t="s">
        <v>9</v>
      </c>
      <c r="H10" s="886" t="s">
        <v>222</v>
      </c>
      <c r="I10" s="346"/>
      <c r="J10" s="1453"/>
      <c r="K10" s="1447"/>
      <c r="L10" s="404" t="s">
        <v>9</v>
      </c>
      <c r="M10" s="403" t="s">
        <v>222</v>
      </c>
      <c r="N10" s="407" t="s">
        <v>9</v>
      </c>
      <c r="O10" s="402" t="s">
        <v>222</v>
      </c>
      <c r="P10" s="347"/>
      <c r="Q10" s="1453"/>
      <c r="R10" s="1447"/>
      <c r="S10" s="404" t="s">
        <v>9</v>
      </c>
      <c r="T10" s="403" t="s">
        <v>222</v>
      </c>
      <c r="U10" s="407" t="s">
        <v>9</v>
      </c>
      <c r="V10" s="402" t="s">
        <v>222</v>
      </c>
      <c r="W10" s="347"/>
      <c r="X10" s="1453"/>
      <c r="Y10" s="1447"/>
      <c r="Z10" s="404" t="s">
        <v>9</v>
      </c>
      <c r="AA10" s="403" t="s">
        <v>222</v>
      </c>
      <c r="AB10" s="407" t="s">
        <v>9</v>
      </c>
      <c r="AC10" s="402" t="s">
        <v>222</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340135</v>
      </c>
      <c r="E12" s="352">
        <f>L12+S12+Z12</f>
        <v>211701</v>
      </c>
      <c r="F12" s="353">
        <f>E12/$D12*100</f>
        <v>62.240286944889533</v>
      </c>
      <c r="G12" s="352">
        <f>N12+U12+AB12</f>
        <v>128434</v>
      </c>
      <c r="H12" s="354">
        <f>G12/$D12*100</f>
        <v>37.759713055110474</v>
      </c>
      <c r="I12" s="350"/>
      <c r="J12" s="355">
        <v>97279</v>
      </c>
      <c r="K12" s="356">
        <v>28.600114660355448</v>
      </c>
      <c r="L12" s="357">
        <v>39503</v>
      </c>
      <c r="M12" s="353">
        <v>40.607942104668012</v>
      </c>
      <c r="N12" s="357">
        <v>57776</v>
      </c>
      <c r="O12" s="358">
        <v>59.392057895331988</v>
      </c>
      <c r="P12" s="350"/>
      <c r="Q12" s="355">
        <v>74418</v>
      </c>
      <c r="R12" s="356">
        <v>21.878959824775457</v>
      </c>
      <c r="S12" s="357">
        <v>48427</v>
      </c>
      <c r="T12" s="353">
        <v>65.074309978768568</v>
      </c>
      <c r="U12" s="357">
        <v>25991</v>
      </c>
      <c r="V12" s="358">
        <v>34.925690021231418</v>
      </c>
      <c r="W12" s="350"/>
      <c r="X12" s="355">
        <v>168438</v>
      </c>
      <c r="Y12" s="356">
        <v>49.520925514869099</v>
      </c>
      <c r="Z12" s="357">
        <v>123771</v>
      </c>
      <c r="AA12" s="353">
        <v>73.481637160260746</v>
      </c>
      <c r="AB12" s="357">
        <v>44667</v>
      </c>
      <c r="AC12" s="358">
        <f t="shared" ref="AC12:AC29" si="0">AB12/$X12*100</f>
        <v>26.51836283973925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49186</v>
      </c>
      <c r="E13" s="365">
        <f t="shared" ref="E13:E29" si="2">L13+S13+Z13</f>
        <v>31612</v>
      </c>
      <c r="F13" s="366">
        <f t="shared" ref="F13:H29" si="3">E13/$D13*100</f>
        <v>64.270320822998414</v>
      </c>
      <c r="G13" s="365">
        <f t="shared" ref="G13:G29" si="4">N13+U13+AB13</f>
        <v>17574</v>
      </c>
      <c r="H13" s="367">
        <f t="shared" si="3"/>
        <v>35.729679177001586</v>
      </c>
      <c r="I13" s="350"/>
      <c r="J13" s="368">
        <v>9546</v>
      </c>
      <c r="K13" s="369">
        <v>19.407961615093726</v>
      </c>
      <c r="L13" s="370">
        <v>3964</v>
      </c>
      <c r="M13" s="371">
        <v>41.52524617640897</v>
      </c>
      <c r="N13" s="370">
        <v>5582</v>
      </c>
      <c r="O13" s="372">
        <v>58.47475382359103</v>
      </c>
      <c r="P13" s="350"/>
      <c r="Q13" s="368">
        <v>9189</v>
      </c>
      <c r="R13" s="369">
        <v>18.682145325905747</v>
      </c>
      <c r="S13" s="370">
        <v>5542</v>
      </c>
      <c r="T13" s="371">
        <v>60.311241702035048</v>
      </c>
      <c r="U13" s="370">
        <v>3647</v>
      </c>
      <c r="V13" s="372">
        <v>39.688758297964959</v>
      </c>
      <c r="W13" s="350"/>
      <c r="X13" s="368">
        <v>30451</v>
      </c>
      <c r="Y13" s="369">
        <v>61.909893059000531</v>
      </c>
      <c r="Z13" s="370">
        <v>22106</v>
      </c>
      <c r="AA13" s="371">
        <v>72.595317066763002</v>
      </c>
      <c r="AB13" s="370">
        <v>8345</v>
      </c>
      <c r="AC13" s="372">
        <f t="shared" si="0"/>
        <v>27.404682933237002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33656</v>
      </c>
      <c r="E14" s="365">
        <f t="shared" si="2"/>
        <v>21771</v>
      </c>
      <c r="F14" s="366">
        <f t="shared" si="3"/>
        <v>64.686831471357266</v>
      </c>
      <c r="G14" s="365">
        <f t="shared" si="4"/>
        <v>11885</v>
      </c>
      <c r="H14" s="367">
        <f t="shared" si="3"/>
        <v>35.313168528642741</v>
      </c>
      <c r="I14" s="350"/>
      <c r="J14" s="368">
        <v>8005</v>
      </c>
      <c r="K14" s="369">
        <v>23.784763489422392</v>
      </c>
      <c r="L14" s="370">
        <v>3290</v>
      </c>
      <c r="M14" s="371">
        <v>41.099312929419114</v>
      </c>
      <c r="N14" s="370">
        <v>4715</v>
      </c>
      <c r="O14" s="372">
        <v>58.900687070580879</v>
      </c>
      <c r="P14" s="350"/>
      <c r="Q14" s="368">
        <v>6990</v>
      </c>
      <c r="R14" s="369">
        <v>20.768956501069646</v>
      </c>
      <c r="S14" s="370">
        <v>4087</v>
      </c>
      <c r="T14" s="371">
        <v>58.4692417739628</v>
      </c>
      <c r="U14" s="370">
        <v>2903</v>
      </c>
      <c r="V14" s="372">
        <v>41.530758226037193</v>
      </c>
      <c r="W14" s="350"/>
      <c r="X14" s="368">
        <v>18661</v>
      </c>
      <c r="Y14" s="369">
        <v>55.446280009507966</v>
      </c>
      <c r="Z14" s="370">
        <v>14394</v>
      </c>
      <c r="AA14" s="371">
        <v>77.134130003751139</v>
      </c>
      <c r="AB14" s="370">
        <v>4267</v>
      </c>
      <c r="AC14" s="372">
        <f t="shared" si="0"/>
        <v>22.865869996248861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34177</v>
      </c>
      <c r="E15" s="365">
        <f t="shared" si="2"/>
        <v>20894</v>
      </c>
      <c r="F15" s="366">
        <f t="shared" si="3"/>
        <v>61.134681218363227</v>
      </c>
      <c r="G15" s="365">
        <f t="shared" si="4"/>
        <v>13283</v>
      </c>
      <c r="H15" s="367">
        <f t="shared" si="3"/>
        <v>38.865318781636773</v>
      </c>
      <c r="I15" s="350"/>
      <c r="J15" s="368">
        <v>9473</v>
      </c>
      <c r="K15" s="369">
        <v>27.717470813705127</v>
      </c>
      <c r="L15" s="370">
        <v>3936</v>
      </c>
      <c r="M15" s="371">
        <v>41.549667475984378</v>
      </c>
      <c r="N15" s="370">
        <v>5537</v>
      </c>
      <c r="O15" s="372">
        <v>58.450332524015622</v>
      </c>
      <c r="P15" s="350"/>
      <c r="Q15" s="368">
        <v>7298</v>
      </c>
      <c r="R15" s="369">
        <v>21.353541855633907</v>
      </c>
      <c r="S15" s="370">
        <v>4345</v>
      </c>
      <c r="T15" s="371">
        <v>59.536859413537954</v>
      </c>
      <c r="U15" s="370">
        <v>2953</v>
      </c>
      <c r="V15" s="372">
        <v>40.463140586462046</v>
      </c>
      <c r="W15" s="350"/>
      <c r="X15" s="368">
        <v>17406</v>
      </c>
      <c r="Y15" s="369">
        <v>50.928987330660966</v>
      </c>
      <c r="Z15" s="370">
        <v>12613</v>
      </c>
      <c r="AA15" s="371">
        <v>72.463518327013674</v>
      </c>
      <c r="AB15" s="370">
        <v>4793</v>
      </c>
      <c r="AC15" s="372">
        <f t="shared" si="0"/>
        <v>27.53648167298633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67552</v>
      </c>
      <c r="E16" s="365">
        <f t="shared" si="2"/>
        <v>39772</v>
      </c>
      <c r="F16" s="366">
        <f t="shared" si="3"/>
        <v>58.876125059213649</v>
      </c>
      <c r="G16" s="365">
        <f t="shared" si="4"/>
        <v>27780</v>
      </c>
      <c r="H16" s="367">
        <f t="shared" si="3"/>
        <v>41.123874940786358</v>
      </c>
      <c r="I16" s="350"/>
      <c r="J16" s="368">
        <v>23680</v>
      </c>
      <c r="K16" s="369">
        <v>35.054476551397443</v>
      </c>
      <c r="L16" s="370">
        <v>9809</v>
      </c>
      <c r="M16" s="371">
        <v>41.423141891891888</v>
      </c>
      <c r="N16" s="370">
        <v>13871</v>
      </c>
      <c r="O16" s="372">
        <v>58.576858108108112</v>
      </c>
      <c r="P16" s="350"/>
      <c r="Q16" s="368">
        <v>15277</v>
      </c>
      <c r="R16" s="369">
        <v>22.61517053529133</v>
      </c>
      <c r="S16" s="370">
        <v>9282</v>
      </c>
      <c r="T16" s="371">
        <v>60.758002225567843</v>
      </c>
      <c r="U16" s="370">
        <v>5995</v>
      </c>
      <c r="V16" s="372">
        <v>39.24199777443215</v>
      </c>
      <c r="W16" s="350"/>
      <c r="X16" s="368">
        <v>28595</v>
      </c>
      <c r="Y16" s="369">
        <v>42.330352913311224</v>
      </c>
      <c r="Z16" s="370">
        <v>20681</v>
      </c>
      <c r="AA16" s="371">
        <v>72.323832837908725</v>
      </c>
      <c r="AB16" s="370">
        <v>7914</v>
      </c>
      <c r="AC16" s="372">
        <f t="shared" si="0"/>
        <v>27.676167162091275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18030</v>
      </c>
      <c r="E17" s="375">
        <f t="shared" si="2"/>
        <v>11224</v>
      </c>
      <c r="F17" s="376">
        <f t="shared" si="3"/>
        <v>62.251802551303385</v>
      </c>
      <c r="G17" s="375">
        <f t="shared" si="4"/>
        <v>6806</v>
      </c>
      <c r="H17" s="367">
        <f t="shared" si="3"/>
        <v>37.748197448696615</v>
      </c>
      <c r="I17" s="350"/>
      <c r="J17" s="377">
        <v>4682</v>
      </c>
      <c r="K17" s="378">
        <v>25.967831392124236</v>
      </c>
      <c r="L17" s="375">
        <v>1927</v>
      </c>
      <c r="M17" s="376">
        <v>41.157624946604017</v>
      </c>
      <c r="N17" s="375">
        <v>2755</v>
      </c>
      <c r="O17" s="372">
        <v>58.84237505339599</v>
      </c>
      <c r="P17" s="350"/>
      <c r="Q17" s="377">
        <v>3786</v>
      </c>
      <c r="R17" s="378">
        <v>20.998336106489184</v>
      </c>
      <c r="S17" s="375">
        <v>2106</v>
      </c>
      <c r="T17" s="376">
        <v>55.625990491283673</v>
      </c>
      <c r="U17" s="375">
        <v>1680</v>
      </c>
      <c r="V17" s="372">
        <v>44.37400950871632</v>
      </c>
      <c r="W17" s="350"/>
      <c r="X17" s="377">
        <v>9562</v>
      </c>
      <c r="Y17" s="378">
        <v>53.033832501386577</v>
      </c>
      <c r="Z17" s="375">
        <v>7191</v>
      </c>
      <c r="AA17" s="376">
        <v>75.203932231750684</v>
      </c>
      <c r="AB17" s="375">
        <v>2371</v>
      </c>
      <c r="AC17" s="372">
        <f t="shared" si="0"/>
        <v>24.796067768249319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128699</v>
      </c>
      <c r="E18" s="365">
        <f t="shared" si="2"/>
        <v>81464</v>
      </c>
      <c r="F18" s="366">
        <f t="shared" si="3"/>
        <v>63.298083124188999</v>
      </c>
      <c r="G18" s="365">
        <f t="shared" si="4"/>
        <v>47235</v>
      </c>
      <c r="H18" s="367">
        <f t="shared" si="3"/>
        <v>36.701916875811001</v>
      </c>
      <c r="I18" s="350"/>
      <c r="J18" s="368">
        <v>26632</v>
      </c>
      <c r="K18" s="369">
        <v>20.693245479762858</v>
      </c>
      <c r="L18" s="370">
        <v>11099</v>
      </c>
      <c r="M18" s="371">
        <v>41.675428056473422</v>
      </c>
      <c r="N18" s="370">
        <v>15533</v>
      </c>
      <c r="O18" s="372">
        <v>58.324571943526578</v>
      </c>
      <c r="P18" s="350"/>
      <c r="Q18" s="368">
        <v>22345</v>
      </c>
      <c r="R18" s="369">
        <v>17.362217266645427</v>
      </c>
      <c r="S18" s="370">
        <v>12568</v>
      </c>
      <c r="T18" s="371">
        <v>56.245245021257553</v>
      </c>
      <c r="U18" s="370">
        <v>9777</v>
      </c>
      <c r="V18" s="372">
        <v>43.754754978742447</v>
      </c>
      <c r="W18" s="350"/>
      <c r="X18" s="368">
        <v>79722</v>
      </c>
      <c r="Y18" s="369">
        <v>61.944537253591712</v>
      </c>
      <c r="Z18" s="370">
        <v>57797</v>
      </c>
      <c r="AA18" s="371">
        <v>72.498181179599115</v>
      </c>
      <c r="AB18" s="370">
        <v>21925</v>
      </c>
      <c r="AC18" s="372">
        <f t="shared" si="0"/>
        <v>27.501818820400892</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81799</v>
      </c>
      <c r="E19" s="365">
        <f t="shared" si="2"/>
        <v>51433</v>
      </c>
      <c r="F19" s="366">
        <f t="shared" si="3"/>
        <v>62.877296788469295</v>
      </c>
      <c r="G19" s="365">
        <f t="shared" si="4"/>
        <v>30366</v>
      </c>
      <c r="H19" s="367">
        <f t="shared" si="3"/>
        <v>37.122703211530705</v>
      </c>
      <c r="I19" s="350"/>
      <c r="J19" s="368">
        <v>18574</v>
      </c>
      <c r="K19" s="369">
        <v>22.706879057201188</v>
      </c>
      <c r="L19" s="370">
        <v>7452</v>
      </c>
      <c r="M19" s="371">
        <v>40.12059868633574</v>
      </c>
      <c r="N19" s="370">
        <v>11122</v>
      </c>
      <c r="O19" s="372">
        <v>59.87940131366426</v>
      </c>
      <c r="P19" s="350"/>
      <c r="Q19" s="368">
        <v>14862</v>
      </c>
      <c r="R19" s="369">
        <v>18.168926270492307</v>
      </c>
      <c r="S19" s="370">
        <v>9063</v>
      </c>
      <c r="T19" s="371">
        <v>60.981025433992727</v>
      </c>
      <c r="U19" s="370">
        <v>5799</v>
      </c>
      <c r="V19" s="372">
        <v>39.018974566007273</v>
      </c>
      <c r="W19" s="350"/>
      <c r="X19" s="368">
        <v>48363</v>
      </c>
      <c r="Y19" s="369">
        <v>59.124194672306508</v>
      </c>
      <c r="Z19" s="370">
        <v>34918</v>
      </c>
      <c r="AA19" s="371">
        <v>72.199822178111361</v>
      </c>
      <c r="AB19" s="370">
        <v>13445</v>
      </c>
      <c r="AC19" s="372">
        <f t="shared" si="0"/>
        <v>27.800177821888632</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249207</v>
      </c>
      <c r="E20" s="365">
        <f t="shared" si="2"/>
        <v>156724</v>
      </c>
      <c r="F20" s="366">
        <f t="shared" si="3"/>
        <v>62.889084175003106</v>
      </c>
      <c r="G20" s="365">
        <f t="shared" si="4"/>
        <v>92483</v>
      </c>
      <c r="H20" s="367">
        <f t="shared" si="3"/>
        <v>37.110915824996894</v>
      </c>
      <c r="I20" s="350"/>
      <c r="J20" s="368">
        <v>65433</v>
      </c>
      <c r="K20" s="369">
        <v>26.256485572235128</v>
      </c>
      <c r="L20" s="370">
        <v>27433</v>
      </c>
      <c r="M20" s="371">
        <v>41.925328198309721</v>
      </c>
      <c r="N20" s="370">
        <v>38000</v>
      </c>
      <c r="O20" s="372">
        <v>58.074671801690279</v>
      </c>
      <c r="P20" s="350"/>
      <c r="Q20" s="368">
        <v>49245</v>
      </c>
      <c r="R20" s="369">
        <v>19.76068087975057</v>
      </c>
      <c r="S20" s="370">
        <v>29940</v>
      </c>
      <c r="T20" s="371">
        <v>60.798050563508987</v>
      </c>
      <c r="U20" s="370">
        <v>19305</v>
      </c>
      <c r="V20" s="372">
        <v>39.201949436491013</v>
      </c>
      <c r="W20" s="350"/>
      <c r="X20" s="368">
        <v>134529</v>
      </c>
      <c r="Y20" s="369">
        <v>53.982833548014298</v>
      </c>
      <c r="Z20" s="370">
        <v>99351</v>
      </c>
      <c r="AA20" s="371">
        <v>73.850991236090351</v>
      </c>
      <c r="AB20" s="370">
        <v>35178</v>
      </c>
      <c r="AC20" s="372">
        <f t="shared" si="0"/>
        <v>26.149008763909642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179130</v>
      </c>
      <c r="E21" s="365">
        <f t="shared" si="2"/>
        <v>111823</v>
      </c>
      <c r="F21" s="366">
        <f t="shared" si="3"/>
        <v>62.425612683525934</v>
      </c>
      <c r="G21" s="365">
        <f t="shared" si="4"/>
        <v>67307</v>
      </c>
      <c r="H21" s="367">
        <f t="shared" si="3"/>
        <v>37.574387316474066</v>
      </c>
      <c r="I21" s="350"/>
      <c r="J21" s="368">
        <v>45877</v>
      </c>
      <c r="K21" s="369">
        <v>25.61100876458438</v>
      </c>
      <c r="L21" s="370">
        <v>18535</v>
      </c>
      <c r="M21" s="371">
        <v>40.401508381105998</v>
      </c>
      <c r="N21" s="370">
        <v>27342</v>
      </c>
      <c r="O21" s="372">
        <v>59.598491618894002</v>
      </c>
      <c r="P21" s="350"/>
      <c r="Q21" s="368">
        <v>36691</v>
      </c>
      <c r="R21" s="369">
        <v>20.48288952157651</v>
      </c>
      <c r="S21" s="370">
        <v>22297</v>
      </c>
      <c r="T21" s="371">
        <v>60.769671036493968</v>
      </c>
      <c r="U21" s="370">
        <v>14394</v>
      </c>
      <c r="V21" s="372">
        <v>39.230328963506039</v>
      </c>
      <c r="W21" s="350"/>
      <c r="X21" s="368">
        <v>96562</v>
      </c>
      <c r="Y21" s="369">
        <v>53.906101713839114</v>
      </c>
      <c r="Z21" s="370">
        <v>70991</v>
      </c>
      <c r="AA21" s="371">
        <v>73.5185683809366</v>
      </c>
      <c r="AB21" s="370">
        <v>25571</v>
      </c>
      <c r="AC21" s="372">
        <f t="shared" si="0"/>
        <v>26.4814316190634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37151</v>
      </c>
      <c r="E22" s="365">
        <f t="shared" si="2"/>
        <v>23794</v>
      </c>
      <c r="F22" s="366">
        <f t="shared" si="3"/>
        <v>64.046728217275444</v>
      </c>
      <c r="G22" s="365">
        <f t="shared" si="4"/>
        <v>13357</v>
      </c>
      <c r="H22" s="367">
        <f t="shared" si="3"/>
        <v>35.953271782724556</v>
      </c>
      <c r="I22" s="350"/>
      <c r="J22" s="368">
        <v>9391</v>
      </c>
      <c r="K22" s="369">
        <v>25.27791984065032</v>
      </c>
      <c r="L22" s="370">
        <v>3909</v>
      </c>
      <c r="M22" s="371">
        <v>41.624960068150358</v>
      </c>
      <c r="N22" s="370">
        <v>5482</v>
      </c>
      <c r="O22" s="372">
        <v>58.375039931849649</v>
      </c>
      <c r="P22" s="350"/>
      <c r="Q22" s="368">
        <v>6739</v>
      </c>
      <c r="R22" s="369">
        <v>18.139484805254234</v>
      </c>
      <c r="S22" s="370">
        <v>4115</v>
      </c>
      <c r="T22" s="371">
        <v>61.062472176880846</v>
      </c>
      <c r="U22" s="370">
        <v>2624</v>
      </c>
      <c r="V22" s="372">
        <v>38.937527823119154</v>
      </c>
      <c r="W22" s="350"/>
      <c r="X22" s="368">
        <v>21021</v>
      </c>
      <c r="Y22" s="369">
        <v>56.582595354095446</v>
      </c>
      <c r="Z22" s="370">
        <v>15770</v>
      </c>
      <c r="AA22" s="371">
        <v>75.020217877360736</v>
      </c>
      <c r="AB22" s="370">
        <v>5251</v>
      </c>
      <c r="AC22" s="372">
        <f t="shared" si="0"/>
        <v>24.979782122639264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92849</v>
      </c>
      <c r="E23" s="365">
        <f t="shared" si="2"/>
        <v>57749</v>
      </c>
      <c r="F23" s="366">
        <f t="shared" si="3"/>
        <v>62.196684940063975</v>
      </c>
      <c r="G23" s="365">
        <f t="shared" si="4"/>
        <v>35100</v>
      </c>
      <c r="H23" s="367">
        <f t="shared" si="3"/>
        <v>37.803315059936025</v>
      </c>
      <c r="I23" s="350"/>
      <c r="J23" s="368">
        <v>24676</v>
      </c>
      <c r="K23" s="369">
        <v>26.576484399401178</v>
      </c>
      <c r="L23" s="370">
        <v>9608</v>
      </c>
      <c r="M23" s="371">
        <v>38.936618576754739</v>
      </c>
      <c r="N23" s="370">
        <v>15068</v>
      </c>
      <c r="O23" s="372">
        <v>61.063381423245254</v>
      </c>
      <c r="P23" s="350"/>
      <c r="Q23" s="368">
        <v>16380</v>
      </c>
      <c r="R23" s="369">
        <v>17.641547027970145</v>
      </c>
      <c r="S23" s="370">
        <v>9411</v>
      </c>
      <c r="T23" s="371">
        <v>57.454212454212453</v>
      </c>
      <c r="U23" s="370">
        <v>6969</v>
      </c>
      <c r="V23" s="372">
        <v>42.545787545787547</v>
      </c>
      <c r="W23" s="350"/>
      <c r="X23" s="368">
        <v>51793</v>
      </c>
      <c r="Y23" s="369">
        <v>55.781968572628685</v>
      </c>
      <c r="Z23" s="370">
        <v>38730</v>
      </c>
      <c r="AA23" s="371">
        <v>74.778444963605111</v>
      </c>
      <c r="AB23" s="370">
        <v>13063</v>
      </c>
      <c r="AC23" s="372">
        <f t="shared" si="0"/>
        <v>25.221555036394879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208264</v>
      </c>
      <c r="E24" s="365">
        <f t="shared" si="2"/>
        <v>135032</v>
      </c>
      <c r="F24" s="366">
        <f t="shared" si="3"/>
        <v>64.836937732877502</v>
      </c>
      <c r="G24" s="365">
        <f t="shared" si="4"/>
        <v>73232</v>
      </c>
      <c r="H24" s="367">
        <f t="shared" si="3"/>
        <v>35.163062267122498</v>
      </c>
      <c r="I24" s="350"/>
      <c r="J24" s="368">
        <v>54008</v>
      </c>
      <c r="K24" s="369">
        <v>25.932470326124534</v>
      </c>
      <c r="L24" s="370">
        <v>24487</v>
      </c>
      <c r="M24" s="371">
        <v>45.339579321581986</v>
      </c>
      <c r="N24" s="370">
        <v>29521</v>
      </c>
      <c r="O24" s="372">
        <v>54.660420678418006</v>
      </c>
      <c r="P24" s="350"/>
      <c r="Q24" s="368">
        <v>37087</v>
      </c>
      <c r="R24" s="369">
        <v>17.807686398033265</v>
      </c>
      <c r="S24" s="370">
        <v>23356</v>
      </c>
      <c r="T24" s="371">
        <v>62.976245045433707</v>
      </c>
      <c r="U24" s="370">
        <v>13731</v>
      </c>
      <c r="V24" s="372">
        <v>37.023754954566293</v>
      </c>
      <c r="W24" s="350"/>
      <c r="X24" s="368">
        <v>117169</v>
      </c>
      <c r="Y24" s="369">
        <v>56.259843275842201</v>
      </c>
      <c r="Z24" s="370">
        <v>87189</v>
      </c>
      <c r="AA24" s="371">
        <v>74.413027336582203</v>
      </c>
      <c r="AB24" s="370">
        <v>29980</v>
      </c>
      <c r="AC24" s="372">
        <f t="shared" si="0"/>
        <v>25.5869726634178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50018</v>
      </c>
      <c r="E25" s="365">
        <f t="shared" si="2"/>
        <v>28582</v>
      </c>
      <c r="F25" s="366">
        <f t="shared" si="3"/>
        <v>57.143428365788317</v>
      </c>
      <c r="G25" s="365">
        <f t="shared" si="4"/>
        <v>21436</v>
      </c>
      <c r="H25" s="367">
        <f t="shared" si="3"/>
        <v>42.856571634211683</v>
      </c>
      <c r="I25" s="350"/>
      <c r="J25" s="368">
        <v>17893</v>
      </c>
      <c r="K25" s="369">
        <v>35.773121676196567</v>
      </c>
      <c r="L25" s="370">
        <v>6537</v>
      </c>
      <c r="M25" s="371">
        <v>36.533840049181244</v>
      </c>
      <c r="N25" s="370">
        <v>11356</v>
      </c>
      <c r="O25" s="372">
        <v>63.466159950818756</v>
      </c>
      <c r="P25" s="350"/>
      <c r="Q25" s="368">
        <v>9800</v>
      </c>
      <c r="R25" s="369">
        <v>19.592946539245869</v>
      </c>
      <c r="S25" s="370">
        <v>5919</v>
      </c>
      <c r="T25" s="371">
        <v>60.397959183673464</v>
      </c>
      <c r="U25" s="370">
        <v>3881</v>
      </c>
      <c r="V25" s="372">
        <v>39.602040816326529</v>
      </c>
      <c r="W25" s="350"/>
      <c r="X25" s="368">
        <v>22325</v>
      </c>
      <c r="Y25" s="369">
        <v>44.633931784557554</v>
      </c>
      <c r="Z25" s="370">
        <v>16126</v>
      </c>
      <c r="AA25" s="371">
        <v>72.232922732362823</v>
      </c>
      <c r="AB25" s="370">
        <v>6199</v>
      </c>
      <c r="AC25" s="372">
        <f t="shared" si="0"/>
        <v>27.76707726763718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17320</v>
      </c>
      <c r="E26" s="380">
        <f t="shared" si="2"/>
        <v>10938</v>
      </c>
      <c r="F26" s="381">
        <f t="shared" si="3"/>
        <v>63.152424942263274</v>
      </c>
      <c r="G26" s="380">
        <f t="shared" si="4"/>
        <v>6382</v>
      </c>
      <c r="H26" s="367">
        <f t="shared" si="3"/>
        <v>36.847575057736719</v>
      </c>
      <c r="I26" s="350"/>
      <c r="J26" s="377">
        <v>3554</v>
      </c>
      <c r="K26" s="378">
        <v>20.519630484988451</v>
      </c>
      <c r="L26" s="375">
        <v>1458</v>
      </c>
      <c r="M26" s="376">
        <v>41.024198086662913</v>
      </c>
      <c r="N26" s="375">
        <v>2096</v>
      </c>
      <c r="O26" s="372">
        <v>58.975801913337087</v>
      </c>
      <c r="P26" s="350"/>
      <c r="Q26" s="377">
        <v>2830</v>
      </c>
      <c r="R26" s="378">
        <v>16.339491916859121</v>
      </c>
      <c r="S26" s="375">
        <v>1572</v>
      </c>
      <c r="T26" s="376">
        <v>55.547703180212018</v>
      </c>
      <c r="U26" s="375">
        <v>1258</v>
      </c>
      <c r="V26" s="372">
        <v>44.452296819787982</v>
      </c>
      <c r="W26" s="350"/>
      <c r="X26" s="377">
        <v>10936</v>
      </c>
      <c r="Y26" s="378">
        <v>63.140877598152422</v>
      </c>
      <c r="Z26" s="375">
        <v>7908</v>
      </c>
      <c r="AA26" s="376">
        <v>72.31163130943672</v>
      </c>
      <c r="AB26" s="375">
        <v>3028</v>
      </c>
      <c r="AC26" s="372">
        <f t="shared" si="0"/>
        <v>27.688368690563276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74273</v>
      </c>
      <c r="E27" s="380">
        <f t="shared" si="2"/>
        <v>45723</v>
      </c>
      <c r="F27" s="381">
        <f t="shared" si="3"/>
        <v>61.560728663175048</v>
      </c>
      <c r="G27" s="380">
        <f t="shared" si="4"/>
        <v>28550</v>
      </c>
      <c r="H27" s="367">
        <f t="shared" si="3"/>
        <v>38.439271336824952</v>
      </c>
      <c r="I27" s="350"/>
      <c r="J27" s="377">
        <v>18266</v>
      </c>
      <c r="K27" s="378">
        <v>24.593055349857956</v>
      </c>
      <c r="L27" s="375">
        <v>7139</v>
      </c>
      <c r="M27" s="376">
        <v>39.083543195007117</v>
      </c>
      <c r="N27" s="375">
        <v>11127</v>
      </c>
      <c r="O27" s="372">
        <v>60.916456804992883</v>
      </c>
      <c r="P27" s="350"/>
      <c r="Q27" s="377">
        <v>13568</v>
      </c>
      <c r="R27" s="378">
        <v>18.267741978915623</v>
      </c>
      <c r="S27" s="375">
        <v>7544</v>
      </c>
      <c r="T27" s="376">
        <v>55.601415094339622</v>
      </c>
      <c r="U27" s="375">
        <v>6024</v>
      </c>
      <c r="V27" s="372">
        <v>44.398584905660378</v>
      </c>
      <c r="W27" s="350"/>
      <c r="X27" s="377">
        <v>42439</v>
      </c>
      <c r="Y27" s="378">
        <v>57.139202671226421</v>
      </c>
      <c r="Z27" s="375">
        <v>31040</v>
      </c>
      <c r="AA27" s="376">
        <v>73.140271919696502</v>
      </c>
      <c r="AB27" s="375">
        <v>11399</v>
      </c>
      <c r="AC27" s="372">
        <f t="shared" si="0"/>
        <v>26.859728080303498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9594</v>
      </c>
      <c r="E28" s="380">
        <f t="shared" si="2"/>
        <v>6258</v>
      </c>
      <c r="F28" s="381">
        <f t="shared" si="3"/>
        <v>65.228267667292059</v>
      </c>
      <c r="G28" s="380">
        <f t="shared" si="4"/>
        <v>3336</v>
      </c>
      <c r="H28" s="382">
        <f t="shared" si="3"/>
        <v>34.771732332707941</v>
      </c>
      <c r="I28" s="350"/>
      <c r="J28" s="377">
        <v>1614</v>
      </c>
      <c r="K28" s="378">
        <v>16.823014383989992</v>
      </c>
      <c r="L28" s="375">
        <v>678</v>
      </c>
      <c r="M28" s="376">
        <v>42.007434944237922</v>
      </c>
      <c r="N28" s="375">
        <v>936</v>
      </c>
      <c r="O28" s="383">
        <v>57.992565055762078</v>
      </c>
      <c r="P28" s="350"/>
      <c r="Q28" s="377">
        <v>1703</v>
      </c>
      <c r="R28" s="378">
        <v>17.750677506775066</v>
      </c>
      <c r="S28" s="375">
        <v>989</v>
      </c>
      <c r="T28" s="376">
        <v>58.073987081620672</v>
      </c>
      <c r="U28" s="375">
        <v>714</v>
      </c>
      <c r="V28" s="383">
        <v>41.926012918379328</v>
      </c>
      <c r="W28" s="350"/>
      <c r="X28" s="377">
        <v>6277</v>
      </c>
      <c r="Y28" s="378">
        <v>65.426308109234938</v>
      </c>
      <c r="Z28" s="375">
        <v>4591</v>
      </c>
      <c r="AA28" s="376">
        <v>73.140035048590093</v>
      </c>
      <c r="AB28" s="375">
        <v>1686</v>
      </c>
      <c r="AC28" s="383">
        <f t="shared" si="0"/>
        <v>26.859964951409911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3910</v>
      </c>
      <c r="E29" s="386">
        <f t="shared" si="2"/>
        <v>2079</v>
      </c>
      <c r="F29" s="387">
        <f t="shared" si="3"/>
        <v>53.171355498721226</v>
      </c>
      <c r="G29" s="386">
        <f t="shared" si="4"/>
        <v>1831</v>
      </c>
      <c r="H29" s="388">
        <f t="shared" si="3"/>
        <v>46.828644501278774</v>
      </c>
      <c r="I29" s="350"/>
      <c r="J29" s="389">
        <v>2174</v>
      </c>
      <c r="K29" s="390">
        <v>55.601023017902818</v>
      </c>
      <c r="L29" s="391">
        <v>787</v>
      </c>
      <c r="M29" s="392">
        <v>36.200551977920881</v>
      </c>
      <c r="N29" s="391">
        <v>1387</v>
      </c>
      <c r="O29" s="393">
        <v>63.799448022079119</v>
      </c>
      <c r="P29" s="350"/>
      <c r="Q29" s="389">
        <v>614</v>
      </c>
      <c r="R29" s="390">
        <v>15.703324808184144</v>
      </c>
      <c r="S29" s="391">
        <v>419</v>
      </c>
      <c r="T29" s="392">
        <v>68.241042345276867</v>
      </c>
      <c r="U29" s="391">
        <v>195</v>
      </c>
      <c r="V29" s="393">
        <v>31.758957654723126</v>
      </c>
      <c r="W29" s="350"/>
      <c r="X29" s="389">
        <v>1122</v>
      </c>
      <c r="Y29" s="390">
        <v>28.695652173913043</v>
      </c>
      <c r="Z29" s="391">
        <v>873</v>
      </c>
      <c r="AA29" s="392">
        <v>77.807486631016047</v>
      </c>
      <c r="AB29" s="391">
        <v>249</v>
      </c>
      <c r="AC29" s="393">
        <f t="shared" si="0"/>
        <v>22.192513368983956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35">
      <c r="B31" s="1228" t="s">
        <v>0</v>
      </c>
      <c r="D31" s="1229">
        <f>J31+Q31+X31</f>
        <v>1674950</v>
      </c>
      <c r="E31" s="1230">
        <f>L31+S31+Z31</f>
        <v>1048573</v>
      </c>
      <c r="F31" s="1231">
        <f>E31/$D31*100</f>
        <v>62.603241887817553</v>
      </c>
      <c r="G31" s="1230">
        <f>N31+U31+AB31</f>
        <v>626377</v>
      </c>
      <c r="H31" s="1232">
        <f>G31/$D31*100</f>
        <v>37.396758112182454</v>
      </c>
      <c r="J31" s="1233">
        <f>SUM(J12:J29)</f>
        <v>440757</v>
      </c>
      <c r="K31" s="1234">
        <f>J31/$D31*100</f>
        <v>26.314636257798739</v>
      </c>
      <c r="L31" s="1230">
        <f>SUM(L12:L29)</f>
        <v>181551</v>
      </c>
      <c r="M31" s="1231">
        <f>L31/$J31*100</f>
        <v>41.190724140512799</v>
      </c>
      <c r="N31" s="1230">
        <f>SUM(N12:N29)</f>
        <v>259206</v>
      </c>
      <c r="O31" s="1235">
        <f>N31/$J31*100</f>
        <v>58.809275859487201</v>
      </c>
      <c r="Q31" s="1233">
        <f>SUM(Q12:Q29)</f>
        <v>328822</v>
      </c>
      <c r="R31" s="1234">
        <f>Q31/$D31*100</f>
        <v>19.631750201498551</v>
      </c>
      <c r="S31" s="1230">
        <f>SUM(S12:S29)</f>
        <v>200982</v>
      </c>
      <c r="T31" s="1231">
        <f>S31/$Q31*100</f>
        <v>61.121822749086128</v>
      </c>
      <c r="U31" s="1230">
        <f>SUM(U12:U29)</f>
        <v>127840</v>
      </c>
      <c r="V31" s="1235">
        <f>U31/$Q31*100</f>
        <v>38.878177250913872</v>
      </c>
      <c r="X31" s="1233">
        <f>SUM(X12:X29)</f>
        <v>905371</v>
      </c>
      <c r="Y31" s="1234">
        <f>X31/$D31*100</f>
        <v>54.053613540702706</v>
      </c>
      <c r="Z31" s="1230">
        <f>SUM(Z12:Z29)</f>
        <v>666040</v>
      </c>
      <c r="AA31" s="1231">
        <f>Z31/$X31*100</f>
        <v>73.565422351721011</v>
      </c>
      <c r="AB31" s="1230">
        <f>SUM(AB12:AB29)</f>
        <v>239331</v>
      </c>
      <c r="AC31" s="1235">
        <f>AB31/$X31*100</f>
        <v>26.434577648278996</v>
      </c>
      <c r="AD31" s="1272"/>
      <c r="AE31" s="1264"/>
      <c r="AF31" s="1264"/>
      <c r="AI31" s="591"/>
      <c r="AK31" s="1264"/>
      <c r="AL31" s="1264"/>
      <c r="AO31" s="591"/>
      <c r="AQ31" s="1264"/>
      <c r="AR31" s="1264"/>
      <c r="AU31" s="591"/>
      <c r="AW31" s="1264"/>
      <c r="AX31" s="1264"/>
      <c r="BA31" s="591"/>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423</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254</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255</v>
      </c>
      <c r="K8" s="1470"/>
      <c r="L8" s="1470"/>
      <c r="M8" s="1470"/>
      <c r="N8" s="1470"/>
      <c r="O8" s="1471"/>
      <c r="P8" s="317"/>
      <c r="Q8" s="1469" t="s">
        <v>256</v>
      </c>
      <c r="R8" s="1470"/>
      <c r="S8" s="1470"/>
      <c r="T8" s="1470"/>
      <c r="U8" s="1470"/>
      <c r="V8" s="1471"/>
      <c r="W8" s="317"/>
      <c r="X8" s="1469" t="s">
        <v>257</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266</v>
      </c>
      <c r="L9" s="1448" t="s">
        <v>24</v>
      </c>
      <c r="M9" s="1449"/>
      <c r="N9" s="1450" t="s">
        <v>23</v>
      </c>
      <c r="O9" s="1451"/>
      <c r="P9" s="317"/>
      <c r="Q9" s="1452" t="s">
        <v>9</v>
      </c>
      <c r="R9" s="1446" t="s">
        <v>266</v>
      </c>
      <c r="S9" s="1448" t="s">
        <v>24</v>
      </c>
      <c r="T9" s="1449"/>
      <c r="U9" s="1450" t="s">
        <v>23</v>
      </c>
      <c r="V9" s="1451"/>
      <c r="W9" s="317"/>
      <c r="X9" s="1452" t="s">
        <v>9</v>
      </c>
      <c r="Y9" s="1446" t="s">
        <v>266</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266</v>
      </c>
      <c r="G10" s="406" t="s">
        <v>9</v>
      </c>
      <c r="H10" s="886" t="s">
        <v>266</v>
      </c>
      <c r="I10" s="346"/>
      <c r="J10" s="1453"/>
      <c r="K10" s="1447"/>
      <c r="L10" s="404" t="s">
        <v>9</v>
      </c>
      <c r="M10" s="403" t="s">
        <v>266</v>
      </c>
      <c r="N10" s="407" t="s">
        <v>9</v>
      </c>
      <c r="O10" s="402" t="s">
        <v>266</v>
      </c>
      <c r="P10" s="347"/>
      <c r="Q10" s="1453"/>
      <c r="R10" s="1447"/>
      <c r="S10" s="404" t="s">
        <v>9</v>
      </c>
      <c r="T10" s="403" t="s">
        <v>266</v>
      </c>
      <c r="U10" s="407" t="s">
        <v>9</v>
      </c>
      <c r="V10" s="402" t="s">
        <v>266</v>
      </c>
      <c r="W10" s="347"/>
      <c r="X10" s="1453"/>
      <c r="Y10" s="1447"/>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78843</v>
      </c>
      <c r="E12" s="352">
        <f>L12+S12+Z12</f>
        <v>45693</v>
      </c>
      <c r="F12" s="353">
        <f>E12/$D12*100</f>
        <v>57.954415737605117</v>
      </c>
      <c r="G12" s="352">
        <f>N12+U12+AB12</f>
        <v>33150</v>
      </c>
      <c r="H12" s="354">
        <f>G12/$D12*100</f>
        <v>42.045584262394883</v>
      </c>
      <c r="I12" s="350"/>
      <c r="J12" s="355">
        <f>L12+N12</f>
        <v>29339</v>
      </c>
      <c r="K12" s="356">
        <f>J12/$D12*100</f>
        <v>37.211927501490308</v>
      </c>
      <c r="L12" s="357">
        <v>11336</v>
      </c>
      <c r="M12" s="353">
        <v>38.637990388220459</v>
      </c>
      <c r="N12" s="357">
        <v>18003</v>
      </c>
      <c r="O12" s="358">
        <v>61.362009611779541</v>
      </c>
      <c r="P12" s="350"/>
      <c r="Q12" s="355">
        <v>13919</v>
      </c>
      <c r="R12" s="356">
        <v>17.6540720165392</v>
      </c>
      <c r="S12" s="357">
        <v>7820</v>
      </c>
      <c r="T12" s="353">
        <v>56.18219699691069</v>
      </c>
      <c r="U12" s="357">
        <v>6099</v>
      </c>
      <c r="V12" s="358">
        <v>43.817803003089303</v>
      </c>
      <c r="W12" s="350"/>
      <c r="X12" s="355">
        <v>35585</v>
      </c>
      <c r="Y12" s="356">
        <v>45.134000481970496</v>
      </c>
      <c r="Z12" s="357">
        <v>26537</v>
      </c>
      <c r="AA12" s="353">
        <v>74.573556273710835</v>
      </c>
      <c r="AB12" s="357">
        <v>9048</v>
      </c>
      <c r="AC12" s="358">
        <f t="shared" ref="AC12:AC29" si="0">AB12/$X12*100</f>
        <v>25.426443726289165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14237</v>
      </c>
      <c r="E13" s="365">
        <f t="shared" ref="E13:E29" si="2">L13+S13+Z13</f>
        <v>9460</v>
      </c>
      <c r="F13" s="366">
        <f t="shared" ref="F13:H29" si="3">E13/$D13*100</f>
        <v>66.446582847510001</v>
      </c>
      <c r="G13" s="365">
        <f t="shared" ref="G13:G29" si="4">N13+U13+AB13</f>
        <v>4777</v>
      </c>
      <c r="H13" s="367">
        <f t="shared" si="3"/>
        <v>33.553417152489992</v>
      </c>
      <c r="I13" s="350"/>
      <c r="J13" s="368">
        <f t="shared" ref="J13:J29" si="5">L13+N13</f>
        <v>2576</v>
      </c>
      <c r="K13" s="369">
        <f t="shared" ref="K13:K29" si="6">J13/$D13*100</f>
        <v>18.093699515347332</v>
      </c>
      <c r="L13" s="370">
        <v>1039</v>
      </c>
      <c r="M13" s="371">
        <v>40.33385093167702</v>
      </c>
      <c r="N13" s="370">
        <v>1537</v>
      </c>
      <c r="O13" s="372">
        <v>59.66614906832298</v>
      </c>
      <c r="P13" s="350"/>
      <c r="Q13" s="368">
        <v>2138</v>
      </c>
      <c r="R13" s="369">
        <v>15.017208681604272</v>
      </c>
      <c r="S13" s="370">
        <v>1228</v>
      </c>
      <c r="T13" s="371">
        <v>57.436856875584667</v>
      </c>
      <c r="U13" s="370">
        <v>910</v>
      </c>
      <c r="V13" s="372">
        <v>42.56314312441534</v>
      </c>
      <c r="W13" s="350"/>
      <c r="X13" s="368">
        <v>9523</v>
      </c>
      <c r="Y13" s="369">
        <v>66.889091803048402</v>
      </c>
      <c r="Z13" s="370">
        <v>7193</v>
      </c>
      <c r="AA13" s="371">
        <v>75.532920298225349</v>
      </c>
      <c r="AB13" s="370">
        <v>2330</v>
      </c>
      <c r="AC13" s="372">
        <f t="shared" si="0"/>
        <v>24.467079701774651</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7454</v>
      </c>
      <c r="E14" s="365">
        <f t="shared" si="2"/>
        <v>4935</v>
      </c>
      <c r="F14" s="366">
        <f t="shared" si="3"/>
        <v>66.206063858331106</v>
      </c>
      <c r="G14" s="365">
        <f t="shared" si="4"/>
        <v>2519</v>
      </c>
      <c r="H14" s="367">
        <f t="shared" si="3"/>
        <v>33.793936141668901</v>
      </c>
      <c r="I14" s="350"/>
      <c r="J14" s="368">
        <f t="shared" si="5"/>
        <v>1773</v>
      </c>
      <c r="K14" s="369">
        <f t="shared" si="6"/>
        <v>23.785886772202844</v>
      </c>
      <c r="L14" s="370">
        <v>723</v>
      </c>
      <c r="M14" s="371">
        <v>40.77834179357022</v>
      </c>
      <c r="N14" s="370">
        <v>1050</v>
      </c>
      <c r="O14" s="372">
        <v>59.221658206429787</v>
      </c>
      <c r="P14" s="350"/>
      <c r="Q14" s="368">
        <v>1370</v>
      </c>
      <c r="R14" s="369">
        <v>18.37939361416689</v>
      </c>
      <c r="S14" s="370">
        <v>793</v>
      </c>
      <c r="T14" s="371">
        <v>57.883211678832112</v>
      </c>
      <c r="U14" s="370">
        <v>577</v>
      </c>
      <c r="V14" s="372">
        <v>42.116788321167881</v>
      </c>
      <c r="W14" s="350"/>
      <c r="X14" s="368">
        <v>4311</v>
      </c>
      <c r="Y14" s="369">
        <v>57.83471961363027</v>
      </c>
      <c r="Z14" s="370">
        <v>3419</v>
      </c>
      <c r="AA14" s="371">
        <v>79.308745070749239</v>
      </c>
      <c r="AB14" s="370">
        <v>892</v>
      </c>
      <c r="AC14" s="372">
        <f t="shared" si="0"/>
        <v>20.691254929250753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8259</v>
      </c>
      <c r="E15" s="365">
        <f t="shared" si="2"/>
        <v>5210</v>
      </c>
      <c r="F15" s="366">
        <f t="shared" si="3"/>
        <v>63.082697663155344</v>
      </c>
      <c r="G15" s="365">
        <f t="shared" si="4"/>
        <v>3049</v>
      </c>
      <c r="H15" s="367">
        <f t="shared" si="3"/>
        <v>36.917302336844656</v>
      </c>
      <c r="I15" s="350"/>
      <c r="J15" s="368">
        <f t="shared" si="5"/>
        <v>1944</v>
      </c>
      <c r="K15" s="369">
        <f t="shared" si="6"/>
        <v>23.537958590628406</v>
      </c>
      <c r="L15" s="370">
        <v>745</v>
      </c>
      <c r="M15" s="371">
        <v>38.323045267489711</v>
      </c>
      <c r="N15" s="370">
        <v>1199</v>
      </c>
      <c r="O15" s="372">
        <v>61.676954732510289</v>
      </c>
      <c r="P15" s="350"/>
      <c r="Q15" s="368">
        <v>1411</v>
      </c>
      <c r="R15" s="369">
        <v>17.08439278362998</v>
      </c>
      <c r="S15" s="370">
        <v>806</v>
      </c>
      <c r="T15" s="371">
        <v>57.122608079376327</v>
      </c>
      <c r="U15" s="370">
        <v>605</v>
      </c>
      <c r="V15" s="372">
        <v>42.877391920623673</v>
      </c>
      <c r="W15" s="350"/>
      <c r="X15" s="368">
        <v>4904</v>
      </c>
      <c r="Y15" s="369">
        <v>59.377648625741621</v>
      </c>
      <c r="Z15" s="370">
        <v>3659</v>
      </c>
      <c r="AA15" s="371">
        <v>74.612561174551388</v>
      </c>
      <c r="AB15" s="370">
        <v>1245</v>
      </c>
      <c r="AC15" s="372">
        <f t="shared" si="0"/>
        <v>25.387438825448616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23597</v>
      </c>
      <c r="E16" s="365">
        <f t="shared" si="2"/>
        <v>14321</v>
      </c>
      <c r="F16" s="366">
        <f t="shared" si="3"/>
        <v>60.689918209941936</v>
      </c>
      <c r="G16" s="365">
        <f t="shared" si="4"/>
        <v>9276</v>
      </c>
      <c r="H16" s="367">
        <f t="shared" si="3"/>
        <v>39.310081790058064</v>
      </c>
      <c r="I16" s="350"/>
      <c r="J16" s="368">
        <f t="shared" si="5"/>
        <v>6871</v>
      </c>
      <c r="K16" s="369">
        <f t="shared" si="6"/>
        <v>29.118108234097555</v>
      </c>
      <c r="L16" s="370">
        <v>2779</v>
      </c>
      <c r="M16" s="371">
        <v>40.445350021830883</v>
      </c>
      <c r="N16" s="370">
        <v>4092</v>
      </c>
      <c r="O16" s="372">
        <v>59.554649978169117</v>
      </c>
      <c r="P16" s="350"/>
      <c r="Q16" s="368">
        <v>4638</v>
      </c>
      <c r="R16" s="369">
        <v>19.655040895029032</v>
      </c>
      <c r="S16" s="370">
        <v>2646</v>
      </c>
      <c r="T16" s="371">
        <v>57.050452781371284</v>
      </c>
      <c r="U16" s="370">
        <v>1992</v>
      </c>
      <c r="V16" s="372">
        <v>42.949547218628723</v>
      </c>
      <c r="W16" s="350"/>
      <c r="X16" s="368">
        <v>12088</v>
      </c>
      <c r="Y16" s="369">
        <v>51.22685087087342</v>
      </c>
      <c r="Z16" s="370">
        <v>8896</v>
      </c>
      <c r="AA16" s="371">
        <v>73.593646591661155</v>
      </c>
      <c r="AB16" s="370">
        <v>3192</v>
      </c>
      <c r="AC16" s="372">
        <f t="shared" si="0"/>
        <v>26.406353408338852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5025</v>
      </c>
      <c r="E17" s="375">
        <f t="shared" si="2"/>
        <v>3210</v>
      </c>
      <c r="F17" s="376">
        <f t="shared" si="3"/>
        <v>63.880597014925378</v>
      </c>
      <c r="G17" s="375">
        <f t="shared" si="4"/>
        <v>1815</v>
      </c>
      <c r="H17" s="367">
        <f t="shared" si="3"/>
        <v>36.119402985074629</v>
      </c>
      <c r="I17" s="350"/>
      <c r="J17" s="377">
        <f t="shared" si="5"/>
        <v>1285</v>
      </c>
      <c r="K17" s="378">
        <f t="shared" si="6"/>
        <v>25.572139303482587</v>
      </c>
      <c r="L17" s="375">
        <v>510</v>
      </c>
      <c r="M17" s="376">
        <v>39.688715953307394</v>
      </c>
      <c r="N17" s="375">
        <v>775</v>
      </c>
      <c r="O17" s="372">
        <v>60.311284046692606</v>
      </c>
      <c r="P17" s="350"/>
      <c r="Q17" s="377">
        <v>899</v>
      </c>
      <c r="R17" s="378">
        <v>17.89054726368159</v>
      </c>
      <c r="S17" s="375">
        <v>495</v>
      </c>
      <c r="T17" s="376">
        <v>55.061179087875423</v>
      </c>
      <c r="U17" s="375">
        <v>404</v>
      </c>
      <c r="V17" s="372">
        <v>44.938820912124584</v>
      </c>
      <c r="W17" s="350"/>
      <c r="X17" s="377">
        <v>2841</v>
      </c>
      <c r="Y17" s="378">
        <v>56.537313432835823</v>
      </c>
      <c r="Z17" s="375">
        <v>2205</v>
      </c>
      <c r="AA17" s="376">
        <v>77.613516367476237</v>
      </c>
      <c r="AB17" s="375">
        <v>636</v>
      </c>
      <c r="AC17" s="372">
        <f t="shared" si="0"/>
        <v>22.38648363252376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34442</v>
      </c>
      <c r="E18" s="365">
        <f t="shared" si="2"/>
        <v>22522</v>
      </c>
      <c r="F18" s="366">
        <f t="shared" si="3"/>
        <v>65.391092271064394</v>
      </c>
      <c r="G18" s="365">
        <f t="shared" si="4"/>
        <v>11920</v>
      </c>
      <c r="H18" s="367">
        <f t="shared" si="3"/>
        <v>34.608907728935598</v>
      </c>
      <c r="I18" s="350"/>
      <c r="J18" s="368">
        <f t="shared" si="5"/>
        <v>6659</v>
      </c>
      <c r="K18" s="369">
        <f t="shared" si="6"/>
        <v>19.333952732129379</v>
      </c>
      <c r="L18" s="370">
        <v>2711</v>
      </c>
      <c r="M18" s="371">
        <v>40.711818591380087</v>
      </c>
      <c r="N18" s="370">
        <v>3948</v>
      </c>
      <c r="O18" s="372">
        <v>59.288181408619913</v>
      </c>
      <c r="P18" s="350"/>
      <c r="Q18" s="368">
        <v>5101</v>
      </c>
      <c r="R18" s="369">
        <v>14.810405899773532</v>
      </c>
      <c r="S18" s="370">
        <v>2789</v>
      </c>
      <c r="T18" s="371">
        <v>54.675553812977853</v>
      </c>
      <c r="U18" s="370">
        <v>2312</v>
      </c>
      <c r="V18" s="372">
        <v>45.324446187022154</v>
      </c>
      <c r="W18" s="350"/>
      <c r="X18" s="368">
        <v>22682</v>
      </c>
      <c r="Y18" s="369">
        <v>65.855641368097096</v>
      </c>
      <c r="Z18" s="370">
        <v>17022</v>
      </c>
      <c r="AA18" s="371">
        <v>75.046292214090471</v>
      </c>
      <c r="AB18" s="370">
        <v>5660</v>
      </c>
      <c r="AC18" s="372">
        <f t="shared" si="0"/>
        <v>24.953707785909533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24752</v>
      </c>
      <c r="E19" s="365">
        <f t="shared" si="2"/>
        <v>15790</v>
      </c>
      <c r="F19" s="366">
        <f t="shared" si="3"/>
        <v>63.792824822236582</v>
      </c>
      <c r="G19" s="365">
        <f t="shared" si="4"/>
        <v>8962</v>
      </c>
      <c r="H19" s="367">
        <f t="shared" si="3"/>
        <v>36.207175177763411</v>
      </c>
      <c r="I19" s="350"/>
      <c r="J19" s="368">
        <f t="shared" si="5"/>
        <v>5537</v>
      </c>
      <c r="K19" s="369">
        <f t="shared" si="6"/>
        <v>22.369909502262445</v>
      </c>
      <c r="L19" s="370">
        <v>2117</v>
      </c>
      <c r="M19" s="371">
        <v>38.233700559869966</v>
      </c>
      <c r="N19" s="370">
        <v>3420</v>
      </c>
      <c r="O19" s="372">
        <v>61.766299440130034</v>
      </c>
      <c r="P19" s="350"/>
      <c r="Q19" s="368">
        <v>3562</v>
      </c>
      <c r="R19" s="369">
        <v>14.390756302521007</v>
      </c>
      <c r="S19" s="370">
        <v>2049</v>
      </c>
      <c r="T19" s="371">
        <v>57.523862998315558</v>
      </c>
      <c r="U19" s="370">
        <v>1513</v>
      </c>
      <c r="V19" s="372">
        <v>42.476137001684442</v>
      </c>
      <c r="W19" s="350"/>
      <c r="X19" s="368">
        <v>15653</v>
      </c>
      <c r="Y19" s="369">
        <v>63.239334195216543</v>
      </c>
      <c r="Z19" s="370">
        <v>11624</v>
      </c>
      <c r="AA19" s="371">
        <v>74.260525138950996</v>
      </c>
      <c r="AB19" s="370">
        <v>4029</v>
      </c>
      <c r="AC19" s="372">
        <f t="shared" si="0"/>
        <v>25.739474861049001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46259</v>
      </c>
      <c r="E20" s="365">
        <f t="shared" si="2"/>
        <v>28958</v>
      </c>
      <c r="F20" s="366">
        <f t="shared" si="3"/>
        <v>62.599710326639133</v>
      </c>
      <c r="G20" s="365">
        <f t="shared" si="4"/>
        <v>17301</v>
      </c>
      <c r="H20" s="367">
        <f t="shared" si="3"/>
        <v>37.400289673360859</v>
      </c>
      <c r="I20" s="350"/>
      <c r="J20" s="368">
        <f t="shared" si="5"/>
        <v>13334</v>
      </c>
      <c r="K20" s="369">
        <f t="shared" si="6"/>
        <v>28.824661147020041</v>
      </c>
      <c r="L20" s="370">
        <v>5374</v>
      </c>
      <c r="M20" s="371">
        <v>40.302984850757461</v>
      </c>
      <c r="N20" s="370">
        <v>7960</v>
      </c>
      <c r="O20" s="372">
        <v>59.697015149242539</v>
      </c>
      <c r="P20" s="350"/>
      <c r="Q20" s="368">
        <v>7204</v>
      </c>
      <c r="R20" s="369">
        <v>15.573185758447005</v>
      </c>
      <c r="S20" s="370">
        <v>4051</v>
      </c>
      <c r="T20" s="371">
        <v>56.23264852859522</v>
      </c>
      <c r="U20" s="370">
        <v>3153</v>
      </c>
      <c r="V20" s="372">
        <v>43.767351471404773</v>
      </c>
      <c r="W20" s="350"/>
      <c r="X20" s="368">
        <v>25721</v>
      </c>
      <c r="Y20" s="369">
        <v>55.602153094532959</v>
      </c>
      <c r="Z20" s="370">
        <v>19533</v>
      </c>
      <c r="AA20" s="371">
        <v>75.94183740912095</v>
      </c>
      <c r="AB20" s="370">
        <v>6188</v>
      </c>
      <c r="AC20" s="372">
        <f t="shared" si="0"/>
        <v>24.058162590879046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48075</v>
      </c>
      <c r="E21" s="365">
        <f t="shared" si="2"/>
        <v>31234</v>
      </c>
      <c r="F21" s="366">
        <f t="shared" si="3"/>
        <v>64.96931877275091</v>
      </c>
      <c r="G21" s="365">
        <f t="shared" si="4"/>
        <v>16841</v>
      </c>
      <c r="H21" s="367">
        <f t="shared" si="3"/>
        <v>35.03068122724909</v>
      </c>
      <c r="I21" s="350"/>
      <c r="J21" s="368">
        <f t="shared" si="5"/>
        <v>10153</v>
      </c>
      <c r="K21" s="369">
        <f t="shared" si="6"/>
        <v>21.119084763390536</v>
      </c>
      <c r="L21" s="370">
        <v>4138</v>
      </c>
      <c r="M21" s="371">
        <v>40.756426671919634</v>
      </c>
      <c r="N21" s="370">
        <v>6015</v>
      </c>
      <c r="O21" s="372">
        <v>59.243573328080366</v>
      </c>
      <c r="P21" s="350"/>
      <c r="Q21" s="368">
        <v>8432</v>
      </c>
      <c r="R21" s="369">
        <v>17.53926157046282</v>
      </c>
      <c r="S21" s="370">
        <v>4779</v>
      </c>
      <c r="T21" s="371">
        <v>56.676944971537004</v>
      </c>
      <c r="U21" s="370">
        <v>3653</v>
      </c>
      <c r="V21" s="372">
        <v>43.323055028462996</v>
      </c>
      <c r="W21" s="350"/>
      <c r="X21" s="368">
        <v>29490</v>
      </c>
      <c r="Y21" s="369">
        <v>61.341653666146648</v>
      </c>
      <c r="Z21" s="370">
        <v>22317</v>
      </c>
      <c r="AA21" s="371">
        <v>75.67650050864701</v>
      </c>
      <c r="AB21" s="370">
        <v>7173</v>
      </c>
      <c r="AC21" s="372">
        <f t="shared" si="0"/>
        <v>24.323499491353001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12179</v>
      </c>
      <c r="E22" s="365">
        <f t="shared" si="2"/>
        <v>7947</v>
      </c>
      <c r="F22" s="366">
        <f t="shared" si="3"/>
        <v>65.251662698086875</v>
      </c>
      <c r="G22" s="365">
        <f t="shared" si="4"/>
        <v>4232</v>
      </c>
      <c r="H22" s="367">
        <f t="shared" si="3"/>
        <v>34.748337301913132</v>
      </c>
      <c r="I22" s="350"/>
      <c r="J22" s="368">
        <f t="shared" si="5"/>
        <v>2667</v>
      </c>
      <c r="K22" s="369">
        <f t="shared" si="6"/>
        <v>21.898349618195255</v>
      </c>
      <c r="L22" s="370">
        <v>1067</v>
      </c>
      <c r="M22" s="371">
        <v>40.007499062617171</v>
      </c>
      <c r="N22" s="370">
        <v>1600</v>
      </c>
      <c r="O22" s="372">
        <v>59.992500937382829</v>
      </c>
      <c r="P22" s="350"/>
      <c r="Q22" s="368">
        <v>1839</v>
      </c>
      <c r="R22" s="369">
        <v>15.099761885212251</v>
      </c>
      <c r="S22" s="370">
        <v>1037</v>
      </c>
      <c r="T22" s="371">
        <v>56.389342033713973</v>
      </c>
      <c r="U22" s="370">
        <v>802</v>
      </c>
      <c r="V22" s="372">
        <v>43.610657966286027</v>
      </c>
      <c r="W22" s="350"/>
      <c r="X22" s="368">
        <v>7673</v>
      </c>
      <c r="Y22" s="369">
        <v>63.001888496592493</v>
      </c>
      <c r="Z22" s="370">
        <v>5843</v>
      </c>
      <c r="AA22" s="371">
        <v>76.150136843477128</v>
      </c>
      <c r="AB22" s="370">
        <v>1830</v>
      </c>
      <c r="AC22" s="372">
        <f t="shared" si="0"/>
        <v>23.849863156522872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28199</v>
      </c>
      <c r="E23" s="365">
        <f t="shared" si="2"/>
        <v>19032</v>
      </c>
      <c r="F23" s="366">
        <f t="shared" si="3"/>
        <v>67.491755026774001</v>
      </c>
      <c r="G23" s="365">
        <f t="shared" si="4"/>
        <v>9167</v>
      </c>
      <c r="H23" s="367">
        <f t="shared" si="3"/>
        <v>32.508244973226006</v>
      </c>
      <c r="I23" s="350"/>
      <c r="J23" s="368">
        <f t="shared" si="5"/>
        <v>5308</v>
      </c>
      <c r="K23" s="369">
        <f t="shared" si="6"/>
        <v>18.823362530586191</v>
      </c>
      <c r="L23" s="370">
        <v>2268</v>
      </c>
      <c r="M23" s="371">
        <v>42.727957799547852</v>
      </c>
      <c r="N23" s="370">
        <v>3040</v>
      </c>
      <c r="O23" s="372">
        <v>57.272042200452148</v>
      </c>
      <c r="P23" s="350"/>
      <c r="Q23" s="368">
        <v>4419</v>
      </c>
      <c r="R23" s="369">
        <v>15.670768466966914</v>
      </c>
      <c r="S23" s="370">
        <v>2459</v>
      </c>
      <c r="T23" s="371">
        <v>55.646073772346682</v>
      </c>
      <c r="U23" s="370">
        <v>1960</v>
      </c>
      <c r="V23" s="372">
        <v>44.353926227653318</v>
      </c>
      <c r="W23" s="350"/>
      <c r="X23" s="368">
        <v>18472</v>
      </c>
      <c r="Y23" s="369">
        <v>65.505869002446886</v>
      </c>
      <c r="Z23" s="370">
        <v>14305</v>
      </c>
      <c r="AA23" s="371">
        <v>77.44153313122564</v>
      </c>
      <c r="AB23" s="370">
        <v>4167</v>
      </c>
      <c r="AC23" s="372">
        <f t="shared" si="0"/>
        <v>22.55846686877436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67932</v>
      </c>
      <c r="E24" s="365">
        <f t="shared" si="2"/>
        <v>44759</v>
      </c>
      <c r="F24" s="366">
        <f t="shared" si="3"/>
        <v>65.887946770299706</v>
      </c>
      <c r="G24" s="365">
        <f t="shared" si="4"/>
        <v>23173</v>
      </c>
      <c r="H24" s="367">
        <f t="shared" si="3"/>
        <v>34.112053229700287</v>
      </c>
      <c r="I24" s="350"/>
      <c r="J24" s="368">
        <f t="shared" si="5"/>
        <v>16548</v>
      </c>
      <c r="K24" s="369">
        <f t="shared" si="6"/>
        <v>24.359653771418476</v>
      </c>
      <c r="L24" s="370">
        <v>7789</v>
      </c>
      <c r="M24" s="371">
        <v>47.069132221416488</v>
      </c>
      <c r="N24" s="370">
        <v>8759</v>
      </c>
      <c r="O24" s="372">
        <v>52.930867778583512</v>
      </c>
      <c r="P24" s="350"/>
      <c r="Q24" s="368">
        <v>10090</v>
      </c>
      <c r="R24" s="369">
        <v>14.853088382500147</v>
      </c>
      <c r="S24" s="370">
        <v>5894</v>
      </c>
      <c r="T24" s="371">
        <v>58.414271555996031</v>
      </c>
      <c r="U24" s="370">
        <v>4196</v>
      </c>
      <c r="V24" s="372">
        <v>41.585728444003969</v>
      </c>
      <c r="W24" s="350"/>
      <c r="X24" s="368">
        <v>41294</v>
      </c>
      <c r="Y24" s="369">
        <v>60.787257846081374</v>
      </c>
      <c r="Z24" s="370">
        <v>31076</v>
      </c>
      <c r="AA24" s="371">
        <v>75.255485058361998</v>
      </c>
      <c r="AB24" s="370">
        <v>10218</v>
      </c>
      <c r="AC24" s="372">
        <f t="shared" si="0"/>
        <v>24.744514941638009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14674</v>
      </c>
      <c r="E25" s="365">
        <f t="shared" si="2"/>
        <v>8205</v>
      </c>
      <c r="F25" s="366">
        <f t="shared" si="3"/>
        <v>55.915224206078783</v>
      </c>
      <c r="G25" s="365">
        <f t="shared" si="4"/>
        <v>6469</v>
      </c>
      <c r="H25" s="367">
        <f t="shared" si="3"/>
        <v>44.084775793921224</v>
      </c>
      <c r="I25" s="350"/>
      <c r="J25" s="368">
        <f t="shared" si="5"/>
        <v>5531</v>
      </c>
      <c r="K25" s="369">
        <f t="shared" si="6"/>
        <v>37.692517377674797</v>
      </c>
      <c r="L25" s="370">
        <v>1951</v>
      </c>
      <c r="M25" s="371">
        <v>35.273910685228707</v>
      </c>
      <c r="N25" s="370">
        <v>3580</v>
      </c>
      <c r="O25" s="372">
        <v>64.726089314771286</v>
      </c>
      <c r="P25" s="350"/>
      <c r="Q25" s="368">
        <v>2154</v>
      </c>
      <c r="R25" s="369">
        <v>14.679024124301485</v>
      </c>
      <c r="S25" s="370">
        <v>1160</v>
      </c>
      <c r="T25" s="371">
        <v>53.853296193129061</v>
      </c>
      <c r="U25" s="370">
        <v>994</v>
      </c>
      <c r="V25" s="372">
        <v>46.146703806870939</v>
      </c>
      <c r="W25" s="350"/>
      <c r="X25" s="368">
        <v>6989</v>
      </c>
      <c r="Y25" s="369">
        <v>47.628458498023718</v>
      </c>
      <c r="Z25" s="370">
        <v>5094</v>
      </c>
      <c r="AA25" s="371">
        <v>72.885963657175552</v>
      </c>
      <c r="AB25" s="370">
        <v>1895</v>
      </c>
      <c r="AC25" s="372">
        <f t="shared" si="0"/>
        <v>27.114036342824438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3287</v>
      </c>
      <c r="E26" s="380">
        <f t="shared" si="2"/>
        <v>2210</v>
      </c>
      <c r="F26" s="381">
        <f t="shared" si="3"/>
        <v>67.234560389412835</v>
      </c>
      <c r="G26" s="380">
        <f t="shared" si="4"/>
        <v>1077</v>
      </c>
      <c r="H26" s="367">
        <f t="shared" si="3"/>
        <v>32.765439610587158</v>
      </c>
      <c r="I26" s="350"/>
      <c r="J26" s="377">
        <f t="shared" si="5"/>
        <v>635</v>
      </c>
      <c r="K26" s="378">
        <f t="shared" si="6"/>
        <v>19.318527532704593</v>
      </c>
      <c r="L26" s="375">
        <v>293</v>
      </c>
      <c r="M26" s="376">
        <v>46.141732283464563</v>
      </c>
      <c r="N26" s="375">
        <v>342</v>
      </c>
      <c r="O26" s="372">
        <v>53.858267716535437</v>
      </c>
      <c r="P26" s="350"/>
      <c r="Q26" s="377">
        <v>486</v>
      </c>
      <c r="R26" s="378">
        <v>14.785518710069972</v>
      </c>
      <c r="S26" s="375">
        <v>272</v>
      </c>
      <c r="T26" s="376">
        <v>55.967078189300409</v>
      </c>
      <c r="U26" s="375">
        <v>214</v>
      </c>
      <c r="V26" s="372">
        <v>44.032921810699591</v>
      </c>
      <c r="W26" s="350"/>
      <c r="X26" s="377">
        <v>2166</v>
      </c>
      <c r="Y26" s="378">
        <v>65.895953757225428</v>
      </c>
      <c r="Z26" s="375">
        <v>1645</v>
      </c>
      <c r="AA26" s="376">
        <v>75.946445060018462</v>
      </c>
      <c r="AB26" s="375">
        <v>521</v>
      </c>
      <c r="AC26" s="372">
        <f t="shared" si="0"/>
        <v>24.053554939981534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17137</v>
      </c>
      <c r="E27" s="380">
        <f t="shared" si="2"/>
        <v>11384</v>
      </c>
      <c r="F27" s="381">
        <f t="shared" si="3"/>
        <v>66.429363365816656</v>
      </c>
      <c r="G27" s="380">
        <f t="shared" si="4"/>
        <v>5753</v>
      </c>
      <c r="H27" s="367">
        <f t="shared" si="3"/>
        <v>33.570636634183352</v>
      </c>
      <c r="I27" s="350"/>
      <c r="J27" s="377">
        <f t="shared" si="5"/>
        <v>3304</v>
      </c>
      <c r="K27" s="378">
        <f t="shared" si="6"/>
        <v>19.279920639551847</v>
      </c>
      <c r="L27" s="375">
        <v>1355</v>
      </c>
      <c r="M27" s="376">
        <v>41.010895883777238</v>
      </c>
      <c r="N27" s="375">
        <v>1949</v>
      </c>
      <c r="O27" s="372">
        <v>58.989104116222755</v>
      </c>
      <c r="P27" s="350"/>
      <c r="Q27" s="377">
        <v>2579</v>
      </c>
      <c r="R27" s="378">
        <v>15.049308513742195</v>
      </c>
      <c r="S27" s="375">
        <v>1454</v>
      </c>
      <c r="T27" s="376">
        <v>56.378441256300896</v>
      </c>
      <c r="U27" s="375">
        <v>1125</v>
      </c>
      <c r="V27" s="372">
        <v>43.621558743699104</v>
      </c>
      <c r="W27" s="350"/>
      <c r="X27" s="377">
        <v>11254</v>
      </c>
      <c r="Y27" s="378">
        <v>65.670770846705963</v>
      </c>
      <c r="Z27" s="375">
        <v>8575</v>
      </c>
      <c r="AA27" s="376">
        <v>76.195130620223921</v>
      </c>
      <c r="AB27" s="375">
        <v>2679</v>
      </c>
      <c r="AC27" s="372">
        <f t="shared" si="0"/>
        <v>23.804869379776079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2189</v>
      </c>
      <c r="E28" s="380">
        <f t="shared" si="2"/>
        <v>1403</v>
      </c>
      <c r="F28" s="381">
        <f t="shared" si="3"/>
        <v>64.093193238921884</v>
      </c>
      <c r="G28" s="380">
        <f t="shared" si="4"/>
        <v>786</v>
      </c>
      <c r="H28" s="382">
        <f t="shared" si="3"/>
        <v>35.906806761078123</v>
      </c>
      <c r="I28" s="350"/>
      <c r="J28" s="377">
        <f t="shared" si="5"/>
        <v>507</v>
      </c>
      <c r="K28" s="378">
        <f t="shared" si="6"/>
        <v>23.161260849703062</v>
      </c>
      <c r="L28" s="375">
        <v>216</v>
      </c>
      <c r="M28" s="376">
        <v>42.603550295857993</v>
      </c>
      <c r="N28" s="375">
        <v>291</v>
      </c>
      <c r="O28" s="383">
        <v>57.396449704142015</v>
      </c>
      <c r="P28" s="350"/>
      <c r="Q28" s="377">
        <v>326</v>
      </c>
      <c r="R28" s="378">
        <v>14.892645043398812</v>
      </c>
      <c r="S28" s="375">
        <v>178</v>
      </c>
      <c r="T28" s="376">
        <v>54.601226993865026</v>
      </c>
      <c r="U28" s="375">
        <v>148</v>
      </c>
      <c r="V28" s="383">
        <v>45.398773006134967</v>
      </c>
      <c r="W28" s="350"/>
      <c r="X28" s="377">
        <v>1356</v>
      </c>
      <c r="Y28" s="378">
        <v>61.94609410689813</v>
      </c>
      <c r="Z28" s="375">
        <v>1009</v>
      </c>
      <c r="AA28" s="376">
        <v>74.410029498525077</v>
      </c>
      <c r="AB28" s="375">
        <v>347</v>
      </c>
      <c r="AC28" s="383">
        <f t="shared" si="0"/>
        <v>25.58997050147493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1205</v>
      </c>
      <c r="E29" s="386">
        <f t="shared" si="2"/>
        <v>646</v>
      </c>
      <c r="F29" s="387">
        <f t="shared" si="3"/>
        <v>53.609958506224068</v>
      </c>
      <c r="G29" s="386">
        <f t="shared" si="4"/>
        <v>559</v>
      </c>
      <c r="H29" s="388">
        <f t="shared" si="3"/>
        <v>46.390041493775932</v>
      </c>
      <c r="I29" s="350"/>
      <c r="J29" s="389">
        <f t="shared" si="5"/>
        <v>641</v>
      </c>
      <c r="K29" s="390">
        <f t="shared" si="6"/>
        <v>53.19502074688797</v>
      </c>
      <c r="L29" s="391">
        <v>241</v>
      </c>
      <c r="M29" s="392">
        <v>37.597503900156006</v>
      </c>
      <c r="N29" s="391">
        <v>400</v>
      </c>
      <c r="O29" s="393">
        <v>62.402496099843994</v>
      </c>
      <c r="P29" s="350"/>
      <c r="Q29" s="389">
        <v>177</v>
      </c>
      <c r="R29" s="390">
        <v>14.688796680497926</v>
      </c>
      <c r="S29" s="391">
        <v>109</v>
      </c>
      <c r="T29" s="392">
        <v>61.581920903954803</v>
      </c>
      <c r="U29" s="391">
        <v>68</v>
      </c>
      <c r="V29" s="393">
        <v>38.418079096045197</v>
      </c>
      <c r="W29" s="350"/>
      <c r="X29" s="389">
        <v>387</v>
      </c>
      <c r="Y29" s="390">
        <v>32.116182572614107</v>
      </c>
      <c r="Z29" s="391">
        <v>296</v>
      </c>
      <c r="AA29" s="392">
        <v>76.485788113695079</v>
      </c>
      <c r="AB29" s="391">
        <v>91</v>
      </c>
      <c r="AC29" s="393">
        <f t="shared" si="0"/>
        <v>23.51421188630491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437745</v>
      </c>
      <c r="E31" s="1230">
        <f>L31+S31+Z31</f>
        <v>276919</v>
      </c>
      <c r="F31" s="1231">
        <f>E31/$D31*100</f>
        <v>63.260345635015824</v>
      </c>
      <c r="G31" s="1230">
        <f>N31+U31+AB31</f>
        <v>160826</v>
      </c>
      <c r="H31" s="1232">
        <f>G31/$D31*100</f>
        <v>36.739654364984183</v>
      </c>
      <c r="I31" s="320"/>
      <c r="J31" s="1233">
        <f>SUM(J12:J29)</f>
        <v>114612</v>
      </c>
      <c r="K31" s="1234">
        <f>J31/$D31*100</f>
        <v>26.18236644621869</v>
      </c>
      <c r="L31" s="1230">
        <f>SUM(L12:L29)</f>
        <v>46652</v>
      </c>
      <c r="M31" s="1231">
        <f>L31/$J31*100</f>
        <v>40.704289254179315</v>
      </c>
      <c r="N31" s="1230">
        <f>SUM(N12:N29)</f>
        <v>67960</v>
      </c>
      <c r="O31" s="1235">
        <f>N31/$J31*100</f>
        <v>59.295710745820685</v>
      </c>
      <c r="P31" s="320"/>
      <c r="Q31" s="1233">
        <f>SUM(Q12:Q29)</f>
        <v>70744</v>
      </c>
      <c r="R31" s="1234">
        <f>Q31/$D31*100</f>
        <v>16.161006978948929</v>
      </c>
      <c r="S31" s="1230">
        <f>SUM(S12:S29)</f>
        <v>40019</v>
      </c>
      <c r="T31" s="1231">
        <f>S31/$Q31*100</f>
        <v>56.568754947416032</v>
      </c>
      <c r="U31" s="1230">
        <f>SUM(U12:U29)</f>
        <v>30725</v>
      </c>
      <c r="V31" s="1235">
        <f>U31/$Q31*100</f>
        <v>43.431245052583968</v>
      </c>
      <c r="W31" s="320"/>
      <c r="X31" s="1233">
        <f>SUM(X12:X29)</f>
        <v>252389</v>
      </c>
      <c r="Y31" s="1234">
        <f>X31/$D31*100</f>
        <v>57.65662657483238</v>
      </c>
      <c r="Z31" s="1230">
        <f>SUM(Z12:Z29)</f>
        <v>190248</v>
      </c>
      <c r="AA31" s="1231">
        <f>Z31/$X31*100</f>
        <v>75.378879428184277</v>
      </c>
      <c r="AB31" s="1230">
        <f>SUM(AB12:AB29)</f>
        <v>62141</v>
      </c>
      <c r="AC31" s="1235">
        <f>AB31/$X31*100</f>
        <v>24.62112057181573</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422</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258</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259</v>
      </c>
      <c r="K8" s="1470"/>
      <c r="L8" s="1470"/>
      <c r="M8" s="1470"/>
      <c r="N8" s="1470"/>
      <c r="O8" s="1471"/>
      <c r="P8" s="317"/>
      <c r="Q8" s="1469" t="s">
        <v>260</v>
      </c>
      <c r="R8" s="1470"/>
      <c r="S8" s="1470"/>
      <c r="T8" s="1470"/>
      <c r="U8" s="1470"/>
      <c r="V8" s="1471"/>
      <c r="W8" s="317"/>
      <c r="X8" s="1469" t="s">
        <v>261</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266</v>
      </c>
      <c r="L9" s="1448" t="s">
        <v>24</v>
      </c>
      <c r="M9" s="1449"/>
      <c r="N9" s="1450" t="s">
        <v>23</v>
      </c>
      <c r="O9" s="1451"/>
      <c r="P9" s="317"/>
      <c r="Q9" s="1452" t="s">
        <v>9</v>
      </c>
      <c r="R9" s="1446" t="s">
        <v>266</v>
      </c>
      <c r="S9" s="1448" t="s">
        <v>24</v>
      </c>
      <c r="T9" s="1449"/>
      <c r="U9" s="1450" t="s">
        <v>23</v>
      </c>
      <c r="V9" s="1451"/>
      <c r="W9" s="317"/>
      <c r="X9" s="1452" t="s">
        <v>9</v>
      </c>
      <c r="Y9" s="1446" t="s">
        <v>266</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266</v>
      </c>
      <c r="G10" s="406" t="s">
        <v>9</v>
      </c>
      <c r="H10" s="886" t="s">
        <v>266</v>
      </c>
      <c r="I10" s="346"/>
      <c r="J10" s="1453"/>
      <c r="K10" s="1447"/>
      <c r="L10" s="404" t="s">
        <v>9</v>
      </c>
      <c r="M10" s="403" t="s">
        <v>266</v>
      </c>
      <c r="N10" s="407" t="s">
        <v>9</v>
      </c>
      <c r="O10" s="402" t="s">
        <v>266</v>
      </c>
      <c r="P10" s="347"/>
      <c r="Q10" s="1453"/>
      <c r="R10" s="1447"/>
      <c r="S10" s="404" t="s">
        <v>9</v>
      </c>
      <c r="T10" s="403" t="s">
        <v>266</v>
      </c>
      <c r="U10" s="407" t="s">
        <v>9</v>
      </c>
      <c r="V10" s="402" t="s">
        <v>266</v>
      </c>
      <c r="W10" s="347"/>
      <c r="X10" s="1453"/>
      <c r="Y10" s="1447"/>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145134</v>
      </c>
      <c r="E12" s="352">
        <f>L12+S12+Z12</f>
        <v>90263</v>
      </c>
      <c r="F12" s="353">
        <f>E12/$D12*100</f>
        <v>62.192870037344797</v>
      </c>
      <c r="G12" s="352">
        <f>N12+U12+AB12</f>
        <v>54871</v>
      </c>
      <c r="H12" s="354">
        <f>G12/$D12*100</f>
        <v>37.807129962655203</v>
      </c>
      <c r="I12" s="350"/>
      <c r="J12" s="355">
        <f>L12+N12</f>
        <v>43330</v>
      </c>
      <c r="K12" s="356">
        <f>J12/$D12*100</f>
        <v>29.855168327201071</v>
      </c>
      <c r="L12" s="357">
        <v>17400</v>
      </c>
      <c r="M12" s="353">
        <v>40.156935148857606</v>
      </c>
      <c r="N12" s="357">
        <v>25930</v>
      </c>
      <c r="O12" s="358">
        <v>59.843064851142394</v>
      </c>
      <c r="P12" s="350"/>
      <c r="Q12" s="355">
        <v>29999</v>
      </c>
      <c r="R12" s="356">
        <v>20.669863712155664</v>
      </c>
      <c r="S12" s="357">
        <v>18806</v>
      </c>
      <c r="T12" s="353">
        <v>62.688756291876388</v>
      </c>
      <c r="U12" s="357">
        <v>11193</v>
      </c>
      <c r="V12" s="358">
        <v>37.311243708123605</v>
      </c>
      <c r="W12" s="350"/>
      <c r="X12" s="355">
        <v>71805</v>
      </c>
      <c r="Y12" s="356">
        <v>49.474967960643269</v>
      </c>
      <c r="Z12" s="357">
        <v>54057</v>
      </c>
      <c r="AA12" s="353">
        <v>75.283058282849382</v>
      </c>
      <c r="AB12" s="357">
        <v>17748</v>
      </c>
      <c r="AC12" s="358">
        <f t="shared" ref="AC12:AC29" si="0">AB12/$X12*100</f>
        <v>24.716941717150618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17526</v>
      </c>
      <c r="E13" s="365">
        <f t="shared" ref="E13:E29" si="2">L13+S13+Z13</f>
        <v>11011</v>
      </c>
      <c r="F13" s="366">
        <f t="shared" ref="F13:H29" si="3">E13/$D13*100</f>
        <v>62.826657537373045</v>
      </c>
      <c r="G13" s="365">
        <f t="shared" ref="G13:G29" si="4">N13+U13+AB13</f>
        <v>6515</v>
      </c>
      <c r="H13" s="367">
        <f t="shared" si="3"/>
        <v>37.173342462626948</v>
      </c>
      <c r="I13" s="350"/>
      <c r="J13" s="368">
        <f t="shared" ref="J13:J29" si="5">L13+N13</f>
        <v>3730</v>
      </c>
      <c r="K13" s="369">
        <f t="shared" ref="K13:K29" si="6">J13/$D13*100</f>
        <v>21.282665753737305</v>
      </c>
      <c r="L13" s="370">
        <v>1510</v>
      </c>
      <c r="M13" s="371">
        <v>40.482573726541553</v>
      </c>
      <c r="N13" s="370">
        <v>2220</v>
      </c>
      <c r="O13" s="372">
        <v>59.51742627345844</v>
      </c>
      <c r="P13" s="350"/>
      <c r="Q13" s="368">
        <v>3100</v>
      </c>
      <c r="R13" s="369">
        <v>17.688006390505535</v>
      </c>
      <c r="S13" s="370">
        <v>1800</v>
      </c>
      <c r="T13" s="371">
        <v>58.064516129032263</v>
      </c>
      <c r="U13" s="370">
        <v>1300</v>
      </c>
      <c r="V13" s="372">
        <v>41.935483870967744</v>
      </c>
      <c r="W13" s="350"/>
      <c r="X13" s="368">
        <v>10696</v>
      </c>
      <c r="Y13" s="369">
        <v>61.029327855757167</v>
      </c>
      <c r="Z13" s="370">
        <v>7701</v>
      </c>
      <c r="AA13" s="371">
        <v>71.998878085265517</v>
      </c>
      <c r="AB13" s="370">
        <v>2995</v>
      </c>
      <c r="AC13" s="372">
        <f t="shared" si="0"/>
        <v>28.00112191473448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10983</v>
      </c>
      <c r="E14" s="365">
        <f t="shared" si="2"/>
        <v>7040</v>
      </c>
      <c r="F14" s="366">
        <f t="shared" si="3"/>
        <v>64.099062187016301</v>
      </c>
      <c r="G14" s="365">
        <f t="shared" si="4"/>
        <v>3943</v>
      </c>
      <c r="H14" s="367">
        <f t="shared" si="3"/>
        <v>35.900937812983699</v>
      </c>
      <c r="I14" s="350"/>
      <c r="J14" s="368">
        <f t="shared" si="5"/>
        <v>2747</v>
      </c>
      <c r="K14" s="369">
        <f t="shared" si="6"/>
        <v>25.011381225530364</v>
      </c>
      <c r="L14" s="370">
        <v>1068</v>
      </c>
      <c r="M14" s="371">
        <v>38.878776847469965</v>
      </c>
      <c r="N14" s="370">
        <v>1679</v>
      </c>
      <c r="O14" s="372">
        <v>61.121223152530035</v>
      </c>
      <c r="P14" s="350"/>
      <c r="Q14" s="368">
        <v>2196</v>
      </c>
      <c r="R14" s="369">
        <v>19.994537011745425</v>
      </c>
      <c r="S14" s="370">
        <v>1273</v>
      </c>
      <c r="T14" s="371">
        <v>57.96903460837887</v>
      </c>
      <c r="U14" s="370">
        <v>923</v>
      </c>
      <c r="V14" s="372">
        <v>42.03096539162113</v>
      </c>
      <c r="W14" s="350"/>
      <c r="X14" s="368">
        <v>6040</v>
      </c>
      <c r="Y14" s="369">
        <v>54.994081762724214</v>
      </c>
      <c r="Z14" s="370">
        <v>4699</v>
      </c>
      <c r="AA14" s="371">
        <v>77.798013245033118</v>
      </c>
      <c r="AB14" s="370">
        <v>1341</v>
      </c>
      <c r="AC14" s="372">
        <f t="shared" si="0"/>
        <v>22.201986754966889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10998</v>
      </c>
      <c r="E15" s="365">
        <f t="shared" si="2"/>
        <v>6462</v>
      </c>
      <c r="F15" s="366">
        <f t="shared" si="3"/>
        <v>58.756137479541735</v>
      </c>
      <c r="G15" s="365">
        <f t="shared" si="4"/>
        <v>4536</v>
      </c>
      <c r="H15" s="367">
        <f t="shared" si="3"/>
        <v>41.243862520458265</v>
      </c>
      <c r="I15" s="350"/>
      <c r="J15" s="368">
        <f t="shared" si="5"/>
        <v>3360</v>
      </c>
      <c r="K15" s="369">
        <f t="shared" si="6"/>
        <v>30.551009274413531</v>
      </c>
      <c r="L15" s="370">
        <v>1292</v>
      </c>
      <c r="M15" s="371">
        <v>38.452380952380956</v>
      </c>
      <c r="N15" s="370">
        <v>2068</v>
      </c>
      <c r="O15" s="372">
        <v>61.547619047619051</v>
      </c>
      <c r="P15" s="350"/>
      <c r="Q15" s="368">
        <v>2209</v>
      </c>
      <c r="R15" s="369">
        <v>20.085470085470085</v>
      </c>
      <c r="S15" s="370">
        <v>1227</v>
      </c>
      <c r="T15" s="371">
        <v>55.545495699411497</v>
      </c>
      <c r="U15" s="370">
        <v>982</v>
      </c>
      <c r="V15" s="372">
        <v>44.454504300588503</v>
      </c>
      <c r="W15" s="350"/>
      <c r="X15" s="368">
        <v>5429</v>
      </c>
      <c r="Y15" s="369">
        <v>49.363520640116384</v>
      </c>
      <c r="Z15" s="370">
        <v>3943</v>
      </c>
      <c r="AA15" s="371">
        <v>72.628476699207951</v>
      </c>
      <c r="AB15" s="370">
        <v>1486</v>
      </c>
      <c r="AC15" s="372">
        <f t="shared" si="0"/>
        <v>27.371523300792045</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24163</v>
      </c>
      <c r="E16" s="365">
        <f t="shared" si="2"/>
        <v>13985</v>
      </c>
      <c r="F16" s="366">
        <f t="shared" si="3"/>
        <v>57.877746968505562</v>
      </c>
      <c r="G16" s="365">
        <f t="shared" si="4"/>
        <v>10178</v>
      </c>
      <c r="H16" s="367">
        <f t="shared" si="3"/>
        <v>42.122253031494431</v>
      </c>
      <c r="I16" s="350"/>
      <c r="J16" s="368">
        <f t="shared" si="5"/>
        <v>9045</v>
      </c>
      <c r="K16" s="369">
        <f t="shared" si="6"/>
        <v>37.433265736870418</v>
      </c>
      <c r="L16" s="370">
        <v>3706</v>
      </c>
      <c r="M16" s="371">
        <v>40.972913211719181</v>
      </c>
      <c r="N16" s="370">
        <v>5339</v>
      </c>
      <c r="O16" s="372">
        <v>59.027086788280812</v>
      </c>
      <c r="P16" s="350"/>
      <c r="Q16" s="368">
        <v>5477</v>
      </c>
      <c r="R16" s="369">
        <v>22.666887389810871</v>
      </c>
      <c r="S16" s="370">
        <v>3322</v>
      </c>
      <c r="T16" s="371">
        <v>60.653642505020997</v>
      </c>
      <c r="U16" s="370">
        <v>2155</v>
      </c>
      <c r="V16" s="372">
        <v>39.346357494979003</v>
      </c>
      <c r="W16" s="350"/>
      <c r="X16" s="368">
        <v>9641</v>
      </c>
      <c r="Y16" s="369">
        <v>39.899846873318708</v>
      </c>
      <c r="Z16" s="370">
        <v>6957</v>
      </c>
      <c r="AA16" s="371">
        <v>72.160564256819839</v>
      </c>
      <c r="AB16" s="370">
        <v>2684</v>
      </c>
      <c r="AC16" s="372">
        <f t="shared" si="0"/>
        <v>27.839435743180168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7871</v>
      </c>
      <c r="E17" s="375">
        <f t="shared" si="2"/>
        <v>4969</v>
      </c>
      <c r="F17" s="376">
        <f t="shared" si="3"/>
        <v>63.130478973446834</v>
      </c>
      <c r="G17" s="375">
        <f t="shared" si="4"/>
        <v>2902</v>
      </c>
      <c r="H17" s="367">
        <f t="shared" si="3"/>
        <v>36.869521026553173</v>
      </c>
      <c r="I17" s="350"/>
      <c r="J17" s="377">
        <f t="shared" si="5"/>
        <v>1905</v>
      </c>
      <c r="K17" s="378">
        <f t="shared" si="6"/>
        <v>24.202769660780081</v>
      </c>
      <c r="L17" s="375">
        <v>767</v>
      </c>
      <c r="M17" s="376">
        <v>40.262467191601047</v>
      </c>
      <c r="N17" s="375">
        <v>1138</v>
      </c>
      <c r="O17" s="372">
        <v>59.737532808398953</v>
      </c>
      <c r="P17" s="350"/>
      <c r="Q17" s="377">
        <v>1652</v>
      </c>
      <c r="R17" s="378">
        <v>20.988438571973067</v>
      </c>
      <c r="S17" s="375">
        <v>921</v>
      </c>
      <c r="T17" s="376">
        <v>55.75060532687651</v>
      </c>
      <c r="U17" s="375">
        <v>731</v>
      </c>
      <c r="V17" s="372">
        <v>44.24939467312349</v>
      </c>
      <c r="W17" s="350"/>
      <c r="X17" s="377">
        <v>4314</v>
      </c>
      <c r="Y17" s="378">
        <v>54.808791767246859</v>
      </c>
      <c r="Z17" s="375">
        <v>3281</v>
      </c>
      <c r="AA17" s="376">
        <v>76.054705609643023</v>
      </c>
      <c r="AB17" s="375">
        <v>1033</v>
      </c>
      <c r="AC17" s="372">
        <f t="shared" si="0"/>
        <v>23.945294390356977</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42432</v>
      </c>
      <c r="E18" s="365">
        <f t="shared" si="2"/>
        <v>26586</v>
      </c>
      <c r="F18" s="366">
        <f t="shared" si="3"/>
        <v>62.655542986425338</v>
      </c>
      <c r="G18" s="365">
        <f t="shared" si="4"/>
        <v>15846</v>
      </c>
      <c r="H18" s="367">
        <f t="shared" si="3"/>
        <v>37.344457013574662</v>
      </c>
      <c r="I18" s="350"/>
      <c r="J18" s="368">
        <f t="shared" si="5"/>
        <v>9905</v>
      </c>
      <c r="K18" s="369">
        <f t="shared" si="6"/>
        <v>23.343231523378584</v>
      </c>
      <c r="L18" s="370">
        <v>4104</v>
      </c>
      <c r="M18" s="371">
        <v>41.433619384149416</v>
      </c>
      <c r="N18" s="370">
        <v>5801</v>
      </c>
      <c r="O18" s="372">
        <v>58.566380615850576</v>
      </c>
      <c r="P18" s="350"/>
      <c r="Q18" s="368">
        <v>7232</v>
      </c>
      <c r="R18" s="369">
        <v>17.043740573152338</v>
      </c>
      <c r="S18" s="370">
        <v>4024</v>
      </c>
      <c r="T18" s="371">
        <v>55.641592920353979</v>
      </c>
      <c r="U18" s="370">
        <v>3208</v>
      </c>
      <c r="V18" s="372">
        <v>44.358407079646014</v>
      </c>
      <c r="W18" s="350"/>
      <c r="X18" s="368">
        <v>25295</v>
      </c>
      <c r="Y18" s="369">
        <v>59.613027903469082</v>
      </c>
      <c r="Z18" s="370">
        <v>18458</v>
      </c>
      <c r="AA18" s="371">
        <v>72.970942874085793</v>
      </c>
      <c r="AB18" s="370">
        <v>6837</v>
      </c>
      <c r="AC18" s="372">
        <f t="shared" si="0"/>
        <v>27.029057125914214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26422</v>
      </c>
      <c r="E19" s="365">
        <f t="shared" si="2"/>
        <v>15985</v>
      </c>
      <c r="F19" s="366">
        <f t="shared" si="3"/>
        <v>60.49882673529634</v>
      </c>
      <c r="G19" s="365">
        <f t="shared" si="4"/>
        <v>10437</v>
      </c>
      <c r="H19" s="367">
        <f t="shared" si="3"/>
        <v>39.501173264703652</v>
      </c>
      <c r="I19" s="350"/>
      <c r="J19" s="368">
        <f t="shared" si="5"/>
        <v>6874</v>
      </c>
      <c r="K19" s="369">
        <f t="shared" si="6"/>
        <v>26.016198622360154</v>
      </c>
      <c r="L19" s="370">
        <v>2705</v>
      </c>
      <c r="M19" s="371">
        <v>39.351178353215012</v>
      </c>
      <c r="N19" s="370">
        <v>4169</v>
      </c>
      <c r="O19" s="372">
        <v>60.648821646784988</v>
      </c>
      <c r="P19" s="350"/>
      <c r="Q19" s="368">
        <v>4729</v>
      </c>
      <c r="R19" s="369">
        <v>17.89796381803043</v>
      </c>
      <c r="S19" s="370">
        <v>2726</v>
      </c>
      <c r="T19" s="371">
        <v>57.644322266864037</v>
      </c>
      <c r="U19" s="370">
        <v>2003</v>
      </c>
      <c r="V19" s="372">
        <v>42.35567773313597</v>
      </c>
      <c r="W19" s="350"/>
      <c r="X19" s="368">
        <v>14819</v>
      </c>
      <c r="Y19" s="369">
        <v>56.085837559609416</v>
      </c>
      <c r="Z19" s="370">
        <v>10554</v>
      </c>
      <c r="AA19" s="371">
        <v>71.219380525001682</v>
      </c>
      <c r="AB19" s="370">
        <v>4265</v>
      </c>
      <c r="AC19" s="372">
        <f t="shared" si="0"/>
        <v>28.780619474998314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96290</v>
      </c>
      <c r="E20" s="365">
        <f t="shared" si="2"/>
        <v>60879</v>
      </c>
      <c r="F20" s="366">
        <f t="shared" si="3"/>
        <v>63.224633918371588</v>
      </c>
      <c r="G20" s="365">
        <f t="shared" si="4"/>
        <v>35411</v>
      </c>
      <c r="H20" s="367">
        <f t="shared" si="3"/>
        <v>36.775366081628412</v>
      </c>
      <c r="I20" s="350"/>
      <c r="J20" s="368">
        <f t="shared" si="5"/>
        <v>22177</v>
      </c>
      <c r="K20" s="369">
        <f t="shared" si="6"/>
        <v>23.031467442101984</v>
      </c>
      <c r="L20" s="370">
        <v>8845</v>
      </c>
      <c r="M20" s="371">
        <v>39.883663254723359</v>
      </c>
      <c r="N20" s="370">
        <v>13332</v>
      </c>
      <c r="O20" s="372">
        <v>60.116336745276634</v>
      </c>
      <c r="P20" s="350"/>
      <c r="Q20" s="368">
        <v>17716</v>
      </c>
      <c r="R20" s="369">
        <v>18.398587599958457</v>
      </c>
      <c r="S20" s="370">
        <v>10145</v>
      </c>
      <c r="T20" s="371">
        <v>57.264619552946492</v>
      </c>
      <c r="U20" s="370">
        <v>7571</v>
      </c>
      <c r="V20" s="372">
        <v>42.735380447053508</v>
      </c>
      <c r="W20" s="350"/>
      <c r="X20" s="368">
        <v>56397</v>
      </c>
      <c r="Y20" s="369">
        <v>58.569944957939555</v>
      </c>
      <c r="Z20" s="370">
        <v>41889</v>
      </c>
      <c r="AA20" s="371">
        <v>74.275227405713068</v>
      </c>
      <c r="AB20" s="370">
        <v>14508</v>
      </c>
      <c r="AC20" s="372">
        <f t="shared" si="0"/>
        <v>25.724772594286932</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67445</v>
      </c>
      <c r="E21" s="365">
        <f t="shared" si="2"/>
        <v>41938</v>
      </c>
      <c r="F21" s="366">
        <f t="shared" si="3"/>
        <v>62.181036400029654</v>
      </c>
      <c r="G21" s="365">
        <f t="shared" si="4"/>
        <v>25507</v>
      </c>
      <c r="H21" s="367">
        <f t="shared" si="3"/>
        <v>37.818963599970346</v>
      </c>
      <c r="I21" s="350"/>
      <c r="J21" s="368">
        <f t="shared" si="5"/>
        <v>16780</v>
      </c>
      <c r="K21" s="369">
        <f t="shared" si="6"/>
        <v>24.879531470086739</v>
      </c>
      <c r="L21" s="370">
        <v>6907</v>
      </c>
      <c r="M21" s="371">
        <v>41.162097735399286</v>
      </c>
      <c r="N21" s="370">
        <v>9873</v>
      </c>
      <c r="O21" s="372">
        <v>58.837902264600714</v>
      </c>
      <c r="P21" s="350"/>
      <c r="Q21" s="368">
        <v>13831</v>
      </c>
      <c r="R21" s="369">
        <v>20.507079842834901</v>
      </c>
      <c r="S21" s="370">
        <v>8129</v>
      </c>
      <c r="T21" s="371">
        <v>58.773769069481595</v>
      </c>
      <c r="U21" s="370">
        <v>5702</v>
      </c>
      <c r="V21" s="372">
        <v>41.226230930518398</v>
      </c>
      <c r="W21" s="350"/>
      <c r="X21" s="368">
        <v>36834</v>
      </c>
      <c r="Y21" s="369">
        <v>54.613388687078356</v>
      </c>
      <c r="Z21" s="370">
        <v>26902</v>
      </c>
      <c r="AA21" s="371">
        <v>73.035782157789001</v>
      </c>
      <c r="AB21" s="370">
        <v>9932</v>
      </c>
      <c r="AC21" s="372">
        <f t="shared" si="0"/>
        <v>26.964217842211003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12574</v>
      </c>
      <c r="E22" s="365">
        <f t="shared" si="2"/>
        <v>7979</v>
      </c>
      <c r="F22" s="366">
        <f t="shared" si="3"/>
        <v>63.456338476220772</v>
      </c>
      <c r="G22" s="365">
        <f t="shared" si="4"/>
        <v>4595</v>
      </c>
      <c r="H22" s="367">
        <f t="shared" si="3"/>
        <v>36.543661523779228</v>
      </c>
      <c r="I22" s="350"/>
      <c r="J22" s="368">
        <f t="shared" si="5"/>
        <v>3355</v>
      </c>
      <c r="K22" s="369">
        <f t="shared" si="6"/>
        <v>26.682042309527599</v>
      </c>
      <c r="L22" s="370">
        <v>1398</v>
      </c>
      <c r="M22" s="371">
        <v>41.669150521609538</v>
      </c>
      <c r="N22" s="370">
        <v>1957</v>
      </c>
      <c r="O22" s="372">
        <v>58.330849478390469</v>
      </c>
      <c r="P22" s="350"/>
      <c r="Q22" s="368">
        <v>2272</v>
      </c>
      <c r="R22" s="369">
        <v>18.069031334499762</v>
      </c>
      <c r="S22" s="370">
        <v>1345</v>
      </c>
      <c r="T22" s="371">
        <v>59.198943661971825</v>
      </c>
      <c r="U22" s="370">
        <v>927</v>
      </c>
      <c r="V22" s="372">
        <v>40.801056338028168</v>
      </c>
      <c r="W22" s="350"/>
      <c r="X22" s="368">
        <v>6947</v>
      </c>
      <c r="Y22" s="369">
        <v>55.248926355972635</v>
      </c>
      <c r="Z22" s="370">
        <v>5236</v>
      </c>
      <c r="AA22" s="371">
        <v>75.370663595796756</v>
      </c>
      <c r="AB22" s="370">
        <v>1711</v>
      </c>
      <c r="AC22" s="372">
        <f t="shared" si="0"/>
        <v>24.629336404203254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31150</v>
      </c>
      <c r="E23" s="365">
        <f t="shared" si="2"/>
        <v>19299</v>
      </c>
      <c r="F23" s="366">
        <f t="shared" si="3"/>
        <v>61.955056179775283</v>
      </c>
      <c r="G23" s="365">
        <f t="shared" si="4"/>
        <v>11851</v>
      </c>
      <c r="H23" s="367">
        <f t="shared" si="3"/>
        <v>38.044943820224717</v>
      </c>
      <c r="I23" s="350"/>
      <c r="J23" s="368">
        <f t="shared" si="5"/>
        <v>8414</v>
      </c>
      <c r="K23" s="369">
        <f t="shared" si="6"/>
        <v>27.011235955056179</v>
      </c>
      <c r="L23" s="370">
        <v>3249</v>
      </c>
      <c r="M23" s="371">
        <v>38.614214404563825</v>
      </c>
      <c r="N23" s="370">
        <v>5165</v>
      </c>
      <c r="O23" s="372">
        <v>61.385785595436182</v>
      </c>
      <c r="P23" s="350"/>
      <c r="Q23" s="368">
        <v>5625</v>
      </c>
      <c r="R23" s="369">
        <v>18.057784911717494</v>
      </c>
      <c r="S23" s="370">
        <v>3251</v>
      </c>
      <c r="T23" s="371">
        <v>57.795555555555552</v>
      </c>
      <c r="U23" s="370">
        <v>2374</v>
      </c>
      <c r="V23" s="372">
        <v>42.204444444444448</v>
      </c>
      <c r="W23" s="350"/>
      <c r="X23" s="368">
        <v>17111</v>
      </c>
      <c r="Y23" s="369">
        <v>54.930979133226323</v>
      </c>
      <c r="Z23" s="370">
        <v>12799</v>
      </c>
      <c r="AA23" s="371">
        <v>74.799836362573785</v>
      </c>
      <c r="AB23" s="370">
        <v>4312</v>
      </c>
      <c r="AC23" s="372">
        <f t="shared" si="0"/>
        <v>25.200163637426215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78607</v>
      </c>
      <c r="E24" s="365">
        <f t="shared" si="2"/>
        <v>50016</v>
      </c>
      <c r="F24" s="366">
        <f t="shared" si="3"/>
        <v>63.627921177503275</v>
      </c>
      <c r="G24" s="365">
        <f t="shared" si="4"/>
        <v>28591</v>
      </c>
      <c r="H24" s="367">
        <f t="shared" si="3"/>
        <v>36.372078822496725</v>
      </c>
      <c r="I24" s="350"/>
      <c r="J24" s="368">
        <f t="shared" si="5"/>
        <v>22277</v>
      </c>
      <c r="K24" s="369">
        <f t="shared" si="6"/>
        <v>28.339715292531199</v>
      </c>
      <c r="L24" s="370">
        <v>9805</v>
      </c>
      <c r="M24" s="371">
        <v>44.014005476500429</v>
      </c>
      <c r="N24" s="370">
        <v>12472</v>
      </c>
      <c r="O24" s="372">
        <v>55.985994523499571</v>
      </c>
      <c r="P24" s="350"/>
      <c r="Q24" s="368">
        <v>13770</v>
      </c>
      <c r="R24" s="369">
        <v>17.517523884641317</v>
      </c>
      <c r="S24" s="370">
        <v>8454</v>
      </c>
      <c r="T24" s="371">
        <v>61.394335511982568</v>
      </c>
      <c r="U24" s="370">
        <v>5316</v>
      </c>
      <c r="V24" s="372">
        <v>38.605664488017425</v>
      </c>
      <c r="W24" s="350"/>
      <c r="X24" s="368">
        <v>42560</v>
      </c>
      <c r="Y24" s="369">
        <v>54.142760822827483</v>
      </c>
      <c r="Z24" s="370">
        <v>31757</v>
      </c>
      <c r="AA24" s="371">
        <v>74.617011278195491</v>
      </c>
      <c r="AB24" s="370">
        <v>10803</v>
      </c>
      <c r="AC24" s="372">
        <f t="shared" si="0"/>
        <v>25.382988721804512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18564</v>
      </c>
      <c r="E25" s="365">
        <f t="shared" si="2"/>
        <v>9984</v>
      </c>
      <c r="F25" s="366">
        <f t="shared" si="3"/>
        <v>53.781512605042018</v>
      </c>
      <c r="G25" s="365">
        <f t="shared" si="4"/>
        <v>8580</v>
      </c>
      <c r="H25" s="367">
        <f t="shared" si="3"/>
        <v>46.218487394957982</v>
      </c>
      <c r="I25" s="350"/>
      <c r="J25" s="368">
        <f t="shared" si="5"/>
        <v>7779</v>
      </c>
      <c r="K25" s="369">
        <f t="shared" si="6"/>
        <v>41.903684550743378</v>
      </c>
      <c r="L25" s="370">
        <v>2787</v>
      </c>
      <c r="M25" s="371">
        <v>35.827227150019283</v>
      </c>
      <c r="N25" s="370">
        <v>4992</v>
      </c>
      <c r="O25" s="372">
        <v>64.172772849980717</v>
      </c>
      <c r="P25" s="350"/>
      <c r="Q25" s="368">
        <v>3385</v>
      </c>
      <c r="R25" s="369">
        <v>18.234216763628528</v>
      </c>
      <c r="S25" s="370">
        <v>1827</v>
      </c>
      <c r="T25" s="371">
        <v>53.973412112259965</v>
      </c>
      <c r="U25" s="370">
        <v>1558</v>
      </c>
      <c r="V25" s="372">
        <v>46.026587887740028</v>
      </c>
      <c r="W25" s="350"/>
      <c r="X25" s="368">
        <v>7400</v>
      </c>
      <c r="Y25" s="369">
        <v>39.862098685628098</v>
      </c>
      <c r="Z25" s="370">
        <v>5370</v>
      </c>
      <c r="AA25" s="371">
        <v>72.567567567567565</v>
      </c>
      <c r="AB25" s="370">
        <v>2030</v>
      </c>
      <c r="AC25" s="372">
        <f t="shared" si="0"/>
        <v>27.432432432432428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6709</v>
      </c>
      <c r="E26" s="380">
        <f t="shared" si="2"/>
        <v>4266</v>
      </c>
      <c r="F26" s="381">
        <f t="shared" si="3"/>
        <v>63.586227455656584</v>
      </c>
      <c r="G26" s="380">
        <f t="shared" si="4"/>
        <v>2443</v>
      </c>
      <c r="H26" s="367">
        <f t="shared" si="3"/>
        <v>36.413772544343423</v>
      </c>
      <c r="I26" s="350"/>
      <c r="J26" s="377">
        <f t="shared" si="5"/>
        <v>1174</v>
      </c>
      <c r="K26" s="378">
        <f t="shared" si="6"/>
        <v>17.498882098673423</v>
      </c>
      <c r="L26" s="375">
        <v>444</v>
      </c>
      <c r="M26" s="376">
        <v>37.819420783645654</v>
      </c>
      <c r="N26" s="375">
        <v>730</v>
      </c>
      <c r="O26" s="372">
        <v>62.180579216354346</v>
      </c>
      <c r="P26" s="350"/>
      <c r="Q26" s="377">
        <v>907</v>
      </c>
      <c r="R26" s="378">
        <v>13.519153376062008</v>
      </c>
      <c r="S26" s="375">
        <v>479</v>
      </c>
      <c r="T26" s="376">
        <v>52.811466372657115</v>
      </c>
      <c r="U26" s="375">
        <v>428</v>
      </c>
      <c r="V26" s="372">
        <v>47.188533627342885</v>
      </c>
      <c r="W26" s="350"/>
      <c r="X26" s="377">
        <v>4628</v>
      </c>
      <c r="Y26" s="378">
        <v>68.981964525264573</v>
      </c>
      <c r="Z26" s="375">
        <v>3343</v>
      </c>
      <c r="AA26" s="376">
        <v>72.234226447709588</v>
      </c>
      <c r="AB26" s="375">
        <v>1285</v>
      </c>
      <c r="AC26" s="372">
        <f t="shared" si="0"/>
        <v>27.765773552290408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24263</v>
      </c>
      <c r="E27" s="380">
        <f t="shared" si="2"/>
        <v>14810</v>
      </c>
      <c r="F27" s="381">
        <f t="shared" si="3"/>
        <v>61.039442772946458</v>
      </c>
      <c r="G27" s="380">
        <f t="shared" si="4"/>
        <v>9453</v>
      </c>
      <c r="H27" s="367">
        <f t="shared" si="3"/>
        <v>38.960557227053542</v>
      </c>
      <c r="I27" s="350"/>
      <c r="J27" s="377">
        <f t="shared" si="5"/>
        <v>5926</v>
      </c>
      <c r="K27" s="378">
        <f t="shared" si="6"/>
        <v>24.424020112929153</v>
      </c>
      <c r="L27" s="375">
        <v>2276</v>
      </c>
      <c r="M27" s="376">
        <v>38.407019912251094</v>
      </c>
      <c r="N27" s="375">
        <v>3650</v>
      </c>
      <c r="O27" s="372">
        <v>61.592980087748906</v>
      </c>
      <c r="P27" s="350"/>
      <c r="Q27" s="377">
        <v>4348</v>
      </c>
      <c r="R27" s="378">
        <v>17.920290153732019</v>
      </c>
      <c r="S27" s="375">
        <v>2361</v>
      </c>
      <c r="T27" s="376">
        <v>54.300827966881329</v>
      </c>
      <c r="U27" s="375">
        <v>1987</v>
      </c>
      <c r="V27" s="372">
        <v>45.699172033118671</v>
      </c>
      <c r="W27" s="350"/>
      <c r="X27" s="377">
        <v>13989</v>
      </c>
      <c r="Y27" s="378">
        <v>57.655689733338832</v>
      </c>
      <c r="Z27" s="375">
        <v>10173</v>
      </c>
      <c r="AA27" s="376">
        <v>72.721423975981125</v>
      </c>
      <c r="AB27" s="375">
        <v>3816</v>
      </c>
      <c r="AC27" s="372">
        <f t="shared" si="0"/>
        <v>27.278576024018875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4207</v>
      </c>
      <c r="E28" s="380">
        <f t="shared" si="2"/>
        <v>2697</v>
      </c>
      <c r="F28" s="381">
        <f t="shared" si="3"/>
        <v>64.107439980984068</v>
      </c>
      <c r="G28" s="380">
        <f t="shared" si="4"/>
        <v>1510</v>
      </c>
      <c r="H28" s="382">
        <f t="shared" si="3"/>
        <v>35.892560019015924</v>
      </c>
      <c r="I28" s="350"/>
      <c r="J28" s="377">
        <f t="shared" si="5"/>
        <v>709</v>
      </c>
      <c r="K28" s="378">
        <f t="shared" si="6"/>
        <v>16.852864273829333</v>
      </c>
      <c r="L28" s="375">
        <v>278</v>
      </c>
      <c r="M28" s="376">
        <v>39.210155148095907</v>
      </c>
      <c r="N28" s="375">
        <v>431</v>
      </c>
      <c r="O28" s="383">
        <v>60.789844851904093</v>
      </c>
      <c r="P28" s="350"/>
      <c r="Q28" s="377">
        <v>719</v>
      </c>
      <c r="R28" s="378">
        <v>17.090563346802949</v>
      </c>
      <c r="S28" s="375">
        <v>387</v>
      </c>
      <c r="T28" s="376">
        <v>53.82475660639777</v>
      </c>
      <c r="U28" s="375">
        <v>332</v>
      </c>
      <c r="V28" s="383">
        <v>46.17524339360223</v>
      </c>
      <c r="W28" s="350"/>
      <c r="X28" s="377">
        <v>2779</v>
      </c>
      <c r="Y28" s="378">
        <v>66.056572379367722</v>
      </c>
      <c r="Z28" s="375">
        <v>2032</v>
      </c>
      <c r="AA28" s="376">
        <v>73.11982727599856</v>
      </c>
      <c r="AB28" s="375">
        <v>747</v>
      </c>
      <c r="AC28" s="383">
        <f t="shared" si="0"/>
        <v>26.88017272400144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1467</v>
      </c>
      <c r="E29" s="386">
        <f t="shared" si="2"/>
        <v>768</v>
      </c>
      <c r="F29" s="387">
        <f t="shared" si="3"/>
        <v>52.351738241308801</v>
      </c>
      <c r="G29" s="386">
        <f t="shared" si="4"/>
        <v>699</v>
      </c>
      <c r="H29" s="388">
        <f t="shared" si="3"/>
        <v>47.648261758691206</v>
      </c>
      <c r="I29" s="350"/>
      <c r="J29" s="389">
        <f t="shared" si="5"/>
        <v>856</v>
      </c>
      <c r="K29" s="390">
        <f t="shared" si="6"/>
        <v>58.350374914792091</v>
      </c>
      <c r="L29" s="391">
        <v>303</v>
      </c>
      <c r="M29" s="392">
        <v>35.397196261682247</v>
      </c>
      <c r="N29" s="391">
        <v>553</v>
      </c>
      <c r="O29" s="393">
        <v>64.60280373831776</v>
      </c>
      <c r="P29" s="350"/>
      <c r="Q29" s="389">
        <v>214</v>
      </c>
      <c r="R29" s="390">
        <v>14.587593728698023</v>
      </c>
      <c r="S29" s="391">
        <v>152</v>
      </c>
      <c r="T29" s="392">
        <v>71.028037383177562</v>
      </c>
      <c r="U29" s="391">
        <v>62</v>
      </c>
      <c r="V29" s="393">
        <v>28.971962616822427</v>
      </c>
      <c r="W29" s="350"/>
      <c r="X29" s="389">
        <v>397</v>
      </c>
      <c r="Y29" s="390">
        <v>27.062031356509884</v>
      </c>
      <c r="Z29" s="391">
        <v>313</v>
      </c>
      <c r="AA29" s="392">
        <v>78.841309823677591</v>
      </c>
      <c r="AB29" s="391">
        <v>84</v>
      </c>
      <c r="AC29" s="393">
        <f t="shared" si="0"/>
        <v>21.158690176322416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626805</v>
      </c>
      <c r="E31" s="1230">
        <f>L31+S31+Z31</f>
        <v>388937</v>
      </c>
      <c r="F31" s="1231">
        <f>E31/$D31*100</f>
        <v>62.050717527779774</v>
      </c>
      <c r="G31" s="1230">
        <f>N31+U31+AB31</f>
        <v>237868</v>
      </c>
      <c r="H31" s="1232">
        <f>G31/$D31*100</f>
        <v>37.949282472220233</v>
      </c>
      <c r="I31" s="320"/>
      <c r="J31" s="1233">
        <f>SUM(J12:J29)</f>
        <v>170343</v>
      </c>
      <c r="K31" s="1234">
        <f>J31/$D31*100</f>
        <v>27.176394572474692</v>
      </c>
      <c r="L31" s="1230">
        <f>SUM(L12:L29)</f>
        <v>68844</v>
      </c>
      <c r="M31" s="1231">
        <f>L31/$J31*100</f>
        <v>40.414927528574701</v>
      </c>
      <c r="N31" s="1230">
        <f>SUM(N12:N29)</f>
        <v>101499</v>
      </c>
      <c r="O31" s="1235">
        <f>N31/$J31*100</f>
        <v>59.585072471425306</v>
      </c>
      <c r="P31" s="320"/>
      <c r="Q31" s="1233">
        <f>SUM(Q12:Q29)</f>
        <v>119381</v>
      </c>
      <c r="R31" s="1234">
        <f>Q31/$D31*100</f>
        <v>19.045955281148043</v>
      </c>
      <c r="S31" s="1230">
        <f>SUM(S12:S29)</f>
        <v>70629</v>
      </c>
      <c r="T31" s="1231">
        <f>S31/$Q31*100</f>
        <v>59.16268082860757</v>
      </c>
      <c r="U31" s="1230">
        <f>SUM(U12:U29)</f>
        <v>48752</v>
      </c>
      <c r="V31" s="1235">
        <f>U31/$Q31*100</f>
        <v>40.83731917139243</v>
      </c>
      <c r="W31" s="320"/>
      <c r="X31" s="1233">
        <f>SUM(X12:X29)</f>
        <v>337081</v>
      </c>
      <c r="Y31" s="1234">
        <f>X31/$D31*100</f>
        <v>53.777650146377262</v>
      </c>
      <c r="Z31" s="1230">
        <f>SUM(Z12:Z29)</f>
        <v>249464</v>
      </c>
      <c r="AA31" s="1231">
        <f>Z31/$X31*100</f>
        <v>74.007137750273671</v>
      </c>
      <c r="AB31" s="1230">
        <f>SUM(AB12:AB29)</f>
        <v>87617</v>
      </c>
      <c r="AC31" s="1235">
        <f>AB31/$X31*100</f>
        <v>25.992862249726329</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5" width="11.453125" style="333" bestFit="1" customWidth="1"/>
    <col min="6" max="6" width="7" style="333" customWidth="1"/>
    <col min="7" max="7" width="11.453125" style="333" bestFit="1" customWidth="1"/>
    <col min="8" max="8" width="7" style="333" customWidth="1"/>
    <col min="9" max="9" width="0.453125" style="333" customWidth="1"/>
    <col min="10" max="10" width="11.453125" style="333" bestFit="1" customWidth="1"/>
    <col min="11" max="11" width="6.7265625" style="333" customWidth="1"/>
    <col min="12" max="12" width="11.453125" style="333" bestFit="1" customWidth="1"/>
    <col min="13" max="13" width="6.81640625" style="333" customWidth="1"/>
    <col min="14" max="14" width="11.453125" style="333" bestFit="1" customWidth="1"/>
    <col min="15" max="15" width="6.81640625" style="333" customWidth="1"/>
    <col min="16" max="16" width="0.453125" style="333" customWidth="1"/>
    <col min="17" max="17" width="10.26953125" style="333" bestFit="1" customWidth="1"/>
    <col min="18" max="18" width="6.81640625" style="333" customWidth="1"/>
    <col min="19" max="19" width="10.26953125" style="333" bestFit="1" customWidth="1"/>
    <col min="20" max="20" width="6.81640625" style="333" bestFit="1" customWidth="1"/>
    <col min="21" max="21" width="10.26953125" style="333" bestFit="1" customWidth="1"/>
    <col min="22" max="22" width="6.81640625" style="333" bestFit="1" customWidth="1"/>
    <col min="23" max="23" width="0.453125" style="333" customWidth="1"/>
    <col min="24" max="24" width="10.26953125" style="333" bestFit="1" customWidth="1"/>
    <col min="25" max="25" width="7" style="333" customWidth="1"/>
    <col min="26" max="26" width="10.26953125" style="333" bestFit="1" customWidth="1"/>
    <col min="27" max="27" width="6.81640625" style="333" bestFit="1" customWidth="1"/>
    <col min="28" max="28" width="10.26953125" style="333" bestFit="1" customWidth="1"/>
    <col min="29" max="29" width="6.81640625" style="333" bestFit="1" customWidth="1"/>
    <col min="30" max="30" width="11.54296875" style="333" bestFit="1" customWidth="1"/>
    <col min="31" max="31" width="6.26953125" style="333" bestFit="1" customWidth="1"/>
    <col min="32" max="32" width="5" style="333" bestFit="1" customWidth="1"/>
    <col min="33" max="33" width="7.453125" style="333" bestFit="1" customWidth="1"/>
    <col min="34" max="34" width="13.1796875" style="333" bestFit="1" customWidth="1"/>
    <col min="35" max="35" width="6.26953125" style="333" bestFit="1" customWidth="1"/>
    <col min="36" max="36" width="3.81640625" style="333" customWidth="1"/>
    <col min="37" max="39" width="2.453125" style="333" bestFit="1" customWidth="1"/>
    <col min="40" max="40" width="8.453125" style="333" bestFit="1" customWidth="1"/>
    <col min="41" max="41" width="3.453125" style="333" bestFit="1" customWidth="1"/>
    <col min="42" max="42" width="3.54296875" style="333" customWidth="1"/>
    <col min="43" max="45" width="2.453125" style="333" bestFit="1" customWidth="1"/>
    <col min="46" max="46" width="8.453125" style="333" bestFit="1" customWidth="1"/>
    <col min="47" max="47" width="4.1796875" style="333" bestFit="1" customWidth="1"/>
    <col min="48" max="48" width="3.26953125" style="333" customWidth="1"/>
    <col min="49" max="49" width="4.26953125" style="333" bestFit="1" customWidth="1"/>
    <col min="50" max="50" width="2.453125" style="333" bestFit="1" customWidth="1"/>
    <col min="51" max="51" width="4.26953125" style="333" bestFit="1" customWidth="1"/>
    <col min="52" max="52" width="8.453125" style="333" bestFit="1" customWidth="1"/>
    <col min="53" max="53" width="4.26953125" style="333" bestFit="1" customWidth="1"/>
    <col min="54" max="16384" width="11.453125" style="333"/>
  </cols>
  <sheetData>
    <row r="1" spans="1:53" s="340" customFormat="1" ht="15" customHeight="1" x14ac:dyDescent="0.25">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35">
      <c r="B2" s="1456"/>
      <c r="C2" s="1456"/>
    </row>
    <row r="3" spans="1:53" s="345" customFormat="1" ht="4.5" customHeight="1" x14ac:dyDescent="0.25">
      <c r="B3" s="1457"/>
      <c r="C3" s="1457"/>
    </row>
    <row r="4" spans="1:53" s="345" customFormat="1" ht="17.25" customHeight="1" x14ac:dyDescent="0.25">
      <c r="A4" s="1458" t="s">
        <v>421</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1458"/>
      <c r="AB4" s="1458"/>
      <c r="AC4" s="1458"/>
    </row>
    <row r="5" spans="1:53" s="345" customFormat="1" ht="17.25" customHeight="1" x14ac:dyDescent="0.25">
      <c r="B5" s="1459" t="str">
        <f>porsaad!$B$6</f>
        <v>Situación a 31 de enero de 2026</v>
      </c>
      <c r="C5" s="1459"/>
      <c r="D5" s="1459"/>
      <c r="E5" s="1459"/>
      <c r="F5" s="1459"/>
      <c r="G5" s="1459"/>
      <c r="H5" s="1459"/>
      <c r="I5" s="1459"/>
      <c r="J5" s="1459"/>
      <c r="K5" s="1459"/>
      <c r="L5" s="1459"/>
      <c r="M5" s="1459"/>
      <c r="N5" s="1459"/>
      <c r="O5" s="1459"/>
      <c r="P5" s="1459"/>
      <c r="Q5" s="1459"/>
      <c r="R5" s="1459"/>
      <c r="S5" s="1459"/>
      <c r="T5" s="1459"/>
      <c r="U5" s="1459"/>
      <c r="V5" s="1459"/>
      <c r="W5" s="1459"/>
      <c r="X5" s="1459"/>
      <c r="Y5" s="1459"/>
      <c r="Z5" s="1459"/>
      <c r="AA5" s="1459"/>
      <c r="AB5" s="1459"/>
      <c r="AC5" s="1459"/>
    </row>
    <row r="6" spans="1:53" s="345" customFormat="1" ht="6" customHeight="1" x14ac:dyDescent="0.25"/>
    <row r="7" spans="1:53" s="322" customFormat="1" ht="12.75" customHeight="1" x14ac:dyDescent="0.25">
      <c r="A7" s="316"/>
      <c r="B7" s="1460" t="s">
        <v>12</v>
      </c>
      <c r="C7" s="317"/>
      <c r="D7" s="1463" t="s">
        <v>262</v>
      </c>
      <c r="E7" s="1464"/>
      <c r="F7" s="1464"/>
      <c r="G7" s="1464"/>
      <c r="H7" s="1464"/>
      <c r="I7" s="318"/>
      <c r="J7" s="1467"/>
      <c r="K7" s="1467"/>
      <c r="L7" s="1467"/>
      <c r="M7" s="1467"/>
      <c r="N7" s="1467"/>
      <c r="O7" s="1467"/>
      <c r="P7" s="318"/>
      <c r="Q7" s="1467"/>
      <c r="R7" s="1467"/>
      <c r="S7" s="1467"/>
      <c r="T7" s="1467"/>
      <c r="U7" s="1467"/>
      <c r="V7" s="1467"/>
      <c r="W7" s="318"/>
      <c r="X7" s="1467"/>
      <c r="Y7" s="1467"/>
      <c r="Z7" s="1467"/>
      <c r="AA7" s="1467"/>
      <c r="AB7" s="1467"/>
      <c r="AC7" s="1468"/>
      <c r="AD7" s="319"/>
      <c r="AE7" s="319"/>
      <c r="AF7" s="320"/>
      <c r="AG7" s="320"/>
      <c r="AH7" s="320"/>
      <c r="AI7" s="320"/>
      <c r="AJ7" s="320"/>
      <c r="AK7" s="320"/>
      <c r="AL7" s="321"/>
    </row>
    <row r="8" spans="1:53" s="322" customFormat="1" ht="33.75" customHeight="1" x14ac:dyDescent="0.25">
      <c r="A8" s="316"/>
      <c r="B8" s="1461"/>
      <c r="C8" s="317"/>
      <c r="D8" s="1465"/>
      <c r="E8" s="1466"/>
      <c r="F8" s="1466"/>
      <c r="G8" s="1466"/>
      <c r="H8" s="1466"/>
      <c r="I8" s="323"/>
      <c r="J8" s="1469" t="s">
        <v>263</v>
      </c>
      <c r="K8" s="1470"/>
      <c r="L8" s="1470"/>
      <c r="M8" s="1470"/>
      <c r="N8" s="1470"/>
      <c r="O8" s="1471"/>
      <c r="P8" s="317"/>
      <c r="Q8" s="1469" t="s">
        <v>264</v>
      </c>
      <c r="R8" s="1470"/>
      <c r="S8" s="1470"/>
      <c r="T8" s="1470"/>
      <c r="U8" s="1470"/>
      <c r="V8" s="1471"/>
      <c r="W8" s="317"/>
      <c r="X8" s="1469" t="s">
        <v>265</v>
      </c>
      <c r="Y8" s="1470"/>
      <c r="Z8" s="1470"/>
      <c r="AA8" s="1470"/>
      <c r="AB8" s="1470"/>
      <c r="AC8" s="1471"/>
      <c r="AD8" s="319"/>
      <c r="AE8" s="319"/>
      <c r="AF8" s="320"/>
      <c r="AG8" s="320"/>
      <c r="AH8" s="320"/>
      <c r="AI8" s="320"/>
      <c r="AJ8" s="320"/>
      <c r="AK8" s="320"/>
      <c r="AL8" s="321"/>
    </row>
    <row r="9" spans="1:53" s="322" customFormat="1" ht="21.75" customHeight="1" x14ac:dyDescent="0.25">
      <c r="A9" s="316"/>
      <c r="B9" s="1461"/>
      <c r="C9" s="317"/>
      <c r="D9" s="1472" t="s">
        <v>9</v>
      </c>
      <c r="E9" s="1473" t="s">
        <v>24</v>
      </c>
      <c r="F9" s="1474"/>
      <c r="G9" s="1473" t="s">
        <v>23</v>
      </c>
      <c r="H9" s="1475"/>
      <c r="I9" s="323"/>
      <c r="J9" s="1452" t="s">
        <v>9</v>
      </c>
      <c r="K9" s="1446" t="s">
        <v>266</v>
      </c>
      <c r="L9" s="1448" t="s">
        <v>24</v>
      </c>
      <c r="M9" s="1449"/>
      <c r="N9" s="1450" t="s">
        <v>23</v>
      </c>
      <c r="O9" s="1451"/>
      <c r="P9" s="317"/>
      <c r="Q9" s="1452" t="s">
        <v>9</v>
      </c>
      <c r="R9" s="1446" t="s">
        <v>266</v>
      </c>
      <c r="S9" s="1448" t="s">
        <v>24</v>
      </c>
      <c r="T9" s="1449"/>
      <c r="U9" s="1450" t="s">
        <v>23</v>
      </c>
      <c r="V9" s="1451"/>
      <c r="W9" s="317"/>
      <c r="X9" s="1452" t="s">
        <v>9</v>
      </c>
      <c r="Y9" s="1446" t="s">
        <v>266</v>
      </c>
      <c r="Z9" s="1448" t="s">
        <v>24</v>
      </c>
      <c r="AA9" s="1449"/>
      <c r="AB9" s="1450" t="s">
        <v>23</v>
      </c>
      <c r="AC9" s="1451"/>
      <c r="AD9" s="319"/>
      <c r="AE9" s="319"/>
      <c r="AF9" s="320"/>
      <c r="AG9" s="320"/>
      <c r="AH9" s="320"/>
      <c r="AI9" s="320"/>
      <c r="AJ9" s="320"/>
      <c r="AK9" s="320"/>
      <c r="AL9" s="321"/>
    </row>
    <row r="10" spans="1:53" s="322" customFormat="1" ht="36.75" customHeight="1" x14ac:dyDescent="0.25">
      <c r="A10" s="316"/>
      <c r="B10" s="1462"/>
      <c r="C10" s="317"/>
      <c r="D10" s="1453"/>
      <c r="E10" s="407" t="s">
        <v>9</v>
      </c>
      <c r="F10" s="403" t="s">
        <v>266</v>
      </c>
      <c r="G10" s="406" t="s">
        <v>9</v>
      </c>
      <c r="H10" s="886" t="s">
        <v>266</v>
      </c>
      <c r="I10" s="346"/>
      <c r="J10" s="1453"/>
      <c r="K10" s="1447"/>
      <c r="L10" s="404" t="s">
        <v>9</v>
      </c>
      <c r="M10" s="403" t="s">
        <v>266</v>
      </c>
      <c r="N10" s="407" t="s">
        <v>9</v>
      </c>
      <c r="O10" s="402" t="s">
        <v>266</v>
      </c>
      <c r="P10" s="347"/>
      <c r="Q10" s="1453"/>
      <c r="R10" s="1447"/>
      <c r="S10" s="404" t="s">
        <v>9</v>
      </c>
      <c r="T10" s="403" t="s">
        <v>266</v>
      </c>
      <c r="U10" s="407" t="s">
        <v>9</v>
      </c>
      <c r="V10" s="402" t="s">
        <v>266</v>
      </c>
      <c r="W10" s="347"/>
      <c r="X10" s="1453"/>
      <c r="Y10" s="1447"/>
      <c r="Z10" s="404" t="s">
        <v>9</v>
      </c>
      <c r="AA10" s="403" t="s">
        <v>266</v>
      </c>
      <c r="AB10" s="407" t="s">
        <v>9</v>
      </c>
      <c r="AC10" s="402" t="s">
        <v>266</v>
      </c>
      <c r="AD10" s="319"/>
      <c r="AE10" s="348"/>
      <c r="AF10" s="329"/>
      <c r="AG10" s="329"/>
      <c r="AH10" s="329"/>
      <c r="AI10" s="329"/>
      <c r="AJ10" s="320"/>
      <c r="AK10" s="320"/>
      <c r="AL10" s="320"/>
    </row>
    <row r="11" spans="1:53" s="328" customFormat="1" ht="4.5" customHeight="1" x14ac:dyDescent="0.25">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35">
      <c r="A12" s="330"/>
      <c r="B12" s="349" t="s">
        <v>8</v>
      </c>
      <c r="C12" s="350"/>
      <c r="D12" s="351">
        <f>J12+Q12+X12</f>
        <v>116158</v>
      </c>
      <c r="E12" s="352">
        <f>L12+S12+Z12</f>
        <v>75745</v>
      </c>
      <c r="F12" s="353">
        <f>E12/$D12*100</f>
        <v>65.208595189311112</v>
      </c>
      <c r="G12" s="352">
        <f>N12+U12+AB12</f>
        <v>40413</v>
      </c>
      <c r="H12" s="354">
        <f>G12/$D12*100</f>
        <v>34.791404810688888</v>
      </c>
      <c r="I12" s="350"/>
      <c r="J12" s="355">
        <f>L12+N12</f>
        <v>24610</v>
      </c>
      <c r="K12" s="356">
        <f>J12/$D12*100</f>
        <v>21.18665954992338</v>
      </c>
      <c r="L12" s="357">
        <v>10767</v>
      </c>
      <c r="M12" s="353">
        <v>43.750507923608289</v>
      </c>
      <c r="N12" s="357">
        <v>13843</v>
      </c>
      <c r="O12" s="358">
        <v>56.249492076391718</v>
      </c>
      <c r="P12" s="350"/>
      <c r="Q12" s="355">
        <v>30500</v>
      </c>
      <c r="R12" s="356">
        <v>26.257339141514148</v>
      </c>
      <c r="S12" s="357">
        <v>21801</v>
      </c>
      <c r="T12" s="353">
        <v>71.478688524590154</v>
      </c>
      <c r="U12" s="357">
        <v>8699</v>
      </c>
      <c r="V12" s="358">
        <v>28.521311475409838</v>
      </c>
      <c r="W12" s="350"/>
      <c r="X12" s="355">
        <v>61048</v>
      </c>
      <c r="Y12" s="356">
        <v>52.556001308562472</v>
      </c>
      <c r="Z12" s="357">
        <v>43177</v>
      </c>
      <c r="AA12" s="353">
        <v>70.7263137203512</v>
      </c>
      <c r="AB12" s="357">
        <v>17871</v>
      </c>
      <c r="AC12" s="358">
        <f t="shared" ref="AC12:AC29" si="0">AB12/$X12*100</f>
        <v>29.273686279648803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35">
      <c r="A13" s="330"/>
      <c r="B13" s="363" t="s">
        <v>7</v>
      </c>
      <c r="C13" s="350"/>
      <c r="D13" s="364">
        <f t="shared" ref="D13:D29" si="1">J13+Q13+X13</f>
        <v>17423</v>
      </c>
      <c r="E13" s="365">
        <f t="shared" ref="E13:E29" si="2">L13+S13+Z13</f>
        <v>11141</v>
      </c>
      <c r="F13" s="366">
        <f t="shared" ref="F13:H29" si="3">E13/$D13*100</f>
        <v>63.94421167422373</v>
      </c>
      <c r="G13" s="365">
        <f t="shared" ref="G13:G29" si="4">N13+U13+AB13</f>
        <v>6282</v>
      </c>
      <c r="H13" s="367">
        <f t="shared" si="3"/>
        <v>36.05578832577627</v>
      </c>
      <c r="I13" s="350"/>
      <c r="J13" s="368">
        <f t="shared" ref="J13:J29" si="5">L13+N13</f>
        <v>3240</v>
      </c>
      <c r="K13" s="369">
        <f t="shared" ref="K13:K29" si="6">J13/$D13*100</f>
        <v>18.596108592090914</v>
      </c>
      <c r="L13" s="370">
        <v>1415</v>
      </c>
      <c r="M13" s="371">
        <v>43.672839506172842</v>
      </c>
      <c r="N13" s="370">
        <v>1825</v>
      </c>
      <c r="O13" s="372">
        <v>56.327160493827158</v>
      </c>
      <c r="P13" s="350"/>
      <c r="Q13" s="368">
        <v>3951</v>
      </c>
      <c r="R13" s="369">
        <v>22.676921310910863</v>
      </c>
      <c r="S13" s="370">
        <v>2514</v>
      </c>
      <c r="T13" s="371">
        <v>63.629460895975697</v>
      </c>
      <c r="U13" s="370">
        <v>1437</v>
      </c>
      <c r="V13" s="372">
        <v>36.370539104024296</v>
      </c>
      <c r="W13" s="350"/>
      <c r="X13" s="368">
        <v>10232</v>
      </c>
      <c r="Y13" s="369">
        <v>58.726970096998222</v>
      </c>
      <c r="Z13" s="370">
        <v>7212</v>
      </c>
      <c r="AA13" s="371">
        <v>70.484753713838927</v>
      </c>
      <c r="AB13" s="370">
        <v>3020</v>
      </c>
      <c r="AC13" s="372">
        <f t="shared" si="0"/>
        <v>29.515246286161062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35">
      <c r="A14" s="330"/>
      <c r="B14" s="363" t="s">
        <v>37</v>
      </c>
      <c r="C14" s="350"/>
      <c r="D14" s="364">
        <f t="shared" si="1"/>
        <v>15219</v>
      </c>
      <c r="E14" s="365">
        <f t="shared" si="2"/>
        <v>9796</v>
      </c>
      <c r="F14" s="366">
        <f t="shared" si="3"/>
        <v>64.366909783822862</v>
      </c>
      <c r="G14" s="365">
        <f t="shared" si="4"/>
        <v>5423</v>
      </c>
      <c r="H14" s="367">
        <f t="shared" si="3"/>
        <v>35.633090216177152</v>
      </c>
      <c r="I14" s="350"/>
      <c r="J14" s="368">
        <f t="shared" si="5"/>
        <v>3485</v>
      </c>
      <c r="K14" s="369">
        <f t="shared" si="6"/>
        <v>22.899007819173399</v>
      </c>
      <c r="L14" s="370">
        <v>1499</v>
      </c>
      <c r="M14" s="371">
        <v>43.012912482065992</v>
      </c>
      <c r="N14" s="370">
        <v>1986</v>
      </c>
      <c r="O14" s="372">
        <v>56.987087517934</v>
      </c>
      <c r="P14" s="350"/>
      <c r="Q14" s="368">
        <v>3424</v>
      </c>
      <c r="R14" s="369">
        <v>22.498193048163483</v>
      </c>
      <c r="S14" s="370">
        <v>2021</v>
      </c>
      <c r="T14" s="371">
        <v>59.024532710280376</v>
      </c>
      <c r="U14" s="370">
        <v>1403</v>
      </c>
      <c r="V14" s="372">
        <v>40.975467289719624</v>
      </c>
      <c r="W14" s="350"/>
      <c r="X14" s="368">
        <v>8310</v>
      </c>
      <c r="Y14" s="369">
        <v>54.602799132663115</v>
      </c>
      <c r="Z14" s="370">
        <v>6276</v>
      </c>
      <c r="AA14" s="371">
        <v>75.523465703971112</v>
      </c>
      <c r="AB14" s="370">
        <v>2034</v>
      </c>
      <c r="AC14" s="372">
        <f t="shared" si="0"/>
        <v>24.476534296028881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35">
      <c r="A15" s="330"/>
      <c r="B15" s="363" t="s">
        <v>38</v>
      </c>
      <c r="C15" s="350"/>
      <c r="D15" s="364">
        <f t="shared" si="1"/>
        <v>14920</v>
      </c>
      <c r="E15" s="365">
        <f t="shared" si="2"/>
        <v>9222</v>
      </c>
      <c r="F15" s="366">
        <f t="shared" si="3"/>
        <v>61.809651474530838</v>
      </c>
      <c r="G15" s="365">
        <f t="shared" si="4"/>
        <v>5698</v>
      </c>
      <c r="H15" s="367">
        <f t="shared" si="3"/>
        <v>38.190348525469169</v>
      </c>
      <c r="I15" s="350"/>
      <c r="J15" s="368">
        <f t="shared" si="5"/>
        <v>4169</v>
      </c>
      <c r="K15" s="369">
        <f t="shared" si="6"/>
        <v>27.942359249329758</v>
      </c>
      <c r="L15" s="370">
        <v>1899</v>
      </c>
      <c r="M15" s="371">
        <v>45.550491724634206</v>
      </c>
      <c r="N15" s="370">
        <v>2270</v>
      </c>
      <c r="O15" s="372">
        <v>54.449508275365801</v>
      </c>
      <c r="P15" s="350"/>
      <c r="Q15" s="368">
        <v>3678</v>
      </c>
      <c r="R15" s="369">
        <v>24.651474530831099</v>
      </c>
      <c r="S15" s="370">
        <v>2312</v>
      </c>
      <c r="T15" s="371">
        <v>62.860250135943453</v>
      </c>
      <c r="U15" s="370">
        <v>1366</v>
      </c>
      <c r="V15" s="372">
        <v>37.139749864056554</v>
      </c>
      <c r="W15" s="350"/>
      <c r="X15" s="368">
        <v>7073</v>
      </c>
      <c r="Y15" s="369">
        <v>47.406166219839143</v>
      </c>
      <c r="Z15" s="370">
        <v>5011</v>
      </c>
      <c r="AA15" s="371">
        <v>70.846882510957158</v>
      </c>
      <c r="AB15" s="370">
        <v>2062</v>
      </c>
      <c r="AC15" s="372">
        <f t="shared" si="0"/>
        <v>29.153117489042842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35">
      <c r="A16" s="330"/>
      <c r="B16" s="363" t="s">
        <v>6</v>
      </c>
      <c r="C16" s="350"/>
      <c r="D16" s="364">
        <f t="shared" si="1"/>
        <v>19792</v>
      </c>
      <c r="E16" s="365">
        <f t="shared" si="2"/>
        <v>11466</v>
      </c>
      <c r="F16" s="366">
        <f t="shared" si="3"/>
        <v>57.932497978981409</v>
      </c>
      <c r="G16" s="365">
        <f t="shared" si="4"/>
        <v>8326</v>
      </c>
      <c r="H16" s="367">
        <f t="shared" si="3"/>
        <v>42.067502021018591</v>
      </c>
      <c r="I16" s="350"/>
      <c r="J16" s="368">
        <f t="shared" si="5"/>
        <v>7764</v>
      </c>
      <c r="K16" s="369">
        <f t="shared" si="6"/>
        <v>39.227970897332256</v>
      </c>
      <c r="L16" s="370">
        <v>3324</v>
      </c>
      <c r="M16" s="371">
        <v>42.812982998454409</v>
      </c>
      <c r="N16" s="370">
        <v>4440</v>
      </c>
      <c r="O16" s="372">
        <v>57.187017001545591</v>
      </c>
      <c r="P16" s="350"/>
      <c r="Q16" s="368">
        <v>5162</v>
      </c>
      <c r="R16" s="369">
        <v>26.08124494745352</v>
      </c>
      <c r="S16" s="370">
        <v>3314</v>
      </c>
      <c r="T16" s="371">
        <v>64.199922510654787</v>
      </c>
      <c r="U16" s="370">
        <v>1848</v>
      </c>
      <c r="V16" s="372">
        <v>35.800077489345213</v>
      </c>
      <c r="W16" s="350"/>
      <c r="X16" s="368">
        <v>6866</v>
      </c>
      <c r="Y16" s="369">
        <v>34.690784155214224</v>
      </c>
      <c r="Z16" s="370">
        <v>4828</v>
      </c>
      <c r="AA16" s="371">
        <v>70.317506554034367</v>
      </c>
      <c r="AB16" s="370">
        <v>2038</v>
      </c>
      <c r="AC16" s="372">
        <f t="shared" si="0"/>
        <v>29.68249344596563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35">
      <c r="A17" s="330"/>
      <c r="B17" s="363" t="s">
        <v>5</v>
      </c>
      <c r="C17" s="350"/>
      <c r="D17" s="374">
        <f t="shared" si="1"/>
        <v>5134</v>
      </c>
      <c r="E17" s="375">
        <f t="shared" si="2"/>
        <v>3045</v>
      </c>
      <c r="F17" s="376">
        <f t="shared" si="3"/>
        <v>59.310479158550834</v>
      </c>
      <c r="G17" s="375">
        <f t="shared" si="4"/>
        <v>2089</v>
      </c>
      <c r="H17" s="367">
        <f t="shared" si="3"/>
        <v>40.689520841449159</v>
      </c>
      <c r="I17" s="350"/>
      <c r="J17" s="377">
        <f t="shared" si="5"/>
        <v>1492</v>
      </c>
      <c r="K17" s="378">
        <f t="shared" si="6"/>
        <v>29.061160888196337</v>
      </c>
      <c r="L17" s="375">
        <v>650</v>
      </c>
      <c r="M17" s="376">
        <v>43.565683646112603</v>
      </c>
      <c r="N17" s="375">
        <v>842</v>
      </c>
      <c r="O17" s="372">
        <v>56.434316353887404</v>
      </c>
      <c r="P17" s="350"/>
      <c r="Q17" s="377">
        <v>1235</v>
      </c>
      <c r="R17" s="378">
        <v>24.055317491234902</v>
      </c>
      <c r="S17" s="375">
        <v>690</v>
      </c>
      <c r="T17" s="376">
        <v>55.870445344129557</v>
      </c>
      <c r="U17" s="375">
        <v>545</v>
      </c>
      <c r="V17" s="372">
        <v>44.129554655870443</v>
      </c>
      <c r="W17" s="350"/>
      <c r="X17" s="377">
        <v>2407</v>
      </c>
      <c r="Y17" s="378">
        <v>46.883521620568757</v>
      </c>
      <c r="Z17" s="375">
        <v>1705</v>
      </c>
      <c r="AA17" s="376">
        <v>70.835064395513086</v>
      </c>
      <c r="AB17" s="375">
        <v>702</v>
      </c>
      <c r="AC17" s="372">
        <f t="shared" si="0"/>
        <v>29.164935604486914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35">
      <c r="A18" s="330"/>
      <c r="B18" s="363" t="s">
        <v>4</v>
      </c>
      <c r="C18" s="350"/>
      <c r="D18" s="364">
        <f t="shared" si="1"/>
        <v>51825</v>
      </c>
      <c r="E18" s="365">
        <f t="shared" si="2"/>
        <v>32356</v>
      </c>
      <c r="F18" s="366">
        <f t="shared" si="3"/>
        <v>62.433188615533041</v>
      </c>
      <c r="G18" s="365">
        <f t="shared" si="4"/>
        <v>19469</v>
      </c>
      <c r="H18" s="367">
        <f t="shared" si="3"/>
        <v>37.566811384466959</v>
      </c>
      <c r="I18" s="350"/>
      <c r="J18" s="368">
        <f t="shared" si="5"/>
        <v>10068</v>
      </c>
      <c r="K18" s="369">
        <f t="shared" si="6"/>
        <v>19.426917510853837</v>
      </c>
      <c r="L18" s="370">
        <v>4284</v>
      </c>
      <c r="M18" s="371">
        <v>42.550655542312278</v>
      </c>
      <c r="N18" s="370">
        <v>5784</v>
      </c>
      <c r="O18" s="372">
        <v>57.449344457687722</v>
      </c>
      <c r="P18" s="350"/>
      <c r="Q18" s="368">
        <v>10012</v>
      </c>
      <c r="R18" s="369">
        <v>19.318861553304391</v>
      </c>
      <c r="S18" s="370">
        <v>5755</v>
      </c>
      <c r="T18" s="371">
        <v>57.481022772672794</v>
      </c>
      <c r="U18" s="370">
        <v>4257</v>
      </c>
      <c r="V18" s="372">
        <v>42.518977227327213</v>
      </c>
      <c r="W18" s="350"/>
      <c r="X18" s="368">
        <v>31745</v>
      </c>
      <c r="Y18" s="369">
        <v>61.254220935841772</v>
      </c>
      <c r="Z18" s="370">
        <v>22317</v>
      </c>
      <c r="AA18" s="371">
        <v>70.300834777130262</v>
      </c>
      <c r="AB18" s="370">
        <v>9428</v>
      </c>
      <c r="AC18" s="372">
        <f t="shared" si="0"/>
        <v>29.699165222869745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35">
      <c r="A19" s="330"/>
      <c r="B19" s="363" t="s">
        <v>40</v>
      </c>
      <c r="C19" s="350"/>
      <c r="D19" s="364">
        <f t="shared" si="1"/>
        <v>30625</v>
      </c>
      <c r="E19" s="365">
        <f t="shared" si="2"/>
        <v>19658</v>
      </c>
      <c r="F19" s="366">
        <f t="shared" si="3"/>
        <v>64.189387755102047</v>
      </c>
      <c r="G19" s="365">
        <f t="shared" si="4"/>
        <v>10967</v>
      </c>
      <c r="H19" s="367">
        <f t="shared" si="3"/>
        <v>35.81061224489796</v>
      </c>
      <c r="I19" s="350"/>
      <c r="J19" s="368">
        <f t="shared" si="5"/>
        <v>6163</v>
      </c>
      <c r="K19" s="369">
        <f t="shared" si="6"/>
        <v>20.124081632653063</v>
      </c>
      <c r="L19" s="370">
        <v>2630</v>
      </c>
      <c r="M19" s="371">
        <v>42.674022391692354</v>
      </c>
      <c r="N19" s="370">
        <v>3533</v>
      </c>
      <c r="O19" s="372">
        <v>57.325977608307646</v>
      </c>
      <c r="P19" s="350"/>
      <c r="Q19" s="368">
        <v>6571</v>
      </c>
      <c r="R19" s="369">
        <v>21.456326530612245</v>
      </c>
      <c r="S19" s="370">
        <v>4288</v>
      </c>
      <c r="T19" s="371">
        <v>65.256429767158735</v>
      </c>
      <c r="U19" s="370">
        <v>2283</v>
      </c>
      <c r="V19" s="372">
        <v>34.743570232841272</v>
      </c>
      <c r="W19" s="350"/>
      <c r="X19" s="368">
        <v>17891</v>
      </c>
      <c r="Y19" s="369">
        <v>58.419591836734696</v>
      </c>
      <c r="Z19" s="370">
        <v>12740</v>
      </c>
      <c r="AA19" s="371">
        <v>71.20898775920854</v>
      </c>
      <c r="AB19" s="370">
        <v>5151</v>
      </c>
      <c r="AC19" s="372">
        <f t="shared" si="0"/>
        <v>28.79101224079146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35">
      <c r="A20" s="330"/>
      <c r="B20" s="363" t="s">
        <v>41</v>
      </c>
      <c r="C20" s="350"/>
      <c r="D20" s="364">
        <f t="shared" si="1"/>
        <v>106658</v>
      </c>
      <c r="E20" s="365">
        <f t="shared" si="2"/>
        <v>66887</v>
      </c>
      <c r="F20" s="366">
        <f t="shared" si="3"/>
        <v>62.711657822198049</v>
      </c>
      <c r="G20" s="365">
        <f t="shared" si="4"/>
        <v>39771</v>
      </c>
      <c r="H20" s="367">
        <f t="shared" si="3"/>
        <v>37.288342177801951</v>
      </c>
      <c r="I20" s="350"/>
      <c r="J20" s="368">
        <f t="shared" si="5"/>
        <v>29922</v>
      </c>
      <c r="K20" s="369">
        <f t="shared" si="6"/>
        <v>28.054154400045007</v>
      </c>
      <c r="L20" s="370">
        <v>13214</v>
      </c>
      <c r="M20" s="371">
        <v>44.161486531648954</v>
      </c>
      <c r="N20" s="370">
        <v>16708</v>
      </c>
      <c r="O20" s="372">
        <v>55.838513468351046</v>
      </c>
      <c r="P20" s="350"/>
      <c r="Q20" s="368">
        <v>24325</v>
      </c>
      <c r="R20" s="369">
        <v>22.806540531418179</v>
      </c>
      <c r="S20" s="370">
        <v>15744</v>
      </c>
      <c r="T20" s="371">
        <v>64.723535457348405</v>
      </c>
      <c r="U20" s="370">
        <v>8581</v>
      </c>
      <c r="V20" s="372">
        <v>35.276464542651595</v>
      </c>
      <c r="W20" s="350"/>
      <c r="X20" s="368">
        <v>52411</v>
      </c>
      <c r="Y20" s="369">
        <v>49.139305068536821</v>
      </c>
      <c r="Z20" s="370">
        <v>37929</v>
      </c>
      <c r="AA20" s="371">
        <v>72.368395947415621</v>
      </c>
      <c r="AB20" s="370">
        <v>14482</v>
      </c>
      <c r="AC20" s="372">
        <f t="shared" si="0"/>
        <v>27.631604052584379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35">
      <c r="A21" s="330"/>
      <c r="B21" s="363" t="s">
        <v>3</v>
      </c>
      <c r="C21" s="350"/>
      <c r="D21" s="364">
        <f t="shared" si="1"/>
        <v>63610</v>
      </c>
      <c r="E21" s="365">
        <f t="shared" si="2"/>
        <v>38651</v>
      </c>
      <c r="F21" s="366">
        <f t="shared" si="3"/>
        <v>60.762458732903632</v>
      </c>
      <c r="G21" s="365">
        <f t="shared" si="4"/>
        <v>24959</v>
      </c>
      <c r="H21" s="367">
        <f t="shared" si="3"/>
        <v>39.237541267096368</v>
      </c>
      <c r="I21" s="350"/>
      <c r="J21" s="368">
        <f t="shared" si="5"/>
        <v>18944</v>
      </c>
      <c r="K21" s="369">
        <f t="shared" si="6"/>
        <v>29.781480899229678</v>
      </c>
      <c r="L21" s="370">
        <v>7490</v>
      </c>
      <c r="M21" s="371">
        <v>39.53758445945946</v>
      </c>
      <c r="N21" s="370">
        <v>11454</v>
      </c>
      <c r="O21" s="372">
        <v>60.46241554054054</v>
      </c>
      <c r="P21" s="350"/>
      <c r="Q21" s="368">
        <v>14428</v>
      </c>
      <c r="R21" s="369">
        <v>22.681968243986795</v>
      </c>
      <c r="S21" s="370">
        <v>9389</v>
      </c>
      <c r="T21" s="371">
        <v>65.074854449681169</v>
      </c>
      <c r="U21" s="370">
        <v>5039</v>
      </c>
      <c r="V21" s="372">
        <v>34.925145550318824</v>
      </c>
      <c r="W21" s="350"/>
      <c r="X21" s="368">
        <v>30238</v>
      </c>
      <c r="Y21" s="369">
        <v>47.536550856783528</v>
      </c>
      <c r="Z21" s="370">
        <v>21772</v>
      </c>
      <c r="AA21" s="371">
        <v>72.002116542099344</v>
      </c>
      <c r="AB21" s="370">
        <v>8466</v>
      </c>
      <c r="AC21" s="372">
        <f t="shared" si="0"/>
        <v>27.997883457900656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35">
      <c r="A22" s="330"/>
      <c r="B22" s="363" t="s">
        <v>2</v>
      </c>
      <c r="C22" s="350"/>
      <c r="D22" s="364">
        <f t="shared" si="1"/>
        <v>12398</v>
      </c>
      <c r="E22" s="365">
        <f t="shared" si="2"/>
        <v>7868</v>
      </c>
      <c r="F22" s="366">
        <f t="shared" si="3"/>
        <v>63.461848685271818</v>
      </c>
      <c r="G22" s="365">
        <f t="shared" si="4"/>
        <v>4530</v>
      </c>
      <c r="H22" s="367">
        <f t="shared" si="3"/>
        <v>36.538151314728182</v>
      </c>
      <c r="I22" s="350"/>
      <c r="J22" s="368">
        <f t="shared" si="5"/>
        <v>3369</v>
      </c>
      <c r="K22" s="369">
        <f t="shared" si="6"/>
        <v>27.173737699628976</v>
      </c>
      <c r="L22" s="370">
        <v>1444</v>
      </c>
      <c r="M22" s="371">
        <v>42.861383199762543</v>
      </c>
      <c r="N22" s="370">
        <v>1925</v>
      </c>
      <c r="O22" s="372">
        <v>57.138616800237465</v>
      </c>
      <c r="P22" s="350"/>
      <c r="Q22" s="368">
        <v>2628</v>
      </c>
      <c r="R22" s="369">
        <v>21.196967252782706</v>
      </c>
      <c r="S22" s="370">
        <v>1733</v>
      </c>
      <c r="T22" s="371">
        <v>65.943683409436844</v>
      </c>
      <c r="U22" s="370">
        <v>895</v>
      </c>
      <c r="V22" s="372">
        <v>34.056316590563171</v>
      </c>
      <c r="W22" s="350"/>
      <c r="X22" s="368">
        <v>6401</v>
      </c>
      <c r="Y22" s="369">
        <v>51.629295047588322</v>
      </c>
      <c r="Z22" s="370">
        <v>4691</v>
      </c>
      <c r="AA22" s="371">
        <v>73.285424152476182</v>
      </c>
      <c r="AB22" s="370">
        <v>1710</v>
      </c>
      <c r="AC22" s="372">
        <f t="shared" si="0"/>
        <v>26.714575847523825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35">
      <c r="A23" s="330"/>
      <c r="B23" s="363" t="s">
        <v>35</v>
      </c>
      <c r="C23" s="350"/>
      <c r="D23" s="364">
        <f t="shared" si="1"/>
        <v>33500</v>
      </c>
      <c r="E23" s="365">
        <f t="shared" si="2"/>
        <v>19418</v>
      </c>
      <c r="F23" s="366">
        <f t="shared" si="3"/>
        <v>57.964179104477608</v>
      </c>
      <c r="G23" s="365">
        <f t="shared" si="4"/>
        <v>14082</v>
      </c>
      <c r="H23" s="367">
        <f t="shared" si="3"/>
        <v>42.035820895522384</v>
      </c>
      <c r="I23" s="350"/>
      <c r="J23" s="368">
        <f t="shared" si="5"/>
        <v>10954</v>
      </c>
      <c r="K23" s="369">
        <f t="shared" si="6"/>
        <v>32.698507462686564</v>
      </c>
      <c r="L23" s="370">
        <v>4091</v>
      </c>
      <c r="M23" s="371">
        <v>37.347087821800258</v>
      </c>
      <c r="N23" s="370">
        <v>6863</v>
      </c>
      <c r="O23" s="372">
        <v>62.652912178199749</v>
      </c>
      <c r="P23" s="350"/>
      <c r="Q23" s="368">
        <v>6336</v>
      </c>
      <c r="R23" s="369">
        <v>18.913432835820895</v>
      </c>
      <c r="S23" s="370">
        <v>3701</v>
      </c>
      <c r="T23" s="371">
        <v>58.412247474747467</v>
      </c>
      <c r="U23" s="370">
        <v>2635</v>
      </c>
      <c r="V23" s="372">
        <v>41.587752525252526</v>
      </c>
      <c r="W23" s="350"/>
      <c r="X23" s="368">
        <v>16210</v>
      </c>
      <c r="Y23" s="369">
        <v>48.388059701492537</v>
      </c>
      <c r="Z23" s="370">
        <v>11626</v>
      </c>
      <c r="AA23" s="371">
        <v>71.721159777914863</v>
      </c>
      <c r="AB23" s="370">
        <v>4584</v>
      </c>
      <c r="AC23" s="372">
        <f t="shared" si="0"/>
        <v>28.278840222085133</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35">
      <c r="A24" s="330"/>
      <c r="B24" s="363" t="s">
        <v>42</v>
      </c>
      <c r="C24" s="350"/>
      <c r="D24" s="364">
        <f t="shared" si="1"/>
        <v>61725</v>
      </c>
      <c r="E24" s="365">
        <f t="shared" si="2"/>
        <v>40257</v>
      </c>
      <c r="F24" s="366">
        <f t="shared" si="3"/>
        <v>65.219927095990286</v>
      </c>
      <c r="G24" s="365">
        <f t="shared" si="4"/>
        <v>21468</v>
      </c>
      <c r="H24" s="367">
        <f t="shared" si="3"/>
        <v>34.780072904009721</v>
      </c>
      <c r="I24" s="350"/>
      <c r="J24" s="368">
        <f t="shared" si="5"/>
        <v>15183</v>
      </c>
      <c r="K24" s="369">
        <f t="shared" si="6"/>
        <v>24.597812879708382</v>
      </c>
      <c r="L24" s="370">
        <v>6893</v>
      </c>
      <c r="M24" s="371">
        <v>45.399459922281501</v>
      </c>
      <c r="N24" s="370">
        <v>8290</v>
      </c>
      <c r="O24" s="372">
        <v>54.600540077718499</v>
      </c>
      <c r="P24" s="350"/>
      <c r="Q24" s="368">
        <v>13227</v>
      </c>
      <c r="R24" s="369">
        <v>21.428918590522478</v>
      </c>
      <c r="S24" s="370">
        <v>9008</v>
      </c>
      <c r="T24" s="371">
        <v>68.103122401149164</v>
      </c>
      <c r="U24" s="370">
        <v>4219</v>
      </c>
      <c r="V24" s="372">
        <v>31.896877598850836</v>
      </c>
      <c r="W24" s="350"/>
      <c r="X24" s="368">
        <v>33315</v>
      </c>
      <c r="Y24" s="369">
        <v>53.973268529769136</v>
      </c>
      <c r="Z24" s="370">
        <v>24356</v>
      </c>
      <c r="AA24" s="371">
        <v>73.108209515233384</v>
      </c>
      <c r="AB24" s="370">
        <v>8959</v>
      </c>
      <c r="AC24" s="372">
        <f t="shared" si="0"/>
        <v>26.89179048476662</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35">
      <c r="A25" s="332"/>
      <c r="B25" s="363" t="s">
        <v>43</v>
      </c>
      <c r="C25" s="350"/>
      <c r="D25" s="364">
        <f t="shared" si="1"/>
        <v>16780</v>
      </c>
      <c r="E25" s="365">
        <f t="shared" si="2"/>
        <v>10393</v>
      </c>
      <c r="F25" s="366">
        <f t="shared" si="3"/>
        <v>61.936829558998809</v>
      </c>
      <c r="G25" s="365">
        <f t="shared" si="4"/>
        <v>6387</v>
      </c>
      <c r="H25" s="367">
        <f t="shared" si="3"/>
        <v>38.063170441001191</v>
      </c>
      <c r="I25" s="350"/>
      <c r="J25" s="368">
        <f t="shared" si="5"/>
        <v>4583</v>
      </c>
      <c r="K25" s="369">
        <f t="shared" si="6"/>
        <v>27.312276519666266</v>
      </c>
      <c r="L25" s="370">
        <v>1799</v>
      </c>
      <c r="M25" s="371">
        <v>39.253763910102549</v>
      </c>
      <c r="N25" s="370">
        <v>2784</v>
      </c>
      <c r="O25" s="372">
        <v>60.746236089897444</v>
      </c>
      <c r="P25" s="350"/>
      <c r="Q25" s="368">
        <v>4261</v>
      </c>
      <c r="R25" s="369">
        <v>25.393325387365913</v>
      </c>
      <c r="S25" s="370">
        <v>2932</v>
      </c>
      <c r="T25" s="371">
        <v>68.810138465149024</v>
      </c>
      <c r="U25" s="370">
        <v>1329</v>
      </c>
      <c r="V25" s="372">
        <v>31.189861534850976</v>
      </c>
      <c r="W25" s="350"/>
      <c r="X25" s="368">
        <v>7936</v>
      </c>
      <c r="Y25" s="369">
        <v>47.294398092967818</v>
      </c>
      <c r="Z25" s="370">
        <v>5662</v>
      </c>
      <c r="AA25" s="371">
        <v>71.345766129032256</v>
      </c>
      <c r="AB25" s="370">
        <v>2274</v>
      </c>
      <c r="AC25" s="372">
        <f t="shared" si="0"/>
        <v>28.654233870967744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35">
      <c r="B26" s="363" t="s">
        <v>44</v>
      </c>
      <c r="C26" s="350"/>
      <c r="D26" s="379">
        <f t="shared" si="1"/>
        <v>7324</v>
      </c>
      <c r="E26" s="380">
        <f t="shared" si="2"/>
        <v>4462</v>
      </c>
      <c r="F26" s="381">
        <f t="shared" si="3"/>
        <v>60.922992900054616</v>
      </c>
      <c r="G26" s="380">
        <f t="shared" si="4"/>
        <v>2862</v>
      </c>
      <c r="H26" s="367">
        <f t="shared" si="3"/>
        <v>39.077007099945391</v>
      </c>
      <c r="I26" s="350"/>
      <c r="J26" s="377">
        <f t="shared" si="5"/>
        <v>1745</v>
      </c>
      <c r="K26" s="378">
        <f t="shared" si="6"/>
        <v>23.825778263244128</v>
      </c>
      <c r="L26" s="375">
        <v>721</v>
      </c>
      <c r="M26" s="376">
        <v>41.318051575931229</v>
      </c>
      <c r="N26" s="375">
        <v>1024</v>
      </c>
      <c r="O26" s="372">
        <v>58.681948424068764</v>
      </c>
      <c r="P26" s="350"/>
      <c r="Q26" s="377">
        <v>1437</v>
      </c>
      <c r="R26" s="378">
        <v>19.6204259967231</v>
      </c>
      <c r="S26" s="375">
        <v>821</v>
      </c>
      <c r="T26" s="376">
        <v>57.132915796798891</v>
      </c>
      <c r="U26" s="375">
        <v>616</v>
      </c>
      <c r="V26" s="372">
        <v>42.867084203201109</v>
      </c>
      <c r="W26" s="350"/>
      <c r="X26" s="377">
        <v>4142</v>
      </c>
      <c r="Y26" s="378">
        <v>56.553795740032761</v>
      </c>
      <c r="Z26" s="375">
        <v>2920</v>
      </c>
      <c r="AA26" s="376">
        <v>70.497344278126505</v>
      </c>
      <c r="AB26" s="375">
        <v>1222</v>
      </c>
      <c r="AC26" s="372">
        <f t="shared" si="0"/>
        <v>29.502655721873488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35">
      <c r="B27" s="363" t="s">
        <v>45</v>
      </c>
      <c r="C27" s="350"/>
      <c r="D27" s="379">
        <f t="shared" si="1"/>
        <v>32873</v>
      </c>
      <c r="E27" s="380">
        <f t="shared" si="2"/>
        <v>19529</v>
      </c>
      <c r="F27" s="381">
        <f t="shared" si="3"/>
        <v>59.407416420770844</v>
      </c>
      <c r="G27" s="380">
        <f t="shared" si="4"/>
        <v>13344</v>
      </c>
      <c r="H27" s="367">
        <f t="shared" si="3"/>
        <v>40.592583579229149</v>
      </c>
      <c r="I27" s="350"/>
      <c r="J27" s="377">
        <f t="shared" si="5"/>
        <v>9036</v>
      </c>
      <c r="K27" s="378">
        <f t="shared" si="6"/>
        <v>27.487603808596724</v>
      </c>
      <c r="L27" s="375">
        <v>3508</v>
      </c>
      <c r="M27" s="376">
        <v>38.822487826471892</v>
      </c>
      <c r="N27" s="375">
        <v>5528</v>
      </c>
      <c r="O27" s="372">
        <v>61.177512173528115</v>
      </c>
      <c r="P27" s="350"/>
      <c r="Q27" s="377">
        <v>6641</v>
      </c>
      <c r="R27" s="378">
        <v>20.201989474644847</v>
      </c>
      <c r="S27" s="375">
        <v>3729</v>
      </c>
      <c r="T27" s="376">
        <v>56.151182050895954</v>
      </c>
      <c r="U27" s="375">
        <v>2912</v>
      </c>
      <c r="V27" s="372">
        <v>43.848817949104053</v>
      </c>
      <c r="W27" s="350"/>
      <c r="X27" s="377">
        <v>17196</v>
      </c>
      <c r="Y27" s="378">
        <v>52.310406716758429</v>
      </c>
      <c r="Z27" s="375">
        <v>12292</v>
      </c>
      <c r="AA27" s="376">
        <v>71.481739939520821</v>
      </c>
      <c r="AB27" s="375">
        <v>4904</v>
      </c>
      <c r="AC27" s="372">
        <f t="shared" si="0"/>
        <v>28.518260060479182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35">
      <c r="B28" s="363" t="s">
        <v>46</v>
      </c>
      <c r="C28" s="350"/>
      <c r="D28" s="379">
        <f t="shared" si="1"/>
        <v>3198</v>
      </c>
      <c r="E28" s="380">
        <f t="shared" si="2"/>
        <v>2158</v>
      </c>
      <c r="F28" s="381">
        <f t="shared" si="3"/>
        <v>67.479674796747972</v>
      </c>
      <c r="G28" s="380">
        <f t="shared" si="4"/>
        <v>1040</v>
      </c>
      <c r="H28" s="382">
        <f t="shared" si="3"/>
        <v>32.520325203252028</v>
      </c>
      <c r="I28" s="350"/>
      <c r="J28" s="377">
        <f t="shared" si="5"/>
        <v>398</v>
      </c>
      <c r="K28" s="378">
        <f t="shared" si="6"/>
        <v>12.445278298936834</v>
      </c>
      <c r="L28" s="375">
        <v>184</v>
      </c>
      <c r="M28" s="376">
        <v>46.231155778894475</v>
      </c>
      <c r="N28" s="375">
        <v>214</v>
      </c>
      <c r="O28" s="383">
        <v>53.768844221105525</v>
      </c>
      <c r="P28" s="350"/>
      <c r="Q28" s="377">
        <v>658</v>
      </c>
      <c r="R28" s="378">
        <v>20.575359599749842</v>
      </c>
      <c r="S28" s="375">
        <v>424</v>
      </c>
      <c r="T28" s="376">
        <v>64.437689969604861</v>
      </c>
      <c r="U28" s="375">
        <v>234</v>
      </c>
      <c r="V28" s="383">
        <v>35.562310030395139</v>
      </c>
      <c r="W28" s="350"/>
      <c r="X28" s="377">
        <v>2142</v>
      </c>
      <c r="Y28" s="378">
        <v>66.979362101313328</v>
      </c>
      <c r="Z28" s="375">
        <v>1550</v>
      </c>
      <c r="AA28" s="376">
        <v>72.362278244631185</v>
      </c>
      <c r="AB28" s="375">
        <v>592</v>
      </c>
      <c r="AC28" s="383">
        <f t="shared" si="0"/>
        <v>27.637721755368815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35">
      <c r="B29" s="384" t="s">
        <v>1</v>
      </c>
      <c r="C29" s="350"/>
      <c r="D29" s="385">
        <f t="shared" si="1"/>
        <v>1238</v>
      </c>
      <c r="E29" s="386">
        <f t="shared" si="2"/>
        <v>665</v>
      </c>
      <c r="F29" s="387">
        <f t="shared" si="3"/>
        <v>53.715670436187402</v>
      </c>
      <c r="G29" s="386">
        <f t="shared" si="4"/>
        <v>573</v>
      </c>
      <c r="H29" s="388">
        <f t="shared" si="3"/>
        <v>46.284329563812598</v>
      </c>
      <c r="I29" s="350"/>
      <c r="J29" s="389">
        <f t="shared" si="5"/>
        <v>677</v>
      </c>
      <c r="K29" s="390">
        <f t="shared" si="6"/>
        <v>54.684975767366716</v>
      </c>
      <c r="L29" s="391">
        <v>243</v>
      </c>
      <c r="M29" s="392">
        <v>35.893648449039887</v>
      </c>
      <c r="N29" s="391">
        <v>434</v>
      </c>
      <c r="O29" s="393">
        <v>64.106351550960113</v>
      </c>
      <c r="P29" s="350"/>
      <c r="Q29" s="389">
        <v>223</v>
      </c>
      <c r="R29" s="390">
        <v>18.012924071082388</v>
      </c>
      <c r="S29" s="391">
        <v>158</v>
      </c>
      <c r="T29" s="392">
        <v>70.852017937219742</v>
      </c>
      <c r="U29" s="391">
        <v>65</v>
      </c>
      <c r="V29" s="393">
        <v>29.147982062780269</v>
      </c>
      <c r="W29" s="350"/>
      <c r="X29" s="389">
        <v>338</v>
      </c>
      <c r="Y29" s="390">
        <v>27.302100161550889</v>
      </c>
      <c r="Z29" s="391">
        <v>264</v>
      </c>
      <c r="AA29" s="392">
        <v>78.10650887573965</v>
      </c>
      <c r="AB29" s="391">
        <v>74</v>
      </c>
      <c r="AC29" s="393">
        <f t="shared" si="0"/>
        <v>21.893491124260358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3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35">
      <c r="B31" s="1228" t="s">
        <v>0</v>
      </c>
      <c r="C31" s="320"/>
      <c r="D31" s="1229">
        <f>J31+Q31+X31</f>
        <v>610400</v>
      </c>
      <c r="E31" s="1230">
        <f>L31+S31+Z31</f>
        <v>382717</v>
      </c>
      <c r="F31" s="1231">
        <f>E31/$D31*100</f>
        <v>62.699377457404978</v>
      </c>
      <c r="G31" s="1230">
        <f>N31+U31+AB31</f>
        <v>227683</v>
      </c>
      <c r="H31" s="1232">
        <f>G31/$D31*100</f>
        <v>37.300622542595022</v>
      </c>
      <c r="I31" s="320"/>
      <c r="J31" s="1233">
        <f>SUM(J12:J29)</f>
        <v>155802</v>
      </c>
      <c r="K31" s="1234">
        <f>J31/$D31*100</f>
        <v>25.524574049803405</v>
      </c>
      <c r="L31" s="1230">
        <f>SUM(L12:L29)</f>
        <v>66055</v>
      </c>
      <c r="M31" s="1231">
        <f>L31/$J31*100</f>
        <v>42.396759990244028</v>
      </c>
      <c r="N31" s="1230">
        <f>SUM(N12:N29)</f>
        <v>89747</v>
      </c>
      <c r="O31" s="1235">
        <f>N31/$J31*100</f>
        <v>57.603240009755972</v>
      </c>
      <c r="P31" s="320"/>
      <c r="Q31" s="1233">
        <f>SUM(Q12:Q29)</f>
        <v>138697</v>
      </c>
      <c r="R31" s="1234">
        <f>Q31/$D31*100</f>
        <v>22.722313237221496</v>
      </c>
      <c r="S31" s="1230">
        <f>SUM(S12:S29)</f>
        <v>90334</v>
      </c>
      <c r="T31" s="1231">
        <f>S31/$Q31*100</f>
        <v>65.130464249406984</v>
      </c>
      <c r="U31" s="1230">
        <f>SUM(U12:U29)</f>
        <v>48363</v>
      </c>
      <c r="V31" s="1235">
        <f>U31/$Q31*100</f>
        <v>34.869535750593016</v>
      </c>
      <c r="W31" s="320"/>
      <c r="X31" s="1233">
        <f>SUM(X12:X29)</f>
        <v>315901</v>
      </c>
      <c r="Y31" s="1234">
        <f>X31/$D31*100</f>
        <v>51.753112712975103</v>
      </c>
      <c r="Z31" s="1230">
        <f>SUM(Z12:Z29)</f>
        <v>226328</v>
      </c>
      <c r="AA31" s="1231">
        <f>Z31/$X31*100</f>
        <v>71.645230626050576</v>
      </c>
      <c r="AB31" s="1230">
        <f>SUM(AB12:AB29)</f>
        <v>89573</v>
      </c>
      <c r="AC31" s="1235">
        <f>AB31/$X31*100</f>
        <v>28.354769373949434</v>
      </c>
      <c r="AD31" s="359"/>
      <c r="AE31" s="360"/>
      <c r="AF31" s="360"/>
      <c r="AI31" s="395"/>
      <c r="AK31" s="360"/>
      <c r="AL31" s="360"/>
      <c r="AO31" s="395"/>
      <c r="AQ31" s="360"/>
      <c r="AR31" s="360"/>
      <c r="AU31" s="395"/>
      <c r="AW31" s="360"/>
      <c r="AX31" s="360"/>
      <c r="BA31" s="395"/>
    </row>
    <row r="32" spans="1:53" s="396" customFormat="1" ht="5.25" customHeight="1" x14ac:dyDescent="0.25">
      <c r="B32" s="397" t="s">
        <v>39</v>
      </c>
      <c r="C32" s="398"/>
      <c r="I32" s="398"/>
    </row>
    <row r="33" spans="2:15" s="396" customFormat="1" ht="5.25" customHeight="1" x14ac:dyDescent="0.25">
      <c r="B33" s="397" t="s">
        <v>47</v>
      </c>
      <c r="C33" s="398"/>
      <c r="I33" s="398"/>
    </row>
    <row r="34" spans="2:15" s="394" customFormat="1" ht="13.5" customHeight="1" x14ac:dyDescent="0.25">
      <c r="B34" s="1454"/>
      <c r="C34" s="1454"/>
      <c r="D34" s="1454"/>
      <c r="E34" s="1454"/>
      <c r="F34" s="1454"/>
      <c r="G34" s="1454"/>
      <c r="H34" s="1454"/>
      <c r="I34" s="1454"/>
      <c r="J34" s="1454"/>
      <c r="K34" s="1454"/>
      <c r="L34" s="1454"/>
      <c r="M34" s="1454"/>
      <c r="N34" s="1454"/>
      <c r="O34" s="1454"/>
    </row>
    <row r="35" spans="2:15" s="329" customFormat="1" ht="29.25" customHeight="1" x14ac:dyDescent="0.25">
      <c r="B35" s="1455"/>
      <c r="C35" s="1455"/>
      <c r="D35" s="1455"/>
      <c r="E35" s="1455"/>
      <c r="F35" s="1455"/>
      <c r="G35" s="1455"/>
      <c r="H35" s="1455"/>
      <c r="I35" s="1455"/>
      <c r="J35" s="1455"/>
      <c r="K35" s="1455"/>
      <c r="L35" s="1455"/>
      <c r="M35" s="1455"/>
    </row>
    <row r="36" spans="2:15" s="329" customFormat="1" ht="4.5" customHeight="1" x14ac:dyDescent="0.25">
      <c r="B36" s="1445"/>
      <c r="C36" s="1445"/>
      <c r="D36" s="1445"/>
      <c r="E36" s="399"/>
      <c r="F36" s="399"/>
      <c r="G36" s="399"/>
    </row>
    <row r="37" spans="2:15" s="329" customFormat="1" x14ac:dyDescent="0.25"/>
    <row r="38" spans="2:15" s="329" customFormat="1" x14ac:dyDescent="0.25"/>
    <row r="39" spans="2:15" s="329" customFormat="1" x14ac:dyDescent="0.25"/>
    <row r="40" spans="2:15" s="329" customFormat="1" x14ac:dyDescent="0.25"/>
    <row r="41" spans="2:15" s="329" customFormat="1" x14ac:dyDescent="0.25"/>
    <row r="42" spans="2:15" s="329" customFormat="1" x14ac:dyDescent="0.25"/>
    <row r="43" spans="2:15" s="396" customFormat="1" x14ac:dyDescent="0.25"/>
    <row r="44" spans="2:15" s="396" customFormat="1" x14ac:dyDescent="0.25"/>
    <row r="45" spans="2:15" s="396" customFormat="1" x14ac:dyDescent="0.25"/>
    <row r="46" spans="2:15" s="396" customFormat="1" x14ac:dyDescent="0.25"/>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53125" defaultRowHeight="14.5" x14ac:dyDescent="0.25"/>
  <cols>
    <col min="1" max="1" width="1.1796875" style="333" customWidth="1"/>
    <col min="2" max="2" width="28.7265625" style="333" customWidth="1"/>
    <col min="3" max="3" width="0.54296875" style="333" customWidth="1"/>
    <col min="4" max="4" width="16.1796875" style="333" customWidth="1"/>
    <col min="5" max="5" width="8.7265625" style="333" customWidth="1"/>
    <col min="6" max="6" width="0.453125" style="333" customWidth="1"/>
    <col min="7" max="7" width="16.1796875" style="333" customWidth="1"/>
    <col min="8" max="8" width="8.7265625" style="333" customWidth="1"/>
    <col min="9" max="9" width="0.453125" style="333" customWidth="1"/>
    <col min="10" max="10" width="16.1796875" style="333" customWidth="1"/>
    <col min="11" max="11" width="8.7265625" style="333" customWidth="1"/>
    <col min="12" max="12" width="0.453125" style="333" customWidth="1"/>
    <col min="13" max="13" width="16.1796875" style="333" customWidth="1"/>
    <col min="14" max="14" width="8.7265625" style="333" customWidth="1"/>
    <col min="15" max="15" width="11.453125" style="333"/>
    <col min="16" max="18" width="2.453125" style="333" bestFit="1" customWidth="1"/>
    <col min="19" max="19" width="13" style="333" bestFit="1" customWidth="1"/>
    <col min="20" max="20" width="3.453125" style="333" bestFit="1" customWidth="1"/>
    <col min="21" max="21" width="3.81640625" style="333" customWidth="1"/>
    <col min="22" max="24" width="2.453125" style="333" bestFit="1" customWidth="1"/>
    <col min="25" max="25" width="8.453125" style="333" bestFit="1" customWidth="1"/>
    <col min="26" max="26" width="3.453125" style="333" bestFit="1" customWidth="1"/>
    <col min="27" max="27" width="3.54296875" style="333" customWidth="1"/>
    <col min="28" max="30" width="2.453125" style="333" bestFit="1" customWidth="1"/>
    <col min="31" max="31" width="8.453125" style="333" bestFit="1" customWidth="1"/>
    <col min="32" max="32" width="4.1796875" style="333" bestFit="1" customWidth="1"/>
    <col min="33" max="33" width="3.26953125" style="333" customWidth="1"/>
    <col min="34" max="34" width="4.26953125" style="333" bestFit="1" customWidth="1"/>
    <col min="35" max="35" width="2.453125" style="333" bestFit="1" customWidth="1"/>
    <col min="36" max="36" width="4.26953125" style="333" bestFit="1" customWidth="1"/>
    <col min="37" max="37" width="8.453125" style="333" bestFit="1" customWidth="1"/>
    <col min="38" max="38" width="4.26953125" style="333" bestFit="1" customWidth="1"/>
    <col min="39" max="16384" width="11.453125" style="333"/>
  </cols>
  <sheetData>
    <row r="1" spans="1:38" s="340" customFormat="1" ht="15" customHeight="1" x14ac:dyDescent="0.25">
      <c r="B1" s="311"/>
      <c r="C1" s="341"/>
      <c r="F1" s="341"/>
      <c r="G1" s="342" t="s">
        <v>135</v>
      </c>
      <c r="H1" s="342"/>
      <c r="I1" s="342"/>
      <c r="J1" s="342" t="s">
        <v>16</v>
      </c>
      <c r="K1" s="342"/>
      <c r="L1" s="342"/>
      <c r="M1" s="342" t="s">
        <v>15</v>
      </c>
      <c r="N1" s="342"/>
    </row>
    <row r="2" spans="1:38" s="343" customFormat="1" ht="52.5" customHeight="1" x14ac:dyDescent="0.35">
      <c r="B2" s="1456"/>
      <c r="C2" s="1456"/>
    </row>
    <row r="3" spans="1:38" s="345" customFormat="1" ht="4.5" customHeight="1" x14ac:dyDescent="0.25">
      <c r="B3" s="1457"/>
      <c r="C3" s="1457"/>
    </row>
    <row r="4" spans="1:38" s="492" customFormat="1" ht="17.25" customHeight="1" x14ac:dyDescent="0.25">
      <c r="A4" s="1483" t="s">
        <v>426</v>
      </c>
      <c r="B4" s="1483"/>
      <c r="C4" s="1483"/>
      <c r="D4" s="1483"/>
      <c r="E4" s="1483"/>
      <c r="F4" s="1483"/>
      <c r="G4" s="1483"/>
      <c r="H4" s="1483"/>
      <c r="I4" s="1483"/>
      <c r="J4" s="1483"/>
      <c r="K4" s="1483"/>
      <c r="L4" s="1483"/>
      <c r="M4" s="1483"/>
      <c r="N4" s="1483"/>
    </row>
    <row r="5" spans="1:38" s="492" customFormat="1" ht="17.25" customHeight="1" x14ac:dyDescent="0.25">
      <c r="B5" s="1484" t="str">
        <f>porsaad!$B$6</f>
        <v>Situación a 31 de enero de 2026</v>
      </c>
      <c r="C5" s="1484"/>
      <c r="D5" s="1484"/>
      <c r="E5" s="1484"/>
      <c r="F5" s="1484"/>
      <c r="G5" s="1484"/>
      <c r="H5" s="1484"/>
      <c r="I5" s="1484"/>
      <c r="J5" s="1484"/>
      <c r="K5" s="1484"/>
      <c r="L5" s="1484"/>
      <c r="M5" s="1484"/>
      <c r="N5" s="1484"/>
    </row>
    <row r="6" spans="1:38" s="492" customFormat="1" ht="6" customHeight="1" x14ac:dyDescent="0.25"/>
    <row r="7" spans="1:38" s="437" customFormat="1" ht="12.75" customHeight="1" x14ac:dyDescent="0.25">
      <c r="A7" s="488"/>
      <c r="B7" s="1460" t="s">
        <v>12</v>
      </c>
      <c r="D7" s="1463" t="s">
        <v>250</v>
      </c>
      <c r="E7" s="1464"/>
      <c r="F7" s="489"/>
      <c r="G7" s="1494"/>
      <c r="H7" s="1494"/>
      <c r="I7" s="489"/>
      <c r="J7" s="1494"/>
      <c r="K7" s="1494"/>
      <c r="L7" s="489"/>
      <c r="M7" s="1494"/>
      <c r="N7" s="1495"/>
      <c r="O7" s="488"/>
      <c r="P7" s="488"/>
      <c r="W7" s="490"/>
    </row>
    <row r="8" spans="1:38" s="437" customFormat="1" ht="45.75" customHeight="1" x14ac:dyDescent="0.25">
      <c r="A8" s="488"/>
      <c r="B8" s="1461"/>
      <c r="D8" s="1492"/>
      <c r="E8" s="1493"/>
      <c r="F8" s="491"/>
      <c r="G8" s="1616" t="s">
        <v>267</v>
      </c>
      <c r="H8" s="1617"/>
      <c r="I8" s="744"/>
      <c r="J8" s="1616" t="s">
        <v>268</v>
      </c>
      <c r="K8" s="1617"/>
      <c r="L8" s="744"/>
      <c r="M8" s="1616" t="s">
        <v>269</v>
      </c>
      <c r="N8" s="1617"/>
      <c r="O8" s="488"/>
      <c r="P8" s="488"/>
      <c r="W8" s="490"/>
    </row>
    <row r="9" spans="1:38" s="437" customFormat="1" ht="6" customHeight="1" x14ac:dyDescent="0.25">
      <c r="A9" s="488"/>
      <c r="B9" s="1461"/>
      <c r="D9" s="1496" t="s">
        <v>9</v>
      </c>
      <c r="E9" s="1503" t="s">
        <v>217</v>
      </c>
      <c r="G9" s="1498" t="s">
        <v>9</v>
      </c>
      <c r="H9" s="1500" t="s">
        <v>217</v>
      </c>
      <c r="J9" s="1498" t="s">
        <v>9</v>
      </c>
      <c r="K9" s="1500" t="s">
        <v>217</v>
      </c>
      <c r="M9" s="1498" t="s">
        <v>9</v>
      </c>
      <c r="N9" s="1500" t="s">
        <v>217</v>
      </c>
      <c r="O9" s="488"/>
      <c r="P9" s="488"/>
      <c r="W9" s="490"/>
    </row>
    <row r="10" spans="1:38" s="437" customFormat="1" ht="27.75" customHeight="1" x14ac:dyDescent="0.25">
      <c r="A10" s="488"/>
      <c r="B10" s="1462"/>
      <c r="D10" s="1497"/>
      <c r="E10" s="1504"/>
      <c r="F10" s="493"/>
      <c r="G10" s="1499"/>
      <c r="H10" s="1501"/>
      <c r="I10" s="494"/>
      <c r="J10" s="1499"/>
      <c r="K10" s="1501"/>
      <c r="L10" s="494"/>
      <c r="M10" s="1499"/>
      <c r="N10" s="1501"/>
      <c r="O10" s="488"/>
      <c r="P10" s="495"/>
      <c r="Q10" s="496"/>
      <c r="R10" s="496"/>
      <c r="S10" s="496"/>
      <c r="T10" s="496"/>
    </row>
    <row r="11" spans="1:38" s="328" customFormat="1" ht="4.5" customHeight="1" x14ac:dyDescent="0.25">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35">
      <c r="A12" s="330"/>
      <c r="B12" s="349" t="s">
        <v>8</v>
      </c>
      <c r="C12" s="350"/>
      <c r="D12" s="497">
        <f t="shared" ref="D12:D29" si="0">G12+J12+M12</f>
        <v>340135</v>
      </c>
      <c r="E12" s="498">
        <f>D12/'20pobl'!D12*100</f>
        <v>3.9200904766586149</v>
      </c>
      <c r="F12" s="350"/>
      <c r="G12" s="355">
        <v>97279</v>
      </c>
      <c r="H12" s="498">
        <v>1.3863086928490931</v>
      </c>
      <c r="I12" s="350"/>
      <c r="J12" s="355">
        <v>74418</v>
      </c>
      <c r="K12" s="498">
        <v>6.1521800234784481</v>
      </c>
      <c r="L12" s="350"/>
      <c r="M12" s="355">
        <v>168438</v>
      </c>
      <c r="N12" s="498">
        <f>M12/'20pobl'!X12*100</f>
        <v>37.433245401349865</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35">
      <c r="A13" s="330"/>
      <c r="B13" s="363" t="s">
        <v>7</v>
      </c>
      <c r="C13" s="350"/>
      <c r="D13" s="499">
        <f t="shared" si="0"/>
        <v>49186</v>
      </c>
      <c r="E13" s="500">
        <f>D13/'20pobl'!D13*100</f>
        <v>3.6043707373695701</v>
      </c>
      <c r="F13" s="350"/>
      <c r="G13" s="368">
        <v>9546</v>
      </c>
      <c r="H13" s="501">
        <v>0.90380780876312961</v>
      </c>
      <c r="I13" s="350"/>
      <c r="J13" s="368">
        <v>9189</v>
      </c>
      <c r="K13" s="501">
        <v>4.3804702248155145</v>
      </c>
      <c r="L13" s="350"/>
      <c r="M13" s="368">
        <v>30451</v>
      </c>
      <c r="N13" s="501">
        <f>M13/'20pobl'!X13*100</f>
        <v>30.867401242764895</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35">
      <c r="A14" s="330"/>
      <c r="B14" s="363" t="s">
        <v>37</v>
      </c>
      <c r="C14" s="350"/>
      <c r="D14" s="499">
        <f t="shared" si="0"/>
        <v>33656</v>
      </c>
      <c r="E14" s="500">
        <f>D14/'20pobl'!D14*100</f>
        <v>3.3154439637168909</v>
      </c>
      <c r="F14" s="350"/>
      <c r="G14" s="368">
        <v>8005</v>
      </c>
      <c r="H14" s="501">
        <v>1.100759737357764</v>
      </c>
      <c r="I14" s="350"/>
      <c r="J14" s="368">
        <v>6990</v>
      </c>
      <c r="K14" s="501">
        <v>3.4702742956435397</v>
      </c>
      <c r="L14" s="350"/>
      <c r="M14" s="368">
        <v>18661</v>
      </c>
      <c r="N14" s="501">
        <f>M14/'20pobl'!X14*100</f>
        <v>21.578898679432921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35">
      <c r="A15" s="330"/>
      <c r="B15" s="363" t="s">
        <v>38</v>
      </c>
      <c r="C15" s="350"/>
      <c r="D15" s="499">
        <f t="shared" si="0"/>
        <v>34177</v>
      </c>
      <c r="E15" s="500">
        <f>D15/'20pobl'!D15*100</f>
        <v>2.7345012657579666</v>
      </c>
      <c r="F15" s="350"/>
      <c r="G15" s="368">
        <v>9473</v>
      </c>
      <c r="H15" s="501">
        <v>0.91143766230142587</v>
      </c>
      <c r="I15" s="350"/>
      <c r="J15" s="368">
        <v>7298</v>
      </c>
      <c r="K15" s="501">
        <v>4.7340425531914896</v>
      </c>
      <c r="L15" s="350"/>
      <c r="M15" s="368">
        <v>17406</v>
      </c>
      <c r="N15" s="501">
        <f>M15/'20pobl'!X15*100</f>
        <v>30.896213855902872</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35">
      <c r="A16" s="330"/>
      <c r="B16" s="363" t="s">
        <v>6</v>
      </c>
      <c r="C16" s="350"/>
      <c r="D16" s="499">
        <f t="shared" si="0"/>
        <v>67552</v>
      </c>
      <c r="E16" s="500">
        <f>D16/'20pobl'!D16*100</f>
        <v>2.990527105193491</v>
      </c>
      <c r="F16" s="350"/>
      <c r="G16" s="368">
        <v>23680</v>
      </c>
      <c r="H16" s="501">
        <v>1.2813623999138544</v>
      </c>
      <c r="I16" s="350"/>
      <c r="J16" s="368">
        <v>15277</v>
      </c>
      <c r="K16" s="501">
        <v>5.0002291130705734</v>
      </c>
      <c r="L16" s="350"/>
      <c r="M16" s="368">
        <v>28595</v>
      </c>
      <c r="N16" s="501">
        <f>M16/'20pobl'!X16*100</f>
        <v>27.153940383830133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35">
      <c r="A17" s="330"/>
      <c r="B17" s="363" t="s">
        <v>5</v>
      </c>
      <c r="C17" s="350"/>
      <c r="D17" s="377">
        <f t="shared" si="0"/>
        <v>18030</v>
      </c>
      <c r="E17" s="502">
        <f>D17/'20pobl'!D17*100</f>
        <v>3.0372812374183615</v>
      </c>
      <c r="F17" s="350"/>
      <c r="G17" s="377">
        <v>4682</v>
      </c>
      <c r="H17" s="502">
        <v>1.0449050279080252</v>
      </c>
      <c r="I17" s="350"/>
      <c r="J17" s="377">
        <v>3786</v>
      </c>
      <c r="K17" s="502">
        <v>3.6622170632617532</v>
      </c>
      <c r="L17" s="350"/>
      <c r="M17" s="377">
        <v>9562</v>
      </c>
      <c r="N17" s="502">
        <f>M17/'20pobl'!X17*100</f>
        <v>22.678114030926857</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35">
      <c r="A18" s="330"/>
      <c r="B18" s="363" t="s">
        <v>4</v>
      </c>
      <c r="C18" s="350"/>
      <c r="D18" s="499">
        <f t="shared" si="0"/>
        <v>128699</v>
      </c>
      <c r="E18" s="500">
        <f>D18/'20pobl'!D18*100</f>
        <v>5.3597315698971482</v>
      </c>
      <c r="F18" s="350"/>
      <c r="G18" s="368">
        <v>26632</v>
      </c>
      <c r="H18" s="501">
        <v>1.5246408804354545</v>
      </c>
      <c r="I18" s="350"/>
      <c r="J18" s="368">
        <v>22345</v>
      </c>
      <c r="K18" s="501">
        <v>5.1852848831947576</v>
      </c>
      <c r="L18" s="350"/>
      <c r="M18" s="368">
        <v>79722</v>
      </c>
      <c r="N18" s="501">
        <f>M18/'20pobl'!X18*100</f>
        <v>35.666926153598368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35">
      <c r="A19" s="330"/>
      <c r="B19" s="363" t="s">
        <v>40</v>
      </c>
      <c r="C19" s="350"/>
      <c r="D19" s="499">
        <f t="shared" si="0"/>
        <v>81799</v>
      </c>
      <c r="E19" s="500">
        <f>D19/'20pobl'!D19*100</f>
        <v>3.8468701237503398</v>
      </c>
      <c r="F19" s="350"/>
      <c r="G19" s="368">
        <v>18574</v>
      </c>
      <c r="H19" s="501">
        <v>1.0929276857753467</v>
      </c>
      <c r="I19" s="350"/>
      <c r="J19" s="368">
        <v>14862</v>
      </c>
      <c r="K19" s="501">
        <v>5.0827981039541994</v>
      </c>
      <c r="L19" s="350"/>
      <c r="M19" s="368">
        <v>48363</v>
      </c>
      <c r="N19" s="501">
        <f>M19/'20pobl'!X19*100</f>
        <v>35.955482201802127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35">
      <c r="A20" s="330"/>
      <c r="B20" s="363" t="s">
        <v>41</v>
      </c>
      <c r="C20" s="350"/>
      <c r="D20" s="499">
        <f t="shared" si="0"/>
        <v>249207</v>
      </c>
      <c r="E20" s="500">
        <f>D20/'20pobl'!D20*100</f>
        <v>3.0674930447902948</v>
      </c>
      <c r="F20" s="350"/>
      <c r="G20" s="368">
        <v>65433</v>
      </c>
      <c r="H20" s="501">
        <v>1.0032444877363087</v>
      </c>
      <c r="I20" s="350"/>
      <c r="J20" s="368">
        <v>49245</v>
      </c>
      <c r="K20" s="501">
        <v>4.3847816157045436</v>
      </c>
      <c r="L20" s="350"/>
      <c r="M20" s="368">
        <v>134529</v>
      </c>
      <c r="N20" s="501">
        <f>M20/'20pobl'!X20*100</f>
        <v>28.091368099261221</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35">
      <c r="A21" s="330"/>
      <c r="B21" s="363" t="s">
        <v>3</v>
      </c>
      <c r="C21" s="350"/>
      <c r="D21" s="499">
        <f t="shared" si="0"/>
        <v>179130</v>
      </c>
      <c r="E21" s="500">
        <f>D21/'20pobl'!D21*100</f>
        <v>3.3018247129773712</v>
      </c>
      <c r="F21" s="350"/>
      <c r="G21" s="368">
        <v>45877</v>
      </c>
      <c r="H21" s="501">
        <v>1.0622464322810663</v>
      </c>
      <c r="I21" s="350"/>
      <c r="J21" s="368">
        <v>36691</v>
      </c>
      <c r="K21" s="501">
        <v>4.6152897905377186</v>
      </c>
      <c r="L21" s="350"/>
      <c r="M21" s="368">
        <v>96562</v>
      </c>
      <c r="N21" s="501">
        <f>M21/'20pobl'!X21*100</f>
        <v>31.016163017781889</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35">
      <c r="A22" s="330"/>
      <c r="B22" s="363" t="s">
        <v>2</v>
      </c>
      <c r="C22" s="350"/>
      <c r="D22" s="499">
        <f t="shared" si="0"/>
        <v>37151</v>
      </c>
      <c r="E22" s="500">
        <f>D22/'20pobl'!D22*100</f>
        <v>3.5269546065154338</v>
      </c>
      <c r="F22" s="350"/>
      <c r="G22" s="368">
        <v>9391</v>
      </c>
      <c r="H22" s="501">
        <v>1.1569388612449505</v>
      </c>
      <c r="I22" s="350"/>
      <c r="J22" s="368">
        <v>6739</v>
      </c>
      <c r="K22" s="501">
        <v>4.0701080490176542</v>
      </c>
      <c r="L22" s="350"/>
      <c r="M22" s="368">
        <v>21021</v>
      </c>
      <c r="N22" s="501">
        <f>M22/'20pobl'!X22*100</f>
        <v>27.637028174754473</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35">
      <c r="A23" s="330"/>
      <c r="B23" s="363" t="s">
        <v>35</v>
      </c>
      <c r="C23" s="350"/>
      <c r="D23" s="499">
        <f t="shared" si="0"/>
        <v>92849</v>
      </c>
      <c r="E23" s="500">
        <f>D23/'20pobl'!D23*100</f>
        <v>3.4201789415638548</v>
      </c>
      <c r="F23" s="350"/>
      <c r="G23" s="368">
        <v>24676</v>
      </c>
      <c r="H23" s="501">
        <v>1.2431785388974423</v>
      </c>
      <c r="I23" s="350"/>
      <c r="J23" s="368">
        <v>16380</v>
      </c>
      <c r="K23" s="501">
        <v>3.3816913824676433</v>
      </c>
      <c r="L23" s="350"/>
      <c r="M23" s="368">
        <v>51793</v>
      </c>
      <c r="N23" s="501">
        <f>M23/'20pobl'!X23*100</f>
        <v>21.100726810507791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35">
      <c r="A24" s="330"/>
      <c r="B24" s="363" t="s">
        <v>42</v>
      </c>
      <c r="C24" s="350"/>
      <c r="D24" s="499">
        <f t="shared" si="0"/>
        <v>208264</v>
      </c>
      <c r="E24" s="500">
        <f>D24/'20pobl'!D24*100</f>
        <v>2.9275701072522109</v>
      </c>
      <c r="F24" s="350"/>
      <c r="G24" s="368">
        <v>54008</v>
      </c>
      <c r="H24" s="501">
        <v>0.935813078580367</v>
      </c>
      <c r="I24" s="350"/>
      <c r="J24" s="368">
        <v>37087</v>
      </c>
      <c r="K24" s="501">
        <v>3.9724849158684101</v>
      </c>
      <c r="L24" s="350"/>
      <c r="M24" s="368">
        <v>117169</v>
      </c>
      <c r="N24" s="501">
        <f>M24/'20pobl'!X24*100</f>
        <v>28.644105502736821</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35">
      <c r="A25" s="332"/>
      <c r="B25" s="363" t="s">
        <v>43</v>
      </c>
      <c r="C25" s="350"/>
      <c r="D25" s="499">
        <f t="shared" si="0"/>
        <v>50018</v>
      </c>
      <c r="E25" s="500">
        <f>D25/'20pobl'!D25*100</f>
        <v>3.1517546750481573</v>
      </c>
      <c r="F25" s="350"/>
      <c r="G25" s="368">
        <v>17893</v>
      </c>
      <c r="H25" s="501">
        <v>1.3589740668588204</v>
      </c>
      <c r="I25" s="350"/>
      <c r="J25" s="368">
        <v>9800</v>
      </c>
      <c r="K25" s="501">
        <v>4.9992858163119553</v>
      </c>
      <c r="L25" s="350"/>
      <c r="M25" s="368">
        <v>22325</v>
      </c>
      <c r="N25" s="501">
        <f>M25/'20pobl'!X25*100</f>
        <v>30.044680106586281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35">
      <c r="B26" s="363" t="s">
        <v>44</v>
      </c>
      <c r="C26" s="350"/>
      <c r="D26" s="503">
        <f t="shared" si="0"/>
        <v>17320</v>
      </c>
      <c r="E26" s="504">
        <f>D26/'20pobl'!D26*100</f>
        <v>2.5327043491739465</v>
      </c>
      <c r="F26" s="350"/>
      <c r="G26" s="377">
        <v>3554</v>
      </c>
      <c r="H26" s="502">
        <v>0.65775836541308852</v>
      </c>
      <c r="I26" s="350"/>
      <c r="J26" s="377">
        <v>2830</v>
      </c>
      <c r="K26" s="502">
        <v>2.8386579066151763</v>
      </c>
      <c r="L26" s="350"/>
      <c r="M26" s="377">
        <v>10936</v>
      </c>
      <c r="N26" s="502">
        <f>M26/'20pobl'!X26*100</f>
        <v>24.945824494171855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35">
      <c r="B27" s="363" t="s">
        <v>45</v>
      </c>
      <c r="C27" s="350"/>
      <c r="D27" s="503">
        <f t="shared" si="0"/>
        <v>74273</v>
      </c>
      <c r="E27" s="504">
        <f>D27/'20pobl'!D27*100</f>
        <v>3.3122943278526078</v>
      </c>
      <c r="F27" s="350"/>
      <c r="G27" s="377">
        <v>18266</v>
      </c>
      <c r="H27" s="502">
        <v>1.0743922208027179</v>
      </c>
      <c r="I27" s="350"/>
      <c r="J27" s="377">
        <v>13568</v>
      </c>
      <c r="K27" s="502">
        <v>3.6174870089877276</v>
      </c>
      <c r="L27" s="350"/>
      <c r="M27" s="377">
        <v>42439</v>
      </c>
      <c r="N27" s="502">
        <f>M27/'20pobl'!X27*100</f>
        <v>25.38946587537092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35">
      <c r="B28" s="363" t="s">
        <v>46</v>
      </c>
      <c r="C28" s="350"/>
      <c r="D28" s="503">
        <f t="shared" si="0"/>
        <v>9594</v>
      </c>
      <c r="E28" s="504">
        <f>D28/'20pobl'!D28*100</f>
        <v>2.9357135644409631</v>
      </c>
      <c r="F28" s="350"/>
      <c r="G28" s="377">
        <v>1614</v>
      </c>
      <c r="H28" s="502">
        <v>0.63718910382945126</v>
      </c>
      <c r="I28" s="350"/>
      <c r="J28" s="377">
        <v>1703</v>
      </c>
      <c r="K28" s="502">
        <v>3.3674760737166811</v>
      </c>
      <c r="L28" s="350"/>
      <c r="M28" s="377">
        <v>6277</v>
      </c>
      <c r="N28" s="502">
        <f>M28/'20pobl'!X28*100</f>
        <v>27.373424621691161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35">
      <c r="B29" s="384" t="s">
        <v>1</v>
      </c>
      <c r="C29" s="350"/>
      <c r="D29" s="505">
        <f t="shared" si="0"/>
        <v>3910</v>
      </c>
      <c r="E29" s="506">
        <f>D29/'20pobl'!D29*100</f>
        <v>2.2914542236599975</v>
      </c>
      <c r="F29" s="350"/>
      <c r="G29" s="389">
        <v>2174</v>
      </c>
      <c r="H29" s="507">
        <v>1.4673623251010752</v>
      </c>
      <c r="I29" s="350"/>
      <c r="J29" s="389">
        <v>614</v>
      </c>
      <c r="K29" s="507">
        <v>3.523066330043608</v>
      </c>
      <c r="L29" s="350"/>
      <c r="M29" s="389">
        <v>1122</v>
      </c>
      <c r="N29" s="507">
        <f>M29/'20pobl'!X29*100</f>
        <v>22.222222222222221</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3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35">
      <c r="B31" s="1236" t="s">
        <v>0</v>
      </c>
      <c r="C31" s="320"/>
      <c r="D31" s="1242">
        <f>G31+J31+M31</f>
        <v>1674950</v>
      </c>
      <c r="E31" s="1243">
        <f>D31/'20pobl'!D31*100</f>
        <v>3.4093386139560264</v>
      </c>
      <c r="F31" s="320"/>
      <c r="G31" s="1242">
        <f>SUM(G12:G29)</f>
        <v>440757</v>
      </c>
      <c r="H31" s="1243">
        <f>G31/'20pobl'!J31*100</f>
        <v>1.1316064484445465</v>
      </c>
      <c r="I31" s="320"/>
      <c r="J31" s="1242">
        <f>SUM(J12:J29)</f>
        <v>328822</v>
      </c>
      <c r="K31" s="1243">
        <f>J31/'20pobl'!Q31*100</f>
        <v>4.6004391390591159</v>
      </c>
      <c r="L31" s="320"/>
      <c r="M31" s="1242">
        <f>SUM(M12:M29)</f>
        <v>905371</v>
      </c>
      <c r="N31" s="1243">
        <f>M31/'20pobl'!X31*100</f>
        <v>29.870343249412816</v>
      </c>
      <c r="O31" s="359"/>
      <c r="P31" s="360"/>
      <c r="Q31" s="360"/>
      <c r="T31" s="395"/>
      <c r="V31" s="360"/>
      <c r="W31" s="360"/>
      <c r="Z31" s="395"/>
      <c r="AB31" s="360"/>
      <c r="AC31" s="360"/>
      <c r="AF31" s="395"/>
      <c r="AH31" s="360"/>
      <c r="AI31" s="360"/>
      <c r="AL31" s="395"/>
    </row>
    <row r="32" spans="1:38" s="496" customFormat="1" ht="5.25" customHeight="1" x14ac:dyDescent="0.25">
      <c r="B32" s="397" t="s">
        <v>39</v>
      </c>
      <c r="C32" s="509"/>
      <c r="F32" s="509"/>
    </row>
    <row r="33" spans="2:14" s="496" customFormat="1" ht="5.25" customHeight="1" x14ac:dyDescent="0.25">
      <c r="B33" s="397" t="s">
        <v>47</v>
      </c>
      <c r="C33" s="509"/>
      <c r="F33" s="509"/>
    </row>
    <row r="34" spans="2:14" s="496" customFormat="1" ht="13.5" customHeight="1" x14ac:dyDescent="0.25">
      <c r="B34" s="1488" t="str">
        <f>'24solcasaad_pobl'!B34:N34</f>
        <v xml:space="preserve">(1) Cifras INE de población referidas al 01/01/2025. Publicado Censo de Población Anual el 02/12/2025 </v>
      </c>
      <c r="C34" s="1505"/>
      <c r="D34" s="1505"/>
      <c r="E34" s="1505"/>
      <c r="F34" s="1505"/>
      <c r="G34" s="1505"/>
      <c r="H34" s="1505"/>
      <c r="I34" s="1505"/>
      <c r="J34" s="1505"/>
      <c r="K34" s="1505"/>
      <c r="L34" s="1505"/>
      <c r="M34" s="1505"/>
      <c r="N34" s="1505"/>
    </row>
    <row r="35" spans="2:14" ht="29.25" customHeight="1" x14ac:dyDescent="0.25">
      <c r="B35" s="1502"/>
      <c r="C35" s="1502"/>
      <c r="D35" s="1502"/>
      <c r="E35" s="510"/>
    </row>
    <row r="36" spans="2:14" ht="4.5" customHeight="1" x14ac:dyDescent="0.25">
      <c r="B36" s="1482"/>
      <c r="C36" s="1482"/>
      <c r="D36" s="1482"/>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2"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4" width="8.54296875" style="220" customWidth="1"/>
    <col min="25" max="25" width="7.7265625" style="220" customWidth="1"/>
    <col min="26" max="26" width="8.54296875" style="220" customWidth="1"/>
    <col min="27"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364</v>
      </c>
      <c r="C3" s="1431"/>
      <c r="D3" s="1431"/>
      <c r="E3" s="1431"/>
      <c r="F3" s="1431"/>
      <c r="G3" s="1431"/>
      <c r="H3" s="1431"/>
      <c r="I3" s="1431"/>
      <c r="J3" s="1431"/>
      <c r="K3" s="1431"/>
      <c r="L3" s="1431"/>
      <c r="M3" s="1431"/>
      <c r="N3" s="1431"/>
      <c r="O3" s="1431"/>
      <c r="P3" s="1431"/>
      <c r="Q3" s="1431"/>
      <c r="R3" s="1431"/>
      <c r="S3" s="1431"/>
      <c r="T3" s="1431"/>
      <c r="U3" s="1431"/>
      <c r="V3" s="1431"/>
      <c r="W3" s="1431"/>
      <c r="X3" s="1431"/>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410355</v>
      </c>
      <c r="E9" s="300">
        <v>396745</v>
      </c>
      <c r="F9" s="300">
        <v>402114</v>
      </c>
      <c r="G9" s="254">
        <v>422621</v>
      </c>
      <c r="H9" s="254">
        <v>420976</v>
      </c>
      <c r="I9" s="254">
        <v>423377</v>
      </c>
      <c r="J9" s="276">
        <v>456133</v>
      </c>
      <c r="K9" s="279">
        <v>459849</v>
      </c>
      <c r="L9" s="302"/>
      <c r="M9" s="222"/>
      <c r="N9" s="278">
        <v>-3.3166404698370955E-2</v>
      </c>
      <c r="O9" s="279">
        <v>-13610</v>
      </c>
      <c r="P9" s="280">
        <v>1.3532621709158255E-2</v>
      </c>
      <c r="Q9" s="279">
        <v>5369</v>
      </c>
      <c r="R9" s="280">
        <v>5.0997975698433784E-2</v>
      </c>
      <c r="S9" s="279">
        <v>20507</v>
      </c>
      <c r="T9" s="280">
        <v>-3.8923763845147841E-3</v>
      </c>
      <c r="U9" s="279">
        <v>-1645</v>
      </c>
      <c r="V9" s="280">
        <v>5.7034130211699452E-3</v>
      </c>
      <c r="W9" s="279">
        <v>2401</v>
      </c>
      <c r="X9" s="280">
        <v>7.7368397433020597E-2</v>
      </c>
      <c r="Y9" s="279">
        <v>32756</v>
      </c>
      <c r="Z9" s="280">
        <v>8.2341449636943453E-2</v>
      </c>
      <c r="AA9" s="279">
        <v>34984</v>
      </c>
    </row>
    <row r="10" spans="1:29" x14ac:dyDescent="0.35">
      <c r="B10" s="303" t="s">
        <v>7</v>
      </c>
      <c r="C10" s="219"/>
      <c r="D10" s="253">
        <v>51252</v>
      </c>
      <c r="E10" s="254">
        <v>47953</v>
      </c>
      <c r="F10" s="254">
        <v>48669</v>
      </c>
      <c r="G10" s="254">
        <v>51170</v>
      </c>
      <c r="H10" s="254">
        <v>54128</v>
      </c>
      <c r="I10" s="254">
        <v>57909</v>
      </c>
      <c r="J10" s="254">
        <v>61425</v>
      </c>
      <c r="K10" s="257">
        <v>61572</v>
      </c>
      <c r="M10" s="222"/>
      <c r="N10" s="256">
        <v>-6.4368219776789193E-2</v>
      </c>
      <c r="O10" s="257">
        <v>-3299</v>
      </c>
      <c r="P10" s="258">
        <v>1.4931286885075057E-2</v>
      </c>
      <c r="Q10" s="257">
        <v>716</v>
      </c>
      <c r="R10" s="258">
        <v>5.1387947153218594E-2</v>
      </c>
      <c r="S10" s="257">
        <v>2501</v>
      </c>
      <c r="T10" s="258">
        <v>5.7807308970099669E-2</v>
      </c>
      <c r="U10" s="257">
        <v>2958</v>
      </c>
      <c r="V10" s="258">
        <v>6.9852941176470562E-2</v>
      </c>
      <c r="W10" s="257">
        <v>3781</v>
      </c>
      <c r="X10" s="258">
        <v>6.0715950888462933E-2</v>
      </c>
      <c r="Y10" s="257">
        <v>3516</v>
      </c>
      <c r="Z10" s="258">
        <v>6.4320409327410122E-2</v>
      </c>
      <c r="AA10" s="257">
        <v>3721</v>
      </c>
    </row>
    <row r="11" spans="1:29" x14ac:dyDescent="0.35">
      <c r="B11" s="303" t="s">
        <v>37</v>
      </c>
      <c r="C11" s="219"/>
      <c r="D11" s="253">
        <v>40697</v>
      </c>
      <c r="E11" s="254">
        <v>39355</v>
      </c>
      <c r="F11" s="254">
        <v>41002</v>
      </c>
      <c r="G11" s="254">
        <v>43882</v>
      </c>
      <c r="H11" s="254">
        <v>46871</v>
      </c>
      <c r="I11" s="254">
        <v>51282</v>
      </c>
      <c r="J11" s="254">
        <v>50073</v>
      </c>
      <c r="K11" s="257">
        <v>49590</v>
      </c>
      <c r="M11" s="222"/>
      <c r="N11" s="256">
        <v>-3.2975403592402364E-2</v>
      </c>
      <c r="O11" s="257">
        <v>-1342</v>
      </c>
      <c r="P11" s="258">
        <v>4.1849828484309404E-2</v>
      </c>
      <c r="Q11" s="257">
        <v>1647</v>
      </c>
      <c r="R11" s="258">
        <v>7.024047607433781E-2</v>
      </c>
      <c r="S11" s="257">
        <v>2880</v>
      </c>
      <c r="T11" s="258">
        <v>6.8114488856478639E-2</v>
      </c>
      <c r="U11" s="257">
        <v>2989</v>
      </c>
      <c r="V11" s="258">
        <v>9.4109363999061335E-2</v>
      </c>
      <c r="W11" s="257">
        <v>4411</v>
      </c>
      <c r="X11" s="258">
        <v>-2.3575523575523616E-2</v>
      </c>
      <c r="Y11" s="257">
        <v>-1209</v>
      </c>
      <c r="Z11" s="258">
        <v>-3.9604919143991446E-2</v>
      </c>
      <c r="AA11" s="257">
        <v>-2045</v>
      </c>
    </row>
    <row r="12" spans="1:29" x14ac:dyDescent="0.35">
      <c r="B12" s="303" t="s">
        <v>38</v>
      </c>
      <c r="C12" s="219"/>
      <c r="D12" s="253">
        <v>32479</v>
      </c>
      <c r="E12" s="254">
        <v>32836</v>
      </c>
      <c r="F12" s="254">
        <v>35355</v>
      </c>
      <c r="G12" s="254">
        <v>39461</v>
      </c>
      <c r="H12" s="254">
        <v>43584</v>
      </c>
      <c r="I12" s="254">
        <v>46233</v>
      </c>
      <c r="J12" s="254">
        <v>50646</v>
      </c>
      <c r="K12" s="257">
        <v>50711</v>
      </c>
      <c r="M12" s="222"/>
      <c r="N12" s="256">
        <v>1.0991717725299388E-2</v>
      </c>
      <c r="O12" s="257">
        <v>357</v>
      </c>
      <c r="P12" s="258">
        <v>7.6714581556827977E-2</v>
      </c>
      <c r="Q12" s="257">
        <v>2519</v>
      </c>
      <c r="R12" s="258">
        <v>0.11613633149483804</v>
      </c>
      <c r="S12" s="257">
        <v>4106</v>
      </c>
      <c r="T12" s="258">
        <v>0.10448290717417197</v>
      </c>
      <c r="U12" s="257">
        <v>4123</v>
      </c>
      <c r="V12" s="258">
        <v>6.0779185022026505E-2</v>
      </c>
      <c r="W12" s="257">
        <v>2649</v>
      </c>
      <c r="X12" s="258">
        <v>9.5451301018752766E-2</v>
      </c>
      <c r="Y12" s="257">
        <v>4413</v>
      </c>
      <c r="Z12" s="258">
        <v>9.9592350058545387E-2</v>
      </c>
      <c r="AA12" s="257">
        <v>4593</v>
      </c>
    </row>
    <row r="13" spans="1:29" x14ac:dyDescent="0.35">
      <c r="B13" s="303" t="s">
        <v>6</v>
      </c>
      <c r="C13" s="219"/>
      <c r="D13" s="253">
        <v>53168</v>
      </c>
      <c r="E13" s="254">
        <v>54714</v>
      </c>
      <c r="F13" s="254">
        <v>58012</v>
      </c>
      <c r="G13" s="254">
        <v>57712</v>
      </c>
      <c r="H13" s="254">
        <v>63120</v>
      </c>
      <c r="I13" s="254">
        <v>75761</v>
      </c>
      <c r="J13" s="254">
        <v>79243</v>
      </c>
      <c r="K13" s="257">
        <v>82033</v>
      </c>
      <c r="L13" s="304"/>
      <c r="M13" s="219"/>
      <c r="N13" s="256">
        <v>2.907764068612706E-2</v>
      </c>
      <c r="O13" s="257">
        <v>1546</v>
      </c>
      <c r="P13" s="258">
        <v>6.0277077164893722E-2</v>
      </c>
      <c r="Q13" s="257">
        <v>3298</v>
      </c>
      <c r="R13" s="258">
        <v>-5.1713438598910422E-3</v>
      </c>
      <c r="S13" s="257">
        <v>-300</v>
      </c>
      <c r="T13" s="258">
        <v>9.3706681452730756E-2</v>
      </c>
      <c r="U13" s="257">
        <v>5408</v>
      </c>
      <c r="V13" s="258">
        <v>0.20026932826362476</v>
      </c>
      <c r="W13" s="257">
        <v>12641</v>
      </c>
      <c r="X13" s="258">
        <v>4.5960322593418867E-2</v>
      </c>
      <c r="Y13" s="257">
        <v>3482</v>
      </c>
      <c r="Z13" s="258">
        <v>9.1299720633231329E-2</v>
      </c>
      <c r="AA13" s="257">
        <v>6863</v>
      </c>
      <c r="AC13" s="224"/>
    </row>
    <row r="14" spans="1:29" x14ac:dyDescent="0.35">
      <c r="B14" s="303" t="s">
        <v>5</v>
      </c>
      <c r="C14" s="219"/>
      <c r="D14" s="253">
        <v>25483</v>
      </c>
      <c r="E14" s="254">
        <v>25356</v>
      </c>
      <c r="F14" s="254">
        <v>23258</v>
      </c>
      <c r="G14" s="254">
        <v>23164</v>
      </c>
      <c r="H14" s="254">
        <v>23876</v>
      </c>
      <c r="I14" s="254">
        <v>23556</v>
      </c>
      <c r="J14" s="254">
        <v>23795</v>
      </c>
      <c r="K14" s="257">
        <v>23419</v>
      </c>
      <c r="L14" s="304"/>
      <c r="M14" s="219"/>
      <c r="N14" s="256">
        <v>-4.9837146332849525E-3</v>
      </c>
      <c r="O14" s="257">
        <v>-127</v>
      </c>
      <c r="P14" s="258">
        <v>-8.274175737498024E-2</v>
      </c>
      <c r="Q14" s="257">
        <v>-2098</v>
      </c>
      <c r="R14" s="258">
        <v>-4.0416200877118058E-3</v>
      </c>
      <c r="S14" s="257">
        <v>-94</v>
      </c>
      <c r="T14" s="258">
        <v>3.0737351061992824E-2</v>
      </c>
      <c r="U14" s="257">
        <v>712</v>
      </c>
      <c r="V14" s="258">
        <v>-1.34025799966494E-2</v>
      </c>
      <c r="W14" s="257">
        <v>-320</v>
      </c>
      <c r="X14" s="258">
        <v>1.0146034980472063E-2</v>
      </c>
      <c r="Y14" s="257">
        <v>239</v>
      </c>
      <c r="Z14" s="258">
        <v>-8.1738099271556619E-3</v>
      </c>
      <c r="AA14" s="257">
        <v>-193</v>
      </c>
      <c r="AC14" s="224"/>
    </row>
    <row r="15" spans="1:29" x14ac:dyDescent="0.35">
      <c r="B15" s="303" t="s">
        <v>4</v>
      </c>
      <c r="C15" s="219"/>
      <c r="D15" s="253">
        <v>146192</v>
      </c>
      <c r="E15" s="254">
        <v>140933</v>
      </c>
      <c r="F15" s="254">
        <v>142154</v>
      </c>
      <c r="G15" s="254">
        <v>146929</v>
      </c>
      <c r="H15" s="254">
        <v>156550</v>
      </c>
      <c r="I15" s="254">
        <v>160725</v>
      </c>
      <c r="J15" s="254">
        <v>162682</v>
      </c>
      <c r="K15" s="257">
        <v>161835</v>
      </c>
      <c r="L15" s="304"/>
      <c r="M15" s="219"/>
      <c r="N15" s="256">
        <v>-3.5973240669804118E-2</v>
      </c>
      <c r="O15" s="257">
        <v>-5259</v>
      </c>
      <c r="P15" s="258">
        <v>8.6636912575479563E-3</v>
      </c>
      <c r="Q15" s="257">
        <v>1221</v>
      </c>
      <c r="R15" s="258">
        <v>3.3590331612195268E-2</v>
      </c>
      <c r="S15" s="257">
        <v>4775</v>
      </c>
      <c r="T15" s="258">
        <v>6.5480606279223252E-2</v>
      </c>
      <c r="U15" s="257">
        <v>9621</v>
      </c>
      <c r="V15" s="258">
        <v>2.666879591184923E-2</v>
      </c>
      <c r="W15" s="257">
        <v>4175</v>
      </c>
      <c r="X15" s="258">
        <v>1.2176077150412246E-2</v>
      </c>
      <c r="Y15" s="257">
        <v>1957</v>
      </c>
      <c r="Z15" s="258">
        <v>9.342821681832536E-3</v>
      </c>
      <c r="AA15" s="257">
        <v>1498</v>
      </c>
      <c r="AC15" s="224"/>
    </row>
    <row r="16" spans="1:29" x14ac:dyDescent="0.35">
      <c r="B16" s="303" t="s">
        <v>40</v>
      </c>
      <c r="C16" s="219"/>
      <c r="D16" s="253">
        <v>89837</v>
      </c>
      <c r="E16" s="254">
        <v>84968</v>
      </c>
      <c r="F16" s="254">
        <v>87354</v>
      </c>
      <c r="G16" s="254">
        <v>89947</v>
      </c>
      <c r="H16" s="254">
        <v>94676</v>
      </c>
      <c r="I16" s="254">
        <v>98880</v>
      </c>
      <c r="J16" s="254">
        <v>104062</v>
      </c>
      <c r="K16" s="257">
        <v>104072</v>
      </c>
      <c r="M16" s="222"/>
      <c r="N16" s="256">
        <v>-5.4198158887763359E-2</v>
      </c>
      <c r="O16" s="257">
        <v>-4869</v>
      </c>
      <c r="P16" s="258">
        <v>2.8081159966104829E-2</v>
      </c>
      <c r="Q16" s="257">
        <v>2386</v>
      </c>
      <c r="R16" s="258">
        <v>2.9683815280353576E-2</v>
      </c>
      <c r="S16" s="257">
        <v>2593</v>
      </c>
      <c r="T16" s="258">
        <v>5.2575405516581908E-2</v>
      </c>
      <c r="U16" s="257">
        <v>4729</v>
      </c>
      <c r="V16" s="258">
        <v>4.4404072837889164E-2</v>
      </c>
      <c r="W16" s="257">
        <v>4204</v>
      </c>
      <c r="X16" s="258">
        <v>5.2406957928802678E-2</v>
      </c>
      <c r="Y16" s="257">
        <v>5182</v>
      </c>
      <c r="Z16" s="258">
        <v>3.9483015211897898E-2</v>
      </c>
      <c r="AA16" s="257">
        <v>3953</v>
      </c>
      <c r="AC16" s="224"/>
    </row>
    <row r="17" spans="2:31" x14ac:dyDescent="0.35">
      <c r="B17" s="303" t="s">
        <v>41</v>
      </c>
      <c r="C17" s="219"/>
      <c r="D17" s="253">
        <v>334206</v>
      </c>
      <c r="E17" s="254">
        <v>321411</v>
      </c>
      <c r="F17" s="254">
        <v>337967</v>
      </c>
      <c r="G17" s="254">
        <v>354754</v>
      </c>
      <c r="H17" s="254">
        <v>352939</v>
      </c>
      <c r="I17" s="254">
        <v>382242</v>
      </c>
      <c r="J17" s="254">
        <v>419673</v>
      </c>
      <c r="K17" s="257">
        <v>420773</v>
      </c>
      <c r="M17" s="222"/>
      <c r="N17" s="256">
        <v>-3.828477047090717E-2</v>
      </c>
      <c r="O17" s="257">
        <v>-12795</v>
      </c>
      <c r="P17" s="258">
        <v>5.1510371455861792E-2</v>
      </c>
      <c r="Q17" s="257">
        <v>16556</v>
      </c>
      <c r="R17" s="258">
        <v>4.9670529962984489E-2</v>
      </c>
      <c r="S17" s="257">
        <v>16787</v>
      </c>
      <c r="T17" s="258">
        <v>-5.1162213815770796E-3</v>
      </c>
      <c r="U17" s="257">
        <v>-1815</v>
      </c>
      <c r="V17" s="258">
        <v>8.3025678658351643E-2</v>
      </c>
      <c r="W17" s="257">
        <v>29303</v>
      </c>
      <c r="X17" s="258">
        <v>9.7924874817523877E-2</v>
      </c>
      <c r="Y17" s="257">
        <v>37431</v>
      </c>
      <c r="Z17" s="258">
        <v>9.1527666087317439E-2</v>
      </c>
      <c r="AA17" s="257">
        <v>35283</v>
      </c>
      <c r="AC17" s="224"/>
    </row>
    <row r="18" spans="2:31" x14ac:dyDescent="0.35">
      <c r="B18" s="303" t="s">
        <v>3</v>
      </c>
      <c r="C18" s="219"/>
      <c r="D18" s="253">
        <v>144556</v>
      </c>
      <c r="E18" s="254">
        <v>155768</v>
      </c>
      <c r="F18" s="254">
        <v>166723</v>
      </c>
      <c r="G18" s="254">
        <v>185933</v>
      </c>
      <c r="H18" s="254">
        <v>205653</v>
      </c>
      <c r="I18" s="254">
        <v>218328</v>
      </c>
      <c r="J18" s="254">
        <v>236730</v>
      </c>
      <c r="K18" s="257">
        <v>235704</v>
      </c>
      <c r="M18" s="222"/>
      <c r="N18" s="256">
        <v>7.7561637012645512E-2</v>
      </c>
      <c r="O18" s="257">
        <v>11212</v>
      </c>
      <c r="P18" s="258">
        <v>7.0328950747265084E-2</v>
      </c>
      <c r="Q18" s="257">
        <v>10955</v>
      </c>
      <c r="R18" s="258">
        <v>0.11522105528331417</v>
      </c>
      <c r="S18" s="257">
        <v>19210</v>
      </c>
      <c r="T18" s="258">
        <v>0.10605970968036882</v>
      </c>
      <c r="U18" s="257">
        <v>19720</v>
      </c>
      <c r="V18" s="258">
        <v>6.1632944814809409E-2</v>
      </c>
      <c r="W18" s="257">
        <v>12675</v>
      </c>
      <c r="X18" s="258">
        <v>8.4286028360998078E-2</v>
      </c>
      <c r="Y18" s="257">
        <v>18402</v>
      </c>
      <c r="Z18" s="258">
        <v>7.6269058132154566E-2</v>
      </c>
      <c r="AA18" s="257">
        <v>16703</v>
      </c>
      <c r="AC18" s="224"/>
    </row>
    <row r="19" spans="2:31" x14ac:dyDescent="0.35">
      <c r="B19" s="303" t="s">
        <v>2</v>
      </c>
      <c r="C19" s="219"/>
      <c r="D19" s="253">
        <v>56883</v>
      </c>
      <c r="E19" s="254">
        <v>52977</v>
      </c>
      <c r="F19" s="254">
        <v>54286</v>
      </c>
      <c r="G19" s="254">
        <v>56834</v>
      </c>
      <c r="H19" s="254">
        <v>58876</v>
      </c>
      <c r="I19" s="254">
        <v>59450</v>
      </c>
      <c r="J19" s="254">
        <v>62130</v>
      </c>
      <c r="K19" s="257">
        <v>61911</v>
      </c>
      <c r="M19" s="222"/>
      <c r="N19" s="256">
        <v>-6.8667264384789872E-2</v>
      </c>
      <c r="O19" s="257">
        <v>-3906</v>
      </c>
      <c r="P19" s="258">
        <v>2.4708835909923232E-2</v>
      </c>
      <c r="Q19" s="257">
        <v>1309</v>
      </c>
      <c r="R19" s="258">
        <v>4.6936595070552256E-2</v>
      </c>
      <c r="S19" s="257">
        <v>2548</v>
      </c>
      <c r="T19" s="258">
        <v>3.5929197311468597E-2</v>
      </c>
      <c r="U19" s="257">
        <v>2042</v>
      </c>
      <c r="V19" s="258">
        <v>9.7493036211699913E-3</v>
      </c>
      <c r="W19" s="257">
        <v>574</v>
      </c>
      <c r="X19" s="258">
        <v>4.5079899074852881E-2</v>
      </c>
      <c r="Y19" s="257">
        <v>2680</v>
      </c>
      <c r="Z19" s="258">
        <v>4.0521008403361369E-2</v>
      </c>
      <c r="AA19" s="257">
        <v>2411</v>
      </c>
      <c r="AC19" s="224"/>
    </row>
    <row r="20" spans="2:31" x14ac:dyDescent="0.35">
      <c r="B20" s="303" t="s">
        <v>35</v>
      </c>
      <c r="C20" s="219"/>
      <c r="D20" s="253">
        <v>80673</v>
      </c>
      <c r="E20" s="254">
        <v>77385</v>
      </c>
      <c r="F20" s="254">
        <v>77804</v>
      </c>
      <c r="G20" s="254">
        <v>79633</v>
      </c>
      <c r="H20" s="254">
        <v>83919</v>
      </c>
      <c r="I20" s="254">
        <v>85251</v>
      </c>
      <c r="J20" s="254">
        <v>100525</v>
      </c>
      <c r="K20" s="257">
        <v>99635</v>
      </c>
      <c r="M20" s="222"/>
      <c r="N20" s="256">
        <v>-4.0757130638503614E-2</v>
      </c>
      <c r="O20" s="257">
        <v>-3288</v>
      </c>
      <c r="P20" s="258">
        <v>5.414486011500852E-3</v>
      </c>
      <c r="Q20" s="257">
        <v>419</v>
      </c>
      <c r="R20" s="258">
        <v>2.3507788802632268E-2</v>
      </c>
      <c r="S20" s="257">
        <v>1829</v>
      </c>
      <c r="T20" s="258">
        <v>5.3821908002963603E-2</v>
      </c>
      <c r="U20" s="257">
        <v>4286</v>
      </c>
      <c r="V20" s="258">
        <v>1.5872448432416864E-2</v>
      </c>
      <c r="W20" s="257">
        <v>1332</v>
      </c>
      <c r="X20" s="258">
        <v>0.17916505378236036</v>
      </c>
      <c r="Y20" s="257">
        <v>15274</v>
      </c>
      <c r="Z20" s="258">
        <v>0.16241220804069356</v>
      </c>
      <c r="AA20" s="257">
        <v>13921</v>
      </c>
      <c r="AC20" s="224"/>
    </row>
    <row r="21" spans="2:31" x14ac:dyDescent="0.35">
      <c r="B21" s="303" t="s">
        <v>42</v>
      </c>
      <c r="C21" s="219"/>
      <c r="D21" s="253">
        <v>228990</v>
      </c>
      <c r="E21" s="254">
        <v>223671</v>
      </c>
      <c r="F21" s="254">
        <v>216089</v>
      </c>
      <c r="G21" s="254">
        <v>224953</v>
      </c>
      <c r="H21" s="254">
        <v>237216</v>
      </c>
      <c r="I21" s="254">
        <v>256424</v>
      </c>
      <c r="J21" s="254">
        <v>277807</v>
      </c>
      <c r="K21" s="257">
        <v>280628</v>
      </c>
      <c r="M21" s="222"/>
      <c r="N21" s="256">
        <v>-2.3228088562819327E-2</v>
      </c>
      <c r="O21" s="257">
        <v>-5319</v>
      </c>
      <c r="P21" s="258">
        <v>-3.3898001976116698E-2</v>
      </c>
      <c r="Q21" s="257">
        <v>-7582</v>
      </c>
      <c r="R21" s="258">
        <v>4.1020135222061382E-2</v>
      </c>
      <c r="S21" s="257">
        <v>8864</v>
      </c>
      <c r="T21" s="258">
        <v>5.4513609509541983E-2</v>
      </c>
      <c r="U21" s="257">
        <v>12263</v>
      </c>
      <c r="V21" s="258">
        <v>8.0972615675165338E-2</v>
      </c>
      <c r="W21" s="257">
        <v>19208</v>
      </c>
      <c r="X21" s="258">
        <v>8.3389230337253872E-2</v>
      </c>
      <c r="Y21" s="257">
        <v>21383</v>
      </c>
      <c r="Z21" s="258">
        <v>7.5001244976996562E-2</v>
      </c>
      <c r="AA21" s="257">
        <v>19579</v>
      </c>
      <c r="AC21" s="224"/>
    </row>
    <row r="22" spans="2:31" x14ac:dyDescent="0.35">
      <c r="B22" s="303" t="s">
        <v>43</v>
      </c>
      <c r="C22" s="219"/>
      <c r="D22" s="253">
        <v>53719</v>
      </c>
      <c r="E22" s="254">
        <v>52094</v>
      </c>
      <c r="F22" s="254">
        <v>54205</v>
      </c>
      <c r="G22" s="254">
        <v>55440</v>
      </c>
      <c r="H22" s="254">
        <v>62760</v>
      </c>
      <c r="I22" s="254">
        <v>66811</v>
      </c>
      <c r="J22" s="254">
        <v>74588</v>
      </c>
      <c r="K22" s="257">
        <v>74450</v>
      </c>
      <c r="M22" s="222"/>
      <c r="N22" s="256">
        <v>-3.0250004653846863E-2</v>
      </c>
      <c r="O22" s="257">
        <v>-1625</v>
      </c>
      <c r="P22" s="258">
        <v>4.0522900909893744E-2</v>
      </c>
      <c r="Q22" s="257">
        <v>2111</v>
      </c>
      <c r="R22" s="258">
        <v>2.2783876026196914E-2</v>
      </c>
      <c r="S22" s="257">
        <v>1235</v>
      </c>
      <c r="T22" s="258">
        <v>0.13203463203463195</v>
      </c>
      <c r="U22" s="257">
        <v>7320</v>
      </c>
      <c r="V22" s="258">
        <v>6.4547482472912643E-2</v>
      </c>
      <c r="W22" s="257">
        <v>4051</v>
      </c>
      <c r="X22" s="258">
        <v>0.11640298753199319</v>
      </c>
      <c r="Y22" s="257">
        <v>7777</v>
      </c>
      <c r="Z22" s="258">
        <v>0.1123063361869332</v>
      </c>
      <c r="AA22" s="257">
        <v>7517</v>
      </c>
      <c r="AC22" s="224"/>
    </row>
    <row r="23" spans="2:31" x14ac:dyDescent="0.35">
      <c r="B23" s="303" t="s">
        <v>44</v>
      </c>
      <c r="C23" s="219"/>
      <c r="D23" s="253">
        <v>20052</v>
      </c>
      <c r="E23" s="254">
        <v>19700</v>
      </c>
      <c r="F23" s="254">
        <v>20426</v>
      </c>
      <c r="G23" s="254">
        <v>21291</v>
      </c>
      <c r="H23" s="254">
        <v>22108</v>
      </c>
      <c r="I23" s="254">
        <v>21514</v>
      </c>
      <c r="J23" s="254">
        <v>24200</v>
      </c>
      <c r="K23" s="257">
        <v>23997</v>
      </c>
      <c r="L23" s="304"/>
      <c r="M23" s="219"/>
      <c r="N23" s="256">
        <v>-1.7554358667464576E-2</v>
      </c>
      <c r="O23" s="257">
        <v>-352</v>
      </c>
      <c r="P23" s="258">
        <v>3.6852791878172697E-2</v>
      </c>
      <c r="Q23" s="257">
        <v>726</v>
      </c>
      <c r="R23" s="258">
        <v>4.2347987858611491E-2</v>
      </c>
      <c r="S23" s="257">
        <v>865</v>
      </c>
      <c r="T23" s="258">
        <v>3.8373021464468637E-2</v>
      </c>
      <c r="U23" s="257">
        <v>817</v>
      </c>
      <c r="V23" s="258">
        <v>-2.6868102044508735E-2</v>
      </c>
      <c r="W23" s="257">
        <v>-594</v>
      </c>
      <c r="X23" s="258">
        <v>0.12484893557683363</v>
      </c>
      <c r="Y23" s="257">
        <v>2686</v>
      </c>
      <c r="Z23" s="258">
        <v>0.12672551413278232</v>
      </c>
      <c r="AA23" s="257">
        <v>2699</v>
      </c>
      <c r="AC23" s="224"/>
    </row>
    <row r="24" spans="2:31" x14ac:dyDescent="0.35">
      <c r="B24" s="303" t="s">
        <v>45</v>
      </c>
      <c r="C24" s="219"/>
      <c r="D24" s="253">
        <v>106366</v>
      </c>
      <c r="E24" s="254">
        <v>105906</v>
      </c>
      <c r="F24" s="254">
        <v>107110</v>
      </c>
      <c r="G24" s="254">
        <v>108983</v>
      </c>
      <c r="H24" s="254">
        <v>114252</v>
      </c>
      <c r="I24" s="254">
        <v>117575</v>
      </c>
      <c r="J24" s="254">
        <v>121716</v>
      </c>
      <c r="K24" s="257">
        <v>121274</v>
      </c>
      <c r="L24" s="304"/>
      <c r="M24" s="219"/>
      <c r="N24" s="256">
        <v>-4.3246902205591464E-3</v>
      </c>
      <c r="O24" s="257">
        <v>-460</v>
      </c>
      <c r="P24" s="258">
        <v>1.1368572130002086E-2</v>
      </c>
      <c r="Q24" s="257">
        <v>1204</v>
      </c>
      <c r="R24" s="258">
        <v>1.7486695920082118E-2</v>
      </c>
      <c r="S24" s="257">
        <v>1873</v>
      </c>
      <c r="T24" s="258">
        <v>4.8346989897506853E-2</v>
      </c>
      <c r="U24" s="257">
        <v>5269</v>
      </c>
      <c r="V24" s="258">
        <v>2.90848300248574E-2</v>
      </c>
      <c r="W24" s="257">
        <v>3323</v>
      </c>
      <c r="X24" s="258">
        <v>3.5220072294280147E-2</v>
      </c>
      <c r="Y24" s="257">
        <v>4141</v>
      </c>
      <c r="Z24" s="258">
        <v>2.8992762415469553E-2</v>
      </c>
      <c r="AA24" s="257">
        <v>3417</v>
      </c>
      <c r="AC24" s="224"/>
    </row>
    <row r="25" spans="2:31" x14ac:dyDescent="0.35">
      <c r="B25" s="303" t="s">
        <v>46</v>
      </c>
      <c r="C25" s="219"/>
      <c r="D25" s="253">
        <v>15375</v>
      </c>
      <c r="E25" s="254">
        <v>14687</v>
      </c>
      <c r="F25" s="254">
        <v>15454</v>
      </c>
      <c r="G25" s="254">
        <v>14358</v>
      </c>
      <c r="H25" s="254">
        <v>14631</v>
      </c>
      <c r="I25" s="254">
        <v>14722</v>
      </c>
      <c r="J25" s="254">
        <v>14974</v>
      </c>
      <c r="K25" s="257">
        <v>15002</v>
      </c>
      <c r="M25" s="222"/>
      <c r="N25" s="256">
        <v>-4.4747967479674799E-2</v>
      </c>
      <c r="O25" s="257">
        <v>-688</v>
      </c>
      <c r="P25" s="258">
        <v>5.2223054401852043E-2</v>
      </c>
      <c r="Q25" s="257">
        <v>767</v>
      </c>
      <c r="R25" s="258">
        <v>-7.0920150122945502E-2</v>
      </c>
      <c r="S25" s="257">
        <v>-1096</v>
      </c>
      <c r="T25" s="258">
        <v>1.901379022147931E-2</v>
      </c>
      <c r="U25" s="257">
        <v>273</v>
      </c>
      <c r="V25" s="258">
        <v>6.2196705625041648E-3</v>
      </c>
      <c r="W25" s="257">
        <v>91</v>
      </c>
      <c r="X25" s="258">
        <v>1.7117239505501924E-2</v>
      </c>
      <c r="Y25" s="257">
        <v>252</v>
      </c>
      <c r="Z25" s="258">
        <v>1.5020297699594121E-2</v>
      </c>
      <c r="AA25" s="257">
        <v>222</v>
      </c>
      <c r="AC25" s="224"/>
    </row>
    <row r="26" spans="2:31" x14ac:dyDescent="0.35">
      <c r="B26" s="305" t="s">
        <v>1</v>
      </c>
      <c r="C26" s="219"/>
      <c r="D26" s="260">
        <v>4461</v>
      </c>
      <c r="E26" s="261">
        <v>4491</v>
      </c>
      <c r="F26" s="261">
        <v>4622</v>
      </c>
      <c r="G26" s="261">
        <v>4953</v>
      </c>
      <c r="H26" s="261">
        <v>5237</v>
      </c>
      <c r="I26" s="261">
        <v>5608</v>
      </c>
      <c r="J26" s="261">
        <v>5913</v>
      </c>
      <c r="K26" s="265">
        <v>5917</v>
      </c>
      <c r="M26" s="222"/>
      <c r="N26" s="264">
        <v>6.7249495628782796E-3</v>
      </c>
      <c r="O26" s="265">
        <v>30</v>
      </c>
      <c r="P26" s="266">
        <v>2.9169450011133469E-2</v>
      </c>
      <c r="Q26" s="265">
        <v>131</v>
      </c>
      <c r="R26" s="266">
        <v>7.1614019904803206E-2</v>
      </c>
      <c r="S26" s="265">
        <v>331</v>
      </c>
      <c r="T26" s="266">
        <v>5.7338986472844633E-2</v>
      </c>
      <c r="U26" s="265">
        <v>284</v>
      </c>
      <c r="V26" s="266">
        <v>7.0842085163261403E-2</v>
      </c>
      <c r="W26" s="265">
        <v>371</v>
      </c>
      <c r="X26" s="266">
        <v>5.4386590584878824E-2</v>
      </c>
      <c r="Y26" s="265">
        <v>305</v>
      </c>
      <c r="Z26" s="266">
        <v>4.2092286016202962E-2</v>
      </c>
      <c r="AA26" s="265">
        <v>239</v>
      </c>
      <c r="AC26" s="224"/>
      <c r="AD26" s="224"/>
      <c r="AE26" s="286"/>
    </row>
    <row r="27" spans="2:31" x14ac:dyDescent="0.35">
      <c r="B27" s="235" t="s">
        <v>0</v>
      </c>
      <c r="C27" s="219"/>
      <c r="D27" s="1222">
        <v>1894744</v>
      </c>
      <c r="E27" s="306">
        <v>1850950</v>
      </c>
      <c r="F27" s="307">
        <v>1892604</v>
      </c>
      <c r="G27" s="306">
        <v>1982018</v>
      </c>
      <c r="H27" s="307">
        <v>2061372</v>
      </c>
      <c r="I27" s="306">
        <v>2165648</v>
      </c>
      <c r="J27" s="306">
        <v>2326315</v>
      </c>
      <c r="K27" s="1345">
        <f>SUM(K9:K26)</f>
        <v>2332372</v>
      </c>
      <c r="L27" s="308"/>
      <c r="M27" s="222"/>
      <c r="N27" s="240">
        <f>E27/D27-1</f>
        <v>-2.3113412682663204E-2</v>
      </c>
      <c r="O27" s="241">
        <f>E27-D27</f>
        <v>-43794</v>
      </c>
      <c r="P27" s="242">
        <f>F27/E27-1</f>
        <v>2.250411950619946E-2</v>
      </c>
      <c r="Q27" s="243">
        <f>F27-E27</f>
        <v>41654</v>
      </c>
      <c r="R27" s="242">
        <f t="shared" ref="R27" si="0">G27/F27-1</f>
        <v>4.7243903109155383E-2</v>
      </c>
      <c r="S27" s="237">
        <f t="shared" ref="S27" si="1">G27-F27</f>
        <v>89414</v>
      </c>
      <c r="T27" s="242">
        <f>H27/G27-1</f>
        <v>4.003697241901949E-2</v>
      </c>
      <c r="U27" s="243">
        <f>H27-G27</f>
        <v>79354</v>
      </c>
      <c r="V27" s="309">
        <f t="shared" ref="V27" si="2">I27/H27-1</f>
        <v>5.0585726399698938E-2</v>
      </c>
      <c r="W27" s="237">
        <f t="shared" ref="W27" si="3">I27-H27</f>
        <v>104276</v>
      </c>
      <c r="X27" s="242">
        <v>7.4188880187362027E-2</v>
      </c>
      <c r="Y27" s="243">
        <v>160667</v>
      </c>
      <c r="Z27" s="242">
        <v>7.1366330011800594E-2</v>
      </c>
      <c r="AA27" s="243">
        <v>155365</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L9</xm:sqref>
            </x14:sparkline>
            <x14:sparkline>
              <xm:f>EVO_sol!D10:J10</xm:f>
              <xm:sqref>L10</xm:sqref>
            </x14:sparkline>
            <x14:sparkline>
              <xm:f>EVO_sol!D11:J11</xm:f>
              <xm:sqref>L11</xm:sqref>
            </x14:sparkline>
            <x14:sparkline>
              <xm:f>EVO_sol!D12:J12</xm:f>
              <xm:sqref>L12</xm:sqref>
            </x14:sparkline>
            <x14:sparkline>
              <xm:f>EVO_sol!D13:J13</xm:f>
              <xm:sqref>L13</xm:sqref>
            </x14:sparkline>
            <x14:sparkline>
              <xm:f>EVO_sol!D14:J14</xm:f>
              <xm:sqref>L14</xm:sqref>
            </x14:sparkline>
            <x14:sparkline>
              <xm:f>EVO_sol!D15:J15</xm:f>
              <xm:sqref>L15</xm:sqref>
            </x14:sparkline>
            <x14:sparkline>
              <xm:f>EVO_sol!D16:J16</xm:f>
              <xm:sqref>L16</xm:sqref>
            </x14:sparkline>
            <x14:sparkline>
              <xm:f>EVO_sol!D17:J17</xm:f>
              <xm:sqref>L17</xm:sqref>
            </x14:sparkline>
            <x14:sparkline>
              <xm:f>EVO_sol!D18:J18</xm:f>
              <xm:sqref>L18</xm:sqref>
            </x14:sparkline>
            <x14:sparkline>
              <xm:f>EVO_sol!D19:J19</xm:f>
              <xm:sqref>L19</xm:sqref>
            </x14:sparkline>
            <x14:sparkline>
              <xm:f>EVO_sol!D20:J20</xm:f>
              <xm:sqref>L20</xm:sqref>
            </x14:sparkline>
            <x14:sparkline>
              <xm:f>EVO_sol!D21:J21</xm:f>
              <xm:sqref>L21</xm:sqref>
            </x14:sparkline>
            <x14:sparkline>
              <xm:f>EVO_sol!D22:J22</xm:f>
              <xm:sqref>L22</xm:sqref>
            </x14:sparkline>
            <x14:sparkline>
              <xm:f>EVO_sol!D23:J23</xm:f>
              <xm:sqref>L23</xm:sqref>
            </x14:sparkline>
            <x14:sparkline>
              <xm:f>EVO_sol!D24:J24</xm:f>
              <xm:sqref>L24</xm:sqref>
            </x14:sparkline>
            <x14:sparkline>
              <xm:f>EVO_sol!D25:J25</xm:f>
              <xm:sqref>L25</xm:sqref>
            </x14:sparkline>
            <x14:sparkline>
              <xm:f>EVO_sol!D26:J26</xm:f>
              <xm:sqref>L26</xm:sqref>
            </x14:sparkline>
            <x14:sparkline>
              <xm:f>EVO_sol!D27:J27</xm:f>
              <xm:sqref>L27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1" zoomScale="84" zoomScaleNormal="84" workbookViewId="0">
      <selection activeCell="AK38" sqref="AK38"/>
    </sheetView>
  </sheetViews>
  <sheetFormatPr baseColWidth="10" defaultColWidth="11.453125" defaultRowHeight="15.5" x14ac:dyDescent="0.25"/>
  <cols>
    <col min="1" max="1" width="1.1796875" style="339" customWidth="1"/>
    <col min="2" max="2" width="28.7265625" style="339" customWidth="1"/>
    <col min="3" max="3" width="0.54296875" style="339" customWidth="1"/>
    <col min="4" max="4" width="11.81640625" style="339" customWidth="1"/>
    <col min="5" max="5" width="7.7265625" style="339" customWidth="1"/>
    <col min="6" max="6" width="0.453125" style="339" customWidth="1"/>
    <col min="7" max="7" width="12.453125" style="339" customWidth="1"/>
    <col min="8" max="8" width="6.26953125" style="339" customWidth="1"/>
    <col min="9" max="9" width="0.453125" style="339" customWidth="1"/>
    <col min="10" max="10" width="10.81640625" style="339" customWidth="1"/>
    <col min="11" max="11" width="6.26953125" style="339" customWidth="1"/>
    <col min="12" max="12" width="0.453125" style="339" customWidth="1"/>
    <col min="13" max="13" width="11.81640625" style="339" customWidth="1"/>
    <col min="14" max="14" width="6.26953125" style="339" customWidth="1"/>
    <col min="15" max="15" width="0.7265625" style="442" customWidth="1"/>
    <col min="16" max="16" width="10.1796875" style="339" bestFit="1" customWidth="1"/>
    <col min="17" max="17" width="8.54296875" style="339" customWidth="1"/>
    <col min="18" max="18" width="0.453125" style="339" customWidth="1"/>
    <col min="19" max="19" width="8.453125" style="339" bestFit="1" customWidth="1"/>
    <col min="20" max="20" width="7.81640625" style="339" bestFit="1" customWidth="1"/>
    <col min="21" max="21" width="0.453125" style="339" customWidth="1"/>
    <col min="22" max="22" width="8.453125" style="339" bestFit="1" customWidth="1"/>
    <col min="23" max="23" width="7.7265625" style="339" bestFit="1" customWidth="1"/>
    <col min="24" max="24" width="0.453125" style="339" customWidth="1"/>
    <col min="25" max="25" width="8.453125" style="339" bestFit="1" customWidth="1"/>
    <col min="26" max="26" width="7.7265625" style="337" bestFit="1" customWidth="1"/>
    <col min="27" max="27" width="11.453125" style="337"/>
    <col min="28" max="30" width="2.453125" style="337" bestFit="1" customWidth="1"/>
    <col min="31" max="31" width="13" style="337" bestFit="1" customWidth="1"/>
    <col min="32" max="32" width="3.453125" style="337" bestFit="1" customWidth="1"/>
    <col min="33" max="33" width="3.81640625" style="337" customWidth="1"/>
    <col min="34" max="36" width="2.453125" style="337" bestFit="1" customWidth="1"/>
    <col min="37" max="37" width="8.453125" style="337" bestFit="1" customWidth="1"/>
    <col min="38" max="38" width="3.453125" style="337" bestFit="1" customWidth="1"/>
    <col min="39" max="39" width="3.54296875" style="337" customWidth="1"/>
    <col min="40" max="42" width="2.453125" style="337" bestFit="1" customWidth="1"/>
    <col min="43" max="43" width="8.453125" style="337" bestFit="1" customWidth="1"/>
    <col min="44" max="44" width="4.1796875" style="337" bestFit="1" customWidth="1"/>
    <col min="45" max="45" width="3.26953125" style="337" customWidth="1"/>
    <col min="46" max="46" width="4.26953125" style="337" bestFit="1" customWidth="1"/>
    <col min="47" max="47" width="2.453125" style="337" bestFit="1" customWidth="1"/>
    <col min="48" max="48" width="4.26953125" style="337" bestFit="1" customWidth="1"/>
    <col min="49" max="49" width="8.453125" style="337" bestFit="1" customWidth="1"/>
    <col min="50" max="50" width="4.26953125" style="337" bestFit="1" customWidth="1"/>
    <col min="51" max="16384" width="11.453125" style="339"/>
  </cols>
  <sheetData>
    <row r="1" spans="1:50" s="310" customFormat="1" ht="15" customHeight="1" x14ac:dyDescent="0.25">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3">
      <c r="B2" s="1622"/>
      <c r="C2" s="1622"/>
      <c r="D2" s="1622"/>
      <c r="E2" s="1622"/>
      <c r="F2" s="1622"/>
      <c r="G2" s="1622"/>
      <c r="H2" s="1622"/>
      <c r="I2" s="1622"/>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5">
      <c r="B3" s="1623"/>
      <c r="C3" s="1623"/>
      <c r="D3" s="1623"/>
      <c r="E3" s="1623"/>
      <c r="F3" s="1623"/>
      <c r="G3" s="1623"/>
      <c r="H3" s="1623"/>
      <c r="I3" s="1623"/>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5">
      <c r="A4" s="1528" t="s">
        <v>425</v>
      </c>
      <c r="B4" s="1528"/>
      <c r="C4" s="1528"/>
      <c r="D4" s="1528"/>
      <c r="E4" s="1528"/>
      <c r="F4" s="1528"/>
      <c r="G4" s="1528"/>
      <c r="H4" s="1528"/>
      <c r="I4" s="1528"/>
      <c r="J4" s="1528"/>
      <c r="K4" s="1528"/>
      <c r="L4" s="1528"/>
      <c r="M4" s="1528"/>
      <c r="N4" s="1528"/>
      <c r="O4" s="1528"/>
      <c r="P4" s="1528"/>
      <c r="Q4" s="1528"/>
      <c r="R4" s="1528"/>
      <c r="S4" s="1528"/>
      <c r="T4" s="1528"/>
      <c r="U4" s="1528"/>
      <c r="V4" s="1528"/>
      <c r="W4" s="1528"/>
      <c r="X4" s="1528"/>
      <c r="Y4" s="1528"/>
      <c r="Z4" s="1528"/>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Y5" s="1484"/>
      <c r="Z5" s="1484"/>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5"/>
    <row r="7" spans="1:50" s="513" customFormat="1" ht="12.75" customHeight="1" x14ac:dyDescent="0.25">
      <c r="A7" s="512"/>
      <c r="B7" s="1624" t="s">
        <v>12</v>
      </c>
      <c r="D7" s="1618" t="s">
        <v>475</v>
      </c>
      <c r="E7" s="1618"/>
      <c r="G7" s="1618"/>
      <c r="H7" s="1618"/>
      <c r="J7" s="1618"/>
      <c r="K7" s="1618"/>
      <c r="M7" s="1618"/>
      <c r="N7" s="1618"/>
      <c r="P7" s="1618" t="s">
        <v>178</v>
      </c>
      <c r="Q7" s="1618"/>
      <c r="S7" s="1618"/>
      <c r="T7" s="1618"/>
      <c r="V7" s="1618"/>
      <c r="W7" s="1618"/>
      <c r="Y7" s="1618"/>
      <c r="Z7" s="1618"/>
      <c r="AA7" s="512"/>
      <c r="AB7" s="512"/>
      <c r="AI7" s="514"/>
    </row>
    <row r="8" spans="1:50" s="513" customFormat="1" ht="37.5" customHeight="1" x14ac:dyDescent="0.25">
      <c r="A8" s="512"/>
      <c r="B8" s="1624"/>
      <c r="D8" s="1618"/>
      <c r="E8" s="1618"/>
      <c r="G8" s="1618" t="s">
        <v>168</v>
      </c>
      <c r="H8" s="1618"/>
      <c r="J8" s="1618" t="s">
        <v>174</v>
      </c>
      <c r="K8" s="1618"/>
      <c r="M8" s="1618" t="s">
        <v>169</v>
      </c>
      <c r="N8" s="1618"/>
      <c r="P8" s="1618"/>
      <c r="Q8" s="1618"/>
      <c r="S8" s="1618" t="s">
        <v>179</v>
      </c>
      <c r="T8" s="1618"/>
      <c r="V8" s="1618" t="s">
        <v>180</v>
      </c>
      <c r="W8" s="1618"/>
      <c r="Y8" s="1618" t="s">
        <v>181</v>
      </c>
      <c r="Z8" s="1618"/>
      <c r="AA8" s="512"/>
      <c r="AB8" s="512"/>
      <c r="AI8" s="514"/>
    </row>
    <row r="9" spans="1:50" s="325" customFormat="1" ht="36.75" customHeight="1" x14ac:dyDescent="0.25">
      <c r="A9" s="887"/>
      <c r="B9" s="1624"/>
      <c r="D9" s="887" t="s">
        <v>9</v>
      </c>
      <c r="E9" s="887" t="s">
        <v>10</v>
      </c>
      <c r="G9" s="887" t="s">
        <v>9</v>
      </c>
      <c r="H9" s="324" t="s">
        <v>10</v>
      </c>
      <c r="J9" s="887" t="s">
        <v>9</v>
      </c>
      <c r="K9" s="324" t="s">
        <v>10</v>
      </c>
      <c r="M9" s="887" t="s">
        <v>9</v>
      </c>
      <c r="N9" s="324" t="s">
        <v>10</v>
      </c>
      <c r="P9" s="887" t="s">
        <v>9</v>
      </c>
      <c r="Q9" s="887" t="s">
        <v>111</v>
      </c>
      <c r="S9" s="887" t="s">
        <v>9</v>
      </c>
      <c r="T9" s="324" t="s">
        <v>111</v>
      </c>
      <c r="V9" s="887" t="s">
        <v>9</v>
      </c>
      <c r="W9" s="324" t="s">
        <v>10</v>
      </c>
      <c r="Y9" s="887"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5">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25">
      <c r="A11" s="348"/>
      <c r="B11" s="526" t="s">
        <v>8</v>
      </c>
      <c r="C11" s="527"/>
      <c r="D11" s="528">
        <f>G11+J11+M11</f>
        <v>8676713</v>
      </c>
      <c r="E11" s="529">
        <f t="shared" ref="E11:E28" si="0">D11*100/$D$30</f>
        <v>17.661334770061334</v>
      </c>
      <c r="F11" s="527"/>
      <c r="G11" s="530">
        <f>'20pobl'!J12</f>
        <v>7017124</v>
      </c>
      <c r="H11" s="531">
        <f>G11*100/$G$30</f>
        <v>18.015874434064553</v>
      </c>
      <c r="I11" s="527"/>
      <c r="J11" s="530">
        <f>'20pobl'!Q12</f>
        <v>1209620</v>
      </c>
      <c r="K11" s="531">
        <f>J11*100/$J$30</f>
        <v>16.923390744502157</v>
      </c>
      <c r="L11" s="527"/>
      <c r="M11" s="530">
        <f>'20pobl'!X12</f>
        <v>449969</v>
      </c>
      <c r="N11" s="531">
        <f t="shared" ref="N11:N28" si="1">M11*100/$M$30</f>
        <v>14.845547826907463</v>
      </c>
      <c r="O11" s="527"/>
      <c r="P11" s="532">
        <f>S11+V11+Y11</f>
        <v>340135</v>
      </c>
      <c r="Q11" s="533">
        <f>P11*100/D11</f>
        <v>3.9200904766586149</v>
      </c>
      <c r="R11" s="527"/>
      <c r="S11" s="530">
        <f>'44apbpcasaad'!G12</f>
        <v>97279</v>
      </c>
      <c r="T11" s="534">
        <f>S11*100/G11</f>
        <v>1.3863086928490931</v>
      </c>
      <c r="U11" s="527"/>
      <c r="V11" s="530">
        <f>'44apbpcasaad'!J12</f>
        <v>74418</v>
      </c>
      <c r="W11" s="534">
        <f>V11*100/J11</f>
        <v>6.1521800234784481</v>
      </c>
      <c r="X11" s="527"/>
      <c r="Y11" s="530">
        <f>'44apbpcasaad'!M12</f>
        <v>168438</v>
      </c>
      <c r="Z11" s="520">
        <f>Y11*100/M11</f>
        <v>37.433245401349872</v>
      </c>
      <c r="AA11" s="521"/>
      <c r="AB11" s="522">
        <f t="shared" ref="AB11:AB28" si="2">_xlfn.RANK.EQ(Q11,Q$11:Q$30,0)</f>
        <v>2</v>
      </c>
      <c r="AC11" s="522">
        <v>1</v>
      </c>
      <c r="AD11" s="522">
        <f>MATCH(AC11,AB$11:AB$30,0)</f>
        <v>7</v>
      </c>
      <c r="AE11" s="523" t="str">
        <f t="shared" ref="AE11:AE29" si="3">INDEX(B$11:B$30,AD11,1)</f>
        <v>Castilla y León</v>
      </c>
      <c r="AF11" s="524">
        <f t="shared" ref="AF11:AF29" si="4">INDEX(Q$11:Q$30,AD11,1)</f>
        <v>5.3597315698971482</v>
      </c>
      <c r="AG11" s="396"/>
      <c r="AH11" s="522">
        <f>_xlfn.RANK.EQ(T11,T$11:T$30,0)</f>
        <v>3</v>
      </c>
      <c r="AI11" s="522">
        <v>1</v>
      </c>
      <c r="AJ11" s="522">
        <f>MATCH(AI11,AH$11:AH$30,0)</f>
        <v>7</v>
      </c>
      <c r="AK11" s="523" t="str">
        <f>INDEX(B$11:B$30,AJ11,1)</f>
        <v>Castilla y León</v>
      </c>
      <c r="AL11" s="524">
        <f>INDEX(T$11:T$30,AJ11,1)</f>
        <v>1.5246408804354548</v>
      </c>
      <c r="AM11" s="396"/>
      <c r="AN11" s="522">
        <f>_xlfn.RANK.EQ(W11,W$11:W$30,0)</f>
        <v>1</v>
      </c>
      <c r="AO11" s="522">
        <v>1</v>
      </c>
      <c r="AP11" s="522">
        <f>MATCH(AO11,AN$11:AN$30,0)</f>
        <v>1</v>
      </c>
      <c r="AQ11" s="523" t="str">
        <f>INDEX(B$11:B$30,AP11,1)</f>
        <v>Andalucía</v>
      </c>
      <c r="AR11" s="524">
        <f>INDEX(W$11:W$30,AP11,1)</f>
        <v>6.1521800234784481</v>
      </c>
      <c r="AS11" s="396"/>
      <c r="AT11" s="522">
        <f>_xlfn.RANK.EQ(Z11,Z$11:Z$30,0)</f>
        <v>1</v>
      </c>
      <c r="AU11" s="522">
        <v>1</v>
      </c>
      <c r="AV11" s="522">
        <f>MATCH(AU11,AT$11:AT$30,0)</f>
        <v>1</v>
      </c>
      <c r="AW11" s="523" t="str">
        <f>INDEX(B$11:B$30,AV11,1)</f>
        <v>Andalucía</v>
      </c>
      <c r="AX11" s="524">
        <f>INDEX(Z$11:Z$30,AV11,1)</f>
        <v>37.433245401349872</v>
      </c>
    </row>
    <row r="12" spans="1:50" s="329" customFormat="1" ht="18" customHeight="1" x14ac:dyDescent="0.25">
      <c r="A12" s="348"/>
      <c r="B12" s="526" t="s">
        <v>7</v>
      </c>
      <c r="C12" s="527"/>
      <c r="D12" s="528">
        <f t="shared" ref="D12:D28" si="5">G12+J12+M12</f>
        <v>1364621</v>
      </c>
      <c r="E12" s="529">
        <f t="shared" si="0"/>
        <v>2.7776680311145325</v>
      </c>
      <c r="F12" s="527"/>
      <c r="G12" s="530">
        <f>'20pobl'!J13</f>
        <v>1056198</v>
      </c>
      <c r="H12" s="531">
        <f t="shared" ref="H12:H28" si="6">G12*100/$G$30</f>
        <v>2.711699343706925</v>
      </c>
      <c r="I12" s="527"/>
      <c r="J12" s="530">
        <f>'20pobl'!Q13</f>
        <v>209772</v>
      </c>
      <c r="K12" s="531">
        <f t="shared" ref="K12:K28" si="7">J12*100/$J$30</f>
        <v>2.9348502201151656</v>
      </c>
      <c r="L12" s="527"/>
      <c r="M12" s="530">
        <f>'20pobl'!X13</f>
        <v>98651</v>
      </c>
      <c r="N12" s="531">
        <f t="shared" si="1"/>
        <v>3.2547311896425044</v>
      </c>
      <c r="O12" s="527"/>
      <c r="P12" s="532">
        <f t="shared" ref="P12:P28" si="8">S12+V12+Y12</f>
        <v>49186</v>
      </c>
      <c r="Q12" s="533">
        <f t="shared" ref="Q12:Q28" si="9">P12*100/D12</f>
        <v>3.6043707373695701</v>
      </c>
      <c r="R12" s="527"/>
      <c r="S12" s="530">
        <f>'44apbpcasaad'!G13</f>
        <v>9546</v>
      </c>
      <c r="T12" s="534">
        <f t="shared" ref="T12:T28" si="10">S12*100/G12</f>
        <v>0.90380780876312961</v>
      </c>
      <c r="U12" s="527"/>
      <c r="V12" s="530">
        <f>'44apbpcasaad'!J13</f>
        <v>9189</v>
      </c>
      <c r="W12" s="534">
        <f t="shared" ref="W12:W28" si="11">V12*100/J12</f>
        <v>4.3804702248155136</v>
      </c>
      <c r="X12" s="527"/>
      <c r="Y12" s="530">
        <f>'44apbpcasaad'!M13</f>
        <v>30451</v>
      </c>
      <c r="Z12" s="520">
        <f t="shared" ref="Z12:Z28" si="12">Y12*100/M12</f>
        <v>30.867401242764899</v>
      </c>
      <c r="AA12" s="521"/>
      <c r="AB12" s="522">
        <f t="shared" si="2"/>
        <v>4</v>
      </c>
      <c r="AC12" s="522">
        <v>2</v>
      </c>
      <c r="AD12" s="522">
        <f t="shared" ref="AD12:AD28" si="13">MATCH(AC12,AB$11:AB$30,0)</f>
        <v>1</v>
      </c>
      <c r="AE12" s="523" t="str">
        <f t="shared" si="3"/>
        <v>Andalucía</v>
      </c>
      <c r="AF12" s="524">
        <f t="shared" si="4"/>
        <v>3.9200904766586149</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1.4673623251010752</v>
      </c>
      <c r="AM12" s="396"/>
      <c r="AN12" s="522">
        <f t="shared" ref="AN12:AN30" si="18">_xlfn.RANK.EQ(W12,W$11:W$30,0)</f>
        <v>10</v>
      </c>
      <c r="AO12" s="522">
        <v>2</v>
      </c>
      <c r="AP12" s="522">
        <f t="shared" ref="AP12:AP28" si="19">MATCH(AO12,AN$11:AN$30,0)</f>
        <v>7</v>
      </c>
      <c r="AQ12" s="523" t="str">
        <f t="shared" ref="AQ12:AQ29" si="20">INDEX(B$11:B$30,AP12,1)</f>
        <v>Castilla y León</v>
      </c>
      <c r="AR12" s="524">
        <f t="shared" ref="AR12:AR28" si="21">INDEX(W$11:W$30,AP12,1)</f>
        <v>5.1852848831947576</v>
      </c>
      <c r="AS12" s="396"/>
      <c r="AT12" s="522">
        <f t="shared" ref="AT12:AT30" si="22">_xlfn.RANK.EQ(Z12,Z$11:Z$30,0)</f>
        <v>6</v>
      </c>
      <c r="AU12" s="522">
        <v>2</v>
      </c>
      <c r="AV12" s="522">
        <f t="shared" ref="AV12:AV28" si="23">MATCH(AU12,AT$11:AT$30,0)</f>
        <v>8</v>
      </c>
      <c r="AW12" s="523" t="str">
        <f t="shared" ref="AW12:AW29" si="24">INDEX(B$11:B$30,AV12,1)</f>
        <v>Castilla - La Mancha</v>
      </c>
      <c r="AX12" s="524">
        <f t="shared" ref="AX12:AX29" si="25">INDEX(Z$11:Z$30,AV12,1)</f>
        <v>35.95548220180212</v>
      </c>
    </row>
    <row r="13" spans="1:50" s="329" customFormat="1" ht="18" customHeight="1" x14ac:dyDescent="0.25">
      <c r="A13" s="348"/>
      <c r="B13" s="526" t="s">
        <v>37</v>
      </c>
      <c r="C13" s="527"/>
      <c r="D13" s="528">
        <f t="shared" si="5"/>
        <v>1015128</v>
      </c>
      <c r="E13" s="529">
        <f t="shared" si="0"/>
        <v>2.0662796432776815</v>
      </c>
      <c r="F13" s="527"/>
      <c r="G13" s="530">
        <f>'20pobl'!J14</f>
        <v>727225</v>
      </c>
      <c r="H13" s="531">
        <f t="shared" si="6"/>
        <v>1.8670888935855481</v>
      </c>
      <c r="I13" s="527"/>
      <c r="J13" s="530">
        <f>'20pobl'!Q14</f>
        <v>201425</v>
      </c>
      <c r="K13" s="531">
        <f t="shared" si="7"/>
        <v>2.818070121783161</v>
      </c>
      <c r="L13" s="527"/>
      <c r="M13" s="530">
        <f>'20pobl'!X14</f>
        <v>86478</v>
      </c>
      <c r="N13" s="531">
        <f t="shared" si="1"/>
        <v>2.8531149589756262</v>
      </c>
      <c r="O13" s="527"/>
      <c r="P13" s="532">
        <f t="shared" si="8"/>
        <v>33656</v>
      </c>
      <c r="Q13" s="533">
        <f t="shared" si="9"/>
        <v>3.3154439637168909</v>
      </c>
      <c r="R13" s="527"/>
      <c r="S13" s="530">
        <f>'44apbpcasaad'!G14</f>
        <v>8005</v>
      </c>
      <c r="T13" s="534">
        <f t="shared" si="10"/>
        <v>1.100759737357764</v>
      </c>
      <c r="U13" s="527"/>
      <c r="V13" s="530">
        <f>'44apbpcasaad'!J14</f>
        <v>6990</v>
      </c>
      <c r="W13" s="534">
        <f t="shared" si="11"/>
        <v>3.4702742956435397</v>
      </c>
      <c r="X13" s="527"/>
      <c r="Y13" s="530">
        <f>'44apbpcasaad'!M14</f>
        <v>18661</v>
      </c>
      <c r="Z13" s="520">
        <f t="shared" si="12"/>
        <v>21.578898679432918</v>
      </c>
      <c r="AA13" s="521">
        <f ca="1">_xlfn.SHEETS()</f>
        <v>96</v>
      </c>
      <c r="AB13" s="522">
        <f t="shared" si="2"/>
        <v>8</v>
      </c>
      <c r="AC13" s="522">
        <v>3</v>
      </c>
      <c r="AD13" s="522">
        <f t="shared" si="13"/>
        <v>8</v>
      </c>
      <c r="AE13" s="523" t="str">
        <f t="shared" si="3"/>
        <v>Castilla - La Mancha</v>
      </c>
      <c r="AF13" s="525">
        <f t="shared" si="4"/>
        <v>3.8468701237503398</v>
      </c>
      <c r="AG13" s="396"/>
      <c r="AH13" s="522">
        <f t="shared" si="14"/>
        <v>9</v>
      </c>
      <c r="AI13" s="522">
        <v>3</v>
      </c>
      <c r="AJ13" s="522">
        <f t="shared" si="15"/>
        <v>1</v>
      </c>
      <c r="AK13" s="523" t="str">
        <f t="shared" si="16"/>
        <v>Andalucía</v>
      </c>
      <c r="AL13" s="524">
        <f t="shared" si="17"/>
        <v>1.3863086928490931</v>
      </c>
      <c r="AM13" s="396"/>
      <c r="AN13" s="522">
        <f t="shared" si="18"/>
        <v>16</v>
      </c>
      <c r="AO13" s="522">
        <v>3</v>
      </c>
      <c r="AP13" s="522">
        <f t="shared" si="19"/>
        <v>8</v>
      </c>
      <c r="AQ13" s="523" t="str">
        <f t="shared" si="20"/>
        <v>Castilla - La Mancha</v>
      </c>
      <c r="AR13" s="524">
        <f t="shared" si="21"/>
        <v>5.0827981039541994</v>
      </c>
      <c r="AS13" s="396"/>
      <c r="AT13" s="522">
        <f t="shared" si="22"/>
        <v>18</v>
      </c>
      <c r="AU13" s="522">
        <v>3</v>
      </c>
      <c r="AV13" s="522">
        <f t="shared" si="23"/>
        <v>7</v>
      </c>
      <c r="AW13" s="523" t="str">
        <f t="shared" si="24"/>
        <v>Castilla y León</v>
      </c>
      <c r="AX13" s="524">
        <f t="shared" si="25"/>
        <v>35.666926153598368</v>
      </c>
    </row>
    <row r="14" spans="1:50" s="329" customFormat="1" ht="18" customHeight="1" x14ac:dyDescent="0.25">
      <c r="A14" s="348"/>
      <c r="B14" s="526" t="s">
        <v>38</v>
      </c>
      <c r="C14" s="527"/>
      <c r="D14" s="528">
        <f t="shared" si="5"/>
        <v>1249844</v>
      </c>
      <c r="E14" s="529">
        <f t="shared" si="0"/>
        <v>2.5440409627876983</v>
      </c>
      <c r="F14" s="527"/>
      <c r="G14" s="530">
        <f>'20pobl'!J15</f>
        <v>1039347</v>
      </c>
      <c r="H14" s="531">
        <f t="shared" si="6"/>
        <v>2.6684358214877908</v>
      </c>
      <c r="I14" s="527"/>
      <c r="J14" s="530">
        <f>'20pobl'!Q15</f>
        <v>154160</v>
      </c>
      <c r="K14" s="531">
        <f t="shared" si="7"/>
        <v>2.156801241028135</v>
      </c>
      <c r="L14" s="527"/>
      <c r="M14" s="530">
        <f>'20pobl'!X15</f>
        <v>56337</v>
      </c>
      <c r="N14" s="531">
        <f t="shared" si="1"/>
        <v>1.8586916608132686</v>
      </c>
      <c r="O14" s="527"/>
      <c r="P14" s="532">
        <f t="shared" si="8"/>
        <v>34177</v>
      </c>
      <c r="Q14" s="533">
        <f t="shared" si="9"/>
        <v>2.7345012657579666</v>
      </c>
      <c r="R14" s="527"/>
      <c r="S14" s="530">
        <f>'44apbpcasaad'!G15</f>
        <v>9473</v>
      </c>
      <c r="T14" s="534">
        <f t="shared" si="10"/>
        <v>0.91143766230142576</v>
      </c>
      <c r="U14" s="527"/>
      <c r="V14" s="530">
        <f>'44apbpcasaad'!J15</f>
        <v>7298</v>
      </c>
      <c r="W14" s="534">
        <f t="shared" si="11"/>
        <v>4.7340425531914896</v>
      </c>
      <c r="X14" s="527"/>
      <c r="Y14" s="530">
        <f>'44apbpcasaad'!M15</f>
        <v>17406</v>
      </c>
      <c r="Z14" s="520">
        <f t="shared" si="12"/>
        <v>30.896213855902872</v>
      </c>
      <c r="AA14" s="1320"/>
      <c r="AB14" s="522">
        <f t="shared" si="2"/>
        <v>17</v>
      </c>
      <c r="AC14" s="522">
        <v>4</v>
      </c>
      <c r="AD14" s="522">
        <f t="shared" si="13"/>
        <v>2</v>
      </c>
      <c r="AE14" s="523" t="str">
        <f t="shared" si="3"/>
        <v>Aragón</v>
      </c>
      <c r="AF14" s="524">
        <f t="shared" si="4"/>
        <v>3.6043707373695701</v>
      </c>
      <c r="AG14" s="396"/>
      <c r="AH14" s="522">
        <f t="shared" si="14"/>
        <v>16</v>
      </c>
      <c r="AI14" s="522">
        <v>4</v>
      </c>
      <c r="AJ14" s="522">
        <f t="shared" si="15"/>
        <v>14</v>
      </c>
      <c r="AK14" s="523" t="str">
        <f t="shared" si="16"/>
        <v>Murcia, Región de</v>
      </c>
      <c r="AL14" s="524">
        <f t="shared" si="17"/>
        <v>1.3589740668588202</v>
      </c>
      <c r="AM14" s="396"/>
      <c r="AN14" s="522">
        <f t="shared" si="18"/>
        <v>6</v>
      </c>
      <c r="AO14" s="522">
        <v>4</v>
      </c>
      <c r="AP14" s="522">
        <f t="shared" si="19"/>
        <v>5</v>
      </c>
      <c r="AQ14" s="523" t="str">
        <f t="shared" si="20"/>
        <v>Canarias</v>
      </c>
      <c r="AR14" s="524">
        <f t="shared" si="21"/>
        <v>5.0002291130705734</v>
      </c>
      <c r="AS14" s="396"/>
      <c r="AT14" s="522">
        <f t="shared" si="22"/>
        <v>5</v>
      </c>
      <c r="AU14" s="522">
        <v>4</v>
      </c>
      <c r="AV14" s="522">
        <f t="shared" si="23"/>
        <v>10</v>
      </c>
      <c r="AW14" s="523" t="str">
        <f t="shared" si="24"/>
        <v>Comunitat Valenciana</v>
      </c>
      <c r="AX14" s="524">
        <f t="shared" si="25"/>
        <v>31.016163017781889</v>
      </c>
    </row>
    <row r="15" spans="1:50" s="329" customFormat="1" ht="18" customHeight="1" x14ac:dyDescent="0.25">
      <c r="A15" s="348"/>
      <c r="B15" s="526" t="s">
        <v>6</v>
      </c>
      <c r="C15" s="527"/>
      <c r="D15" s="528">
        <f t="shared" si="5"/>
        <v>2258866</v>
      </c>
      <c r="E15" s="529">
        <f t="shared" si="0"/>
        <v>4.597891923670792</v>
      </c>
      <c r="F15" s="527"/>
      <c r="G15" s="530">
        <f>'20pobl'!J16</f>
        <v>1848033</v>
      </c>
      <c r="H15" s="531">
        <f t="shared" si="6"/>
        <v>4.7446689666603614</v>
      </c>
      <c r="I15" s="527"/>
      <c r="J15" s="530">
        <f>'20pobl'!Q16</f>
        <v>305526</v>
      </c>
      <c r="K15" s="531">
        <f t="shared" si="7"/>
        <v>4.2745125581627006</v>
      </c>
      <c r="L15" s="527"/>
      <c r="M15" s="530">
        <f>'20pobl'!X16</f>
        <v>105307</v>
      </c>
      <c r="N15" s="531">
        <f t="shared" si="1"/>
        <v>3.4743284648679</v>
      </c>
      <c r="O15" s="527"/>
      <c r="P15" s="532">
        <f t="shared" si="8"/>
        <v>67552</v>
      </c>
      <c r="Q15" s="533">
        <f t="shared" si="9"/>
        <v>2.990527105193491</v>
      </c>
      <c r="R15" s="527"/>
      <c r="S15" s="530">
        <f>'44apbpcasaad'!G16</f>
        <v>23680</v>
      </c>
      <c r="T15" s="534">
        <f t="shared" si="10"/>
        <v>1.2813623999138544</v>
      </c>
      <c r="U15" s="527"/>
      <c r="V15" s="530">
        <f>'44apbpcasaad'!J16</f>
        <v>15277</v>
      </c>
      <c r="W15" s="534">
        <f t="shared" si="11"/>
        <v>5.0002291130705734</v>
      </c>
      <c r="X15" s="527"/>
      <c r="Y15" s="530">
        <f>'44apbpcasaad'!M16</f>
        <v>28595</v>
      </c>
      <c r="Z15" s="520">
        <f t="shared" si="12"/>
        <v>27.153940383830136</v>
      </c>
      <c r="AA15" s="521"/>
      <c r="AB15" s="522">
        <f t="shared" si="2"/>
        <v>14</v>
      </c>
      <c r="AC15" s="522">
        <v>5</v>
      </c>
      <c r="AD15" s="522">
        <f t="shared" si="13"/>
        <v>11</v>
      </c>
      <c r="AE15" s="523" t="str">
        <f t="shared" si="3"/>
        <v>Extremadura</v>
      </c>
      <c r="AF15" s="524">
        <f t="shared" si="4"/>
        <v>3.5269546065154342</v>
      </c>
      <c r="AG15" s="396"/>
      <c r="AH15" s="522">
        <f t="shared" si="14"/>
        <v>5</v>
      </c>
      <c r="AI15" s="522">
        <v>5</v>
      </c>
      <c r="AJ15" s="522">
        <f t="shared" si="15"/>
        <v>5</v>
      </c>
      <c r="AK15" s="523" t="str">
        <f t="shared" si="16"/>
        <v>Canarias</v>
      </c>
      <c r="AL15" s="524">
        <f t="shared" si="17"/>
        <v>1.2813623999138544</v>
      </c>
      <c r="AM15" s="396"/>
      <c r="AN15" s="522">
        <f t="shared" si="18"/>
        <v>4</v>
      </c>
      <c r="AO15" s="522">
        <v>5</v>
      </c>
      <c r="AP15" s="522">
        <f t="shared" si="19"/>
        <v>14</v>
      </c>
      <c r="AQ15" s="523" t="str">
        <f t="shared" si="20"/>
        <v>Murcia, Región de</v>
      </c>
      <c r="AR15" s="524">
        <f t="shared" si="21"/>
        <v>4.9992858163119553</v>
      </c>
      <c r="AS15" s="396"/>
      <c r="AT15" s="522">
        <f t="shared" si="22"/>
        <v>13</v>
      </c>
      <c r="AU15" s="522">
        <v>5</v>
      </c>
      <c r="AV15" s="522">
        <f t="shared" si="23"/>
        <v>4</v>
      </c>
      <c r="AW15" s="523" t="str">
        <f t="shared" si="24"/>
        <v>Balears, Illes</v>
      </c>
      <c r="AX15" s="524">
        <f t="shared" si="25"/>
        <v>30.896213855902872</v>
      </c>
    </row>
    <row r="16" spans="1:50" s="329" customFormat="1" ht="18" customHeight="1" x14ac:dyDescent="0.25">
      <c r="A16" s="348"/>
      <c r="B16" s="526" t="s">
        <v>5</v>
      </c>
      <c r="C16" s="527"/>
      <c r="D16" s="535">
        <f t="shared" si="5"/>
        <v>593623</v>
      </c>
      <c r="E16" s="529">
        <f t="shared" si="0"/>
        <v>1.2083117800724905</v>
      </c>
      <c r="F16" s="527"/>
      <c r="G16" s="536">
        <f>'20pobl'!J17</f>
        <v>448079</v>
      </c>
      <c r="H16" s="531">
        <f t="shared" si="6"/>
        <v>1.15040506631224</v>
      </c>
      <c r="I16" s="527"/>
      <c r="J16" s="536">
        <f>'20pobl'!Q17</f>
        <v>103380</v>
      </c>
      <c r="K16" s="531">
        <f t="shared" si="7"/>
        <v>1.4463551653962674</v>
      </c>
      <c r="L16" s="527"/>
      <c r="M16" s="536">
        <f>'20pobl'!X17</f>
        <v>42164</v>
      </c>
      <c r="N16" s="531">
        <f t="shared" si="1"/>
        <v>1.3910906719656826</v>
      </c>
      <c r="O16" s="527"/>
      <c r="P16" s="536">
        <f t="shared" si="8"/>
        <v>18030</v>
      </c>
      <c r="Q16" s="533">
        <f t="shared" si="9"/>
        <v>3.0372812374183615</v>
      </c>
      <c r="R16" s="527"/>
      <c r="S16" s="536">
        <f>'44apbpcasaad'!G17</f>
        <v>4682</v>
      </c>
      <c r="T16" s="534">
        <f t="shared" si="10"/>
        <v>1.0449050279080252</v>
      </c>
      <c r="U16" s="527"/>
      <c r="V16" s="536">
        <f>'44apbpcasaad'!J17</f>
        <v>3786</v>
      </c>
      <c r="W16" s="534">
        <f t="shared" si="11"/>
        <v>3.6622170632617528</v>
      </c>
      <c r="X16" s="527"/>
      <c r="Y16" s="536">
        <f>'44apbpcasaad'!M17</f>
        <v>9562</v>
      </c>
      <c r="Z16" s="520">
        <f t="shared" si="12"/>
        <v>22.678114030926857</v>
      </c>
      <c r="AA16" s="521"/>
      <c r="AB16" s="522">
        <f t="shared" si="2"/>
        <v>13</v>
      </c>
      <c r="AC16" s="522">
        <v>6</v>
      </c>
      <c r="AD16" s="522">
        <f t="shared" si="13"/>
        <v>12</v>
      </c>
      <c r="AE16" s="523" t="str">
        <f t="shared" si="3"/>
        <v>Galicia</v>
      </c>
      <c r="AF16" s="524">
        <f t="shared" si="4"/>
        <v>3.4201789415638544</v>
      </c>
      <c r="AG16" s="396"/>
      <c r="AH16" s="522">
        <f t="shared" si="14"/>
        <v>13</v>
      </c>
      <c r="AI16" s="522">
        <v>6</v>
      </c>
      <c r="AJ16" s="522">
        <f t="shared" si="15"/>
        <v>12</v>
      </c>
      <c r="AK16" s="523" t="str">
        <f t="shared" si="16"/>
        <v>Galicia</v>
      </c>
      <c r="AL16" s="524">
        <f t="shared" si="17"/>
        <v>1.2431785388974423</v>
      </c>
      <c r="AM16" s="396"/>
      <c r="AN16" s="522">
        <f t="shared" si="18"/>
        <v>13</v>
      </c>
      <c r="AO16" s="522">
        <v>6</v>
      </c>
      <c r="AP16" s="522">
        <f t="shared" si="19"/>
        <v>4</v>
      </c>
      <c r="AQ16" s="523" t="str">
        <f t="shared" si="20"/>
        <v>Balears, Illes</v>
      </c>
      <c r="AR16" s="524">
        <f t="shared" si="21"/>
        <v>4.7340425531914896</v>
      </c>
      <c r="AS16" s="396"/>
      <c r="AT16" s="522">
        <f t="shared" si="22"/>
        <v>16</v>
      </c>
      <c r="AU16" s="522">
        <v>6</v>
      </c>
      <c r="AV16" s="522">
        <f t="shared" si="23"/>
        <v>2</v>
      </c>
      <c r="AW16" s="523" t="str">
        <f t="shared" si="24"/>
        <v>Aragón</v>
      </c>
      <c r="AX16" s="524">
        <f t="shared" si="25"/>
        <v>30.867401242764899</v>
      </c>
    </row>
    <row r="17" spans="1:50" s="329" customFormat="1" ht="18" customHeight="1" x14ac:dyDescent="0.25">
      <c r="A17" s="348"/>
      <c r="B17" s="526" t="s">
        <v>4</v>
      </c>
      <c r="C17" s="527"/>
      <c r="D17" s="528">
        <f t="shared" si="5"/>
        <v>2401221</v>
      </c>
      <c r="E17" s="529">
        <f t="shared" si="0"/>
        <v>4.8876536469399703</v>
      </c>
      <c r="F17" s="527"/>
      <c r="G17" s="530">
        <f>'20pobl'!J18</f>
        <v>1746772</v>
      </c>
      <c r="H17" s="531">
        <f t="shared" si="6"/>
        <v>4.4846898839096774</v>
      </c>
      <c r="I17" s="527"/>
      <c r="J17" s="530">
        <f>'20pobl'!Q18</f>
        <v>430931</v>
      </c>
      <c r="K17" s="531">
        <f t="shared" si="7"/>
        <v>6.0290121665639287</v>
      </c>
      <c r="L17" s="527"/>
      <c r="M17" s="530">
        <f>'20pobl'!X18</f>
        <v>223518</v>
      </c>
      <c r="N17" s="531">
        <f t="shared" si="1"/>
        <v>7.3743905895177271</v>
      </c>
      <c r="O17" s="527"/>
      <c r="P17" s="532">
        <f t="shared" si="8"/>
        <v>128699</v>
      </c>
      <c r="Q17" s="533">
        <f>P17*100/D17</f>
        <v>5.3597315698971482</v>
      </c>
      <c r="R17" s="527"/>
      <c r="S17" s="530">
        <f>'44apbpcasaad'!G18</f>
        <v>26632</v>
      </c>
      <c r="T17" s="534">
        <f>S17*100/G17</f>
        <v>1.5246408804354548</v>
      </c>
      <c r="U17" s="527"/>
      <c r="V17" s="530">
        <f>'44apbpcasaad'!J18</f>
        <v>22345</v>
      </c>
      <c r="W17" s="534">
        <f>V17*100/J17</f>
        <v>5.1852848831947576</v>
      </c>
      <c r="X17" s="527"/>
      <c r="Y17" s="530">
        <f>'44apbpcasaad'!M18</f>
        <v>79722</v>
      </c>
      <c r="Z17" s="520">
        <f>Y17*100/M17</f>
        <v>35.666926153598368</v>
      </c>
      <c r="AA17" s="521"/>
      <c r="AB17" s="522">
        <f t="shared" si="2"/>
        <v>1</v>
      </c>
      <c r="AC17" s="522">
        <v>7</v>
      </c>
      <c r="AD17" s="522">
        <f t="shared" si="13"/>
        <v>20</v>
      </c>
      <c r="AE17" s="523" t="str">
        <f t="shared" si="3"/>
        <v>TOTAL</v>
      </c>
      <c r="AF17" s="524">
        <f t="shared" si="4"/>
        <v>3.409338613956026</v>
      </c>
      <c r="AG17" s="396"/>
      <c r="AH17" s="522">
        <f t="shared" si="14"/>
        <v>1</v>
      </c>
      <c r="AI17" s="522">
        <v>7</v>
      </c>
      <c r="AJ17" s="522">
        <f t="shared" si="15"/>
        <v>11</v>
      </c>
      <c r="AK17" s="523" t="str">
        <f t="shared" si="16"/>
        <v>Extremadura</v>
      </c>
      <c r="AL17" s="524">
        <f t="shared" si="17"/>
        <v>1.1569388612449505</v>
      </c>
      <c r="AM17" s="396"/>
      <c r="AN17" s="522">
        <f t="shared" si="18"/>
        <v>2</v>
      </c>
      <c r="AO17" s="522">
        <v>7</v>
      </c>
      <c r="AP17" s="522">
        <f t="shared" si="19"/>
        <v>10</v>
      </c>
      <c r="AQ17" s="523" t="str">
        <f t="shared" si="20"/>
        <v>Comunitat Valenciana</v>
      </c>
      <c r="AR17" s="524">
        <f t="shared" si="21"/>
        <v>4.6152897905377186</v>
      </c>
      <c r="AS17" s="396"/>
      <c r="AT17" s="522">
        <f t="shared" si="22"/>
        <v>3</v>
      </c>
      <c r="AU17" s="522">
        <v>7</v>
      </c>
      <c r="AV17" s="522">
        <f t="shared" si="23"/>
        <v>14</v>
      </c>
      <c r="AW17" s="523" t="str">
        <f t="shared" si="24"/>
        <v>Murcia, Región de</v>
      </c>
      <c r="AX17" s="524">
        <f t="shared" si="25"/>
        <v>30.044680106586277</v>
      </c>
    </row>
    <row r="18" spans="1:50" s="329" customFormat="1" ht="18" customHeight="1" x14ac:dyDescent="0.25">
      <c r="A18" s="348"/>
      <c r="B18" s="526" t="s">
        <v>40</v>
      </c>
      <c r="C18" s="527"/>
      <c r="D18" s="528">
        <f t="shared" si="5"/>
        <v>2126378</v>
      </c>
      <c r="E18" s="529">
        <f t="shared" si="0"/>
        <v>4.328214348647176</v>
      </c>
      <c r="F18" s="527"/>
      <c r="G18" s="530">
        <f>'20pobl'!J19</f>
        <v>1699472</v>
      </c>
      <c r="H18" s="531">
        <f t="shared" si="6"/>
        <v>4.3632511205742635</v>
      </c>
      <c r="I18" s="527"/>
      <c r="J18" s="530">
        <f>'20pobl'!Q19</f>
        <v>292398</v>
      </c>
      <c r="K18" s="531">
        <f t="shared" si="7"/>
        <v>4.0908430803979279</v>
      </c>
      <c r="L18" s="527"/>
      <c r="M18" s="530">
        <f>'20pobl'!X19</f>
        <v>134508</v>
      </c>
      <c r="N18" s="531">
        <f t="shared" si="1"/>
        <v>4.4377389266853253</v>
      </c>
      <c r="O18" s="527"/>
      <c r="P18" s="532">
        <f t="shared" si="8"/>
        <v>81799</v>
      </c>
      <c r="Q18" s="533">
        <f t="shared" si="9"/>
        <v>3.8468701237503398</v>
      </c>
      <c r="R18" s="527"/>
      <c r="S18" s="530">
        <f>'44apbpcasaad'!G19</f>
        <v>18574</v>
      </c>
      <c r="T18" s="534">
        <f t="shared" si="10"/>
        <v>1.0929276857753467</v>
      </c>
      <c r="U18" s="527"/>
      <c r="V18" s="530">
        <f>'44apbpcasaad'!J19</f>
        <v>14862</v>
      </c>
      <c r="W18" s="534">
        <f t="shared" si="11"/>
        <v>5.0827981039541994</v>
      </c>
      <c r="X18" s="527"/>
      <c r="Y18" s="530">
        <f>'44apbpcasaad'!M19</f>
        <v>48363</v>
      </c>
      <c r="Z18" s="520">
        <f t="shared" si="12"/>
        <v>35.95548220180212</v>
      </c>
      <c r="AA18" s="521"/>
      <c r="AB18" s="522">
        <f t="shared" si="2"/>
        <v>3</v>
      </c>
      <c r="AC18" s="522">
        <v>8</v>
      </c>
      <c r="AD18" s="522">
        <f t="shared" si="13"/>
        <v>3</v>
      </c>
      <c r="AE18" s="523" t="str">
        <f t="shared" si="3"/>
        <v>Asturias, Principado de</v>
      </c>
      <c r="AF18" s="524">
        <f t="shared" si="4"/>
        <v>3.3154439637168909</v>
      </c>
      <c r="AG18" s="396"/>
      <c r="AH18" s="522">
        <f t="shared" si="14"/>
        <v>10</v>
      </c>
      <c r="AI18" s="522">
        <v>8</v>
      </c>
      <c r="AJ18" s="522">
        <f t="shared" si="15"/>
        <v>20</v>
      </c>
      <c r="AK18" s="523" t="str">
        <f t="shared" si="16"/>
        <v>TOTAL</v>
      </c>
      <c r="AL18" s="524">
        <f t="shared" si="17"/>
        <v>1.1316064484445465</v>
      </c>
      <c r="AM18" s="396"/>
      <c r="AN18" s="522">
        <f t="shared" si="18"/>
        <v>3</v>
      </c>
      <c r="AO18" s="522">
        <v>8</v>
      </c>
      <c r="AP18" s="522">
        <f t="shared" si="19"/>
        <v>20</v>
      </c>
      <c r="AQ18" s="523" t="str">
        <f t="shared" si="20"/>
        <v>TOTAL</v>
      </c>
      <c r="AR18" s="524">
        <f t="shared" si="21"/>
        <v>4.6004391390591168</v>
      </c>
      <c r="AS18" s="396"/>
      <c r="AT18" s="522">
        <f t="shared" si="22"/>
        <v>2</v>
      </c>
      <c r="AU18" s="522">
        <v>8</v>
      </c>
      <c r="AV18" s="522">
        <f t="shared" si="23"/>
        <v>20</v>
      </c>
      <c r="AW18" s="523" t="str">
        <f t="shared" si="24"/>
        <v>TOTAL</v>
      </c>
      <c r="AX18" s="524">
        <f t="shared" si="25"/>
        <v>29.870343249412819</v>
      </c>
    </row>
    <row r="19" spans="1:50" s="329" customFormat="1" ht="18" customHeight="1" x14ac:dyDescent="0.25">
      <c r="A19" s="348"/>
      <c r="B19" s="526" t="s">
        <v>41</v>
      </c>
      <c r="C19" s="527"/>
      <c r="D19" s="528">
        <f t="shared" si="5"/>
        <v>8124126</v>
      </c>
      <c r="E19" s="529">
        <f t="shared" si="0"/>
        <v>16.536551226271897</v>
      </c>
      <c r="F19" s="527"/>
      <c r="G19" s="530">
        <f>'20pobl'!J20</f>
        <v>6522139</v>
      </c>
      <c r="H19" s="531">
        <f t="shared" si="6"/>
        <v>16.745042166208741</v>
      </c>
      <c r="I19" s="527"/>
      <c r="J19" s="530">
        <f>'20pobl'!Q20</f>
        <v>1123089</v>
      </c>
      <c r="K19" s="531">
        <f t="shared" si="7"/>
        <v>15.712764329171296</v>
      </c>
      <c r="L19" s="527"/>
      <c r="M19" s="530">
        <f>'20pobl'!X20</f>
        <v>478898</v>
      </c>
      <c r="N19" s="531">
        <f t="shared" si="1"/>
        <v>15.799984361612312</v>
      </c>
      <c r="O19" s="527"/>
      <c r="P19" s="532">
        <f t="shared" si="8"/>
        <v>249207</v>
      </c>
      <c r="Q19" s="533">
        <f t="shared" si="9"/>
        <v>3.0674930447902948</v>
      </c>
      <c r="R19" s="527"/>
      <c r="S19" s="530">
        <f>'44apbpcasaad'!G20</f>
        <v>65433</v>
      </c>
      <c r="T19" s="534">
        <f t="shared" si="10"/>
        <v>1.0032444877363087</v>
      </c>
      <c r="U19" s="527"/>
      <c r="V19" s="530">
        <f>'44apbpcasaad'!J20</f>
        <v>49245</v>
      </c>
      <c r="W19" s="534">
        <f t="shared" si="11"/>
        <v>4.3847816157045436</v>
      </c>
      <c r="X19" s="527"/>
      <c r="Y19" s="530">
        <f>'44apbpcasaad'!M20</f>
        <v>134529</v>
      </c>
      <c r="Z19" s="520">
        <f t="shared" si="12"/>
        <v>28.091368099261221</v>
      </c>
      <c r="AA19" s="521"/>
      <c r="AB19" s="522">
        <f t="shared" si="2"/>
        <v>12</v>
      </c>
      <c r="AC19" s="522">
        <v>9</v>
      </c>
      <c r="AD19" s="522">
        <f t="shared" si="13"/>
        <v>16</v>
      </c>
      <c r="AE19" s="523" t="str">
        <f t="shared" si="3"/>
        <v>País Vasco</v>
      </c>
      <c r="AF19" s="524">
        <f t="shared" si="4"/>
        <v>3.3122943278526078</v>
      </c>
      <c r="AG19" s="396"/>
      <c r="AH19" s="522">
        <f t="shared" si="14"/>
        <v>14</v>
      </c>
      <c r="AI19" s="522">
        <v>9</v>
      </c>
      <c r="AJ19" s="522">
        <f t="shared" si="15"/>
        <v>3</v>
      </c>
      <c r="AK19" s="523" t="str">
        <f t="shared" si="16"/>
        <v>Asturias, Principado de</v>
      </c>
      <c r="AL19" s="524">
        <f t="shared" si="17"/>
        <v>1.100759737357764</v>
      </c>
      <c r="AM19" s="396"/>
      <c r="AN19" s="522">
        <f t="shared" si="18"/>
        <v>9</v>
      </c>
      <c r="AO19" s="522">
        <v>9</v>
      </c>
      <c r="AP19" s="522">
        <f t="shared" si="19"/>
        <v>9</v>
      </c>
      <c r="AQ19" s="523" t="str">
        <f t="shared" si="20"/>
        <v>Cataluña</v>
      </c>
      <c r="AR19" s="524">
        <f t="shared" si="21"/>
        <v>4.3847816157045436</v>
      </c>
      <c r="AS19" s="396"/>
      <c r="AT19" s="522">
        <f t="shared" si="22"/>
        <v>10</v>
      </c>
      <c r="AU19" s="522">
        <v>9</v>
      </c>
      <c r="AV19" s="522">
        <f t="shared" si="23"/>
        <v>13</v>
      </c>
      <c r="AW19" s="523" t="str">
        <f t="shared" si="24"/>
        <v>Madrid, Comunidad de</v>
      </c>
      <c r="AX19" s="524">
        <f t="shared" si="25"/>
        <v>28.644105502736824</v>
      </c>
    </row>
    <row r="20" spans="1:50" s="329" customFormat="1" ht="18" customHeight="1" x14ac:dyDescent="0.25">
      <c r="A20" s="348"/>
      <c r="B20" s="526" t="s">
        <v>3</v>
      </c>
      <c r="C20" s="527"/>
      <c r="D20" s="528">
        <f t="shared" si="5"/>
        <v>5425182</v>
      </c>
      <c r="E20" s="529">
        <f t="shared" si="0"/>
        <v>11.042886343078409</v>
      </c>
      <c r="F20" s="527"/>
      <c r="G20" s="530">
        <f>'20pobl'!J21</f>
        <v>4318866</v>
      </c>
      <c r="H20" s="531">
        <f t="shared" si="6"/>
        <v>11.088324440832261</v>
      </c>
      <c r="I20" s="527"/>
      <c r="J20" s="530">
        <f>'20pobl'!Q21</f>
        <v>794988</v>
      </c>
      <c r="K20" s="531">
        <f t="shared" si="7"/>
        <v>11.122412461095452</v>
      </c>
      <c r="L20" s="527"/>
      <c r="M20" s="530">
        <f>'20pobl'!X21</f>
        <v>311328</v>
      </c>
      <c r="N20" s="531">
        <f t="shared" si="1"/>
        <v>10.271451397441705</v>
      </c>
      <c r="O20" s="527"/>
      <c r="P20" s="532">
        <f t="shared" si="8"/>
        <v>179130</v>
      </c>
      <c r="Q20" s="533">
        <f t="shared" si="9"/>
        <v>3.3018247129773712</v>
      </c>
      <c r="R20" s="527"/>
      <c r="S20" s="530">
        <f>'44apbpcasaad'!G21</f>
        <v>45877</v>
      </c>
      <c r="T20" s="534">
        <f t="shared" si="10"/>
        <v>1.0622464322810663</v>
      </c>
      <c r="U20" s="527"/>
      <c r="V20" s="530">
        <f>'44apbpcasaad'!J21</f>
        <v>36691</v>
      </c>
      <c r="W20" s="534">
        <f t="shared" si="11"/>
        <v>4.6152897905377186</v>
      </c>
      <c r="X20" s="527"/>
      <c r="Y20" s="530">
        <f>'44apbpcasaad'!M21</f>
        <v>96562</v>
      </c>
      <c r="Z20" s="520">
        <f t="shared" si="12"/>
        <v>31.016163017781889</v>
      </c>
      <c r="AA20" s="521"/>
      <c r="AB20" s="522">
        <f t="shared" si="2"/>
        <v>10</v>
      </c>
      <c r="AC20" s="522">
        <v>10</v>
      </c>
      <c r="AD20" s="522">
        <f t="shared" si="13"/>
        <v>10</v>
      </c>
      <c r="AE20" s="523" t="str">
        <f t="shared" si="3"/>
        <v>Comunitat Valenciana</v>
      </c>
      <c r="AF20" s="525">
        <f t="shared" si="4"/>
        <v>3.3018247129773712</v>
      </c>
      <c r="AG20" s="396"/>
      <c r="AH20" s="522">
        <f t="shared" si="14"/>
        <v>12</v>
      </c>
      <c r="AI20" s="522">
        <v>10</v>
      </c>
      <c r="AJ20" s="522">
        <f t="shared" si="15"/>
        <v>8</v>
      </c>
      <c r="AK20" s="523" t="str">
        <f t="shared" si="16"/>
        <v>Castilla - La Mancha</v>
      </c>
      <c r="AL20" s="524">
        <f t="shared" si="17"/>
        <v>1.0929276857753467</v>
      </c>
      <c r="AM20" s="396"/>
      <c r="AN20" s="522">
        <f t="shared" si="18"/>
        <v>7</v>
      </c>
      <c r="AO20" s="522">
        <v>10</v>
      </c>
      <c r="AP20" s="522">
        <f t="shared" si="19"/>
        <v>2</v>
      </c>
      <c r="AQ20" s="523" t="str">
        <f t="shared" si="20"/>
        <v>Aragón</v>
      </c>
      <c r="AR20" s="524">
        <f t="shared" si="21"/>
        <v>4.3804702248155136</v>
      </c>
      <c r="AS20" s="396"/>
      <c r="AT20" s="522">
        <f t="shared" si="22"/>
        <v>4</v>
      </c>
      <c r="AU20" s="522">
        <v>10</v>
      </c>
      <c r="AV20" s="522">
        <f t="shared" si="23"/>
        <v>9</v>
      </c>
      <c r="AW20" s="523" t="str">
        <f t="shared" si="24"/>
        <v>Cataluña</v>
      </c>
      <c r="AX20" s="524">
        <f t="shared" si="25"/>
        <v>28.091368099261221</v>
      </c>
    </row>
    <row r="21" spans="1:50" s="329" customFormat="1" ht="18" customHeight="1" x14ac:dyDescent="0.25">
      <c r="A21" s="348"/>
      <c r="B21" s="526" t="s">
        <v>2</v>
      </c>
      <c r="C21" s="527"/>
      <c r="D21" s="528">
        <f t="shared" si="5"/>
        <v>1053345</v>
      </c>
      <c r="E21" s="529">
        <f t="shared" si="0"/>
        <v>2.1440698422744027</v>
      </c>
      <c r="F21" s="527"/>
      <c r="G21" s="530">
        <f>'20pobl'!J22</f>
        <v>811711</v>
      </c>
      <c r="H21" s="531">
        <f t="shared" si="6"/>
        <v>2.083999577711463</v>
      </c>
      <c r="I21" s="527"/>
      <c r="J21" s="530">
        <f>'20pobl'!Q22</f>
        <v>165573</v>
      </c>
      <c r="K21" s="531">
        <f t="shared" si="7"/>
        <v>2.3164767247064826</v>
      </c>
      <c r="L21" s="527"/>
      <c r="M21" s="530">
        <f>'20pobl'!X22</f>
        <v>76061</v>
      </c>
      <c r="N21" s="531">
        <f t="shared" si="1"/>
        <v>2.5094333459914093</v>
      </c>
      <c r="O21" s="527"/>
      <c r="P21" s="532">
        <f t="shared" si="8"/>
        <v>37151</v>
      </c>
      <c r="Q21" s="533">
        <f t="shared" si="9"/>
        <v>3.5269546065154342</v>
      </c>
      <c r="R21" s="527"/>
      <c r="S21" s="530">
        <f>'44apbpcasaad'!G22</f>
        <v>9391</v>
      </c>
      <c r="T21" s="534">
        <f t="shared" si="10"/>
        <v>1.1569388612449505</v>
      </c>
      <c r="U21" s="527"/>
      <c r="V21" s="530">
        <f>'44apbpcasaad'!J22</f>
        <v>6739</v>
      </c>
      <c r="W21" s="534">
        <f t="shared" si="11"/>
        <v>4.0701080490176542</v>
      </c>
      <c r="X21" s="527"/>
      <c r="Y21" s="530">
        <f>'44apbpcasaad'!M22</f>
        <v>21021</v>
      </c>
      <c r="Z21" s="520">
        <f t="shared" si="12"/>
        <v>27.637028174754473</v>
      </c>
      <c r="AA21" s="521"/>
      <c r="AB21" s="522">
        <f t="shared" si="2"/>
        <v>5</v>
      </c>
      <c r="AC21" s="522">
        <v>11</v>
      </c>
      <c r="AD21" s="522">
        <f t="shared" si="13"/>
        <v>14</v>
      </c>
      <c r="AE21" s="523" t="str">
        <f t="shared" si="3"/>
        <v>Murcia, Región de</v>
      </c>
      <c r="AF21" s="524">
        <f t="shared" si="4"/>
        <v>3.1517546750481573</v>
      </c>
      <c r="AG21" s="396"/>
      <c r="AH21" s="522">
        <f t="shared" si="14"/>
        <v>7</v>
      </c>
      <c r="AI21" s="522">
        <v>11</v>
      </c>
      <c r="AJ21" s="522">
        <f t="shared" si="15"/>
        <v>16</v>
      </c>
      <c r="AK21" s="523" t="str">
        <f t="shared" si="16"/>
        <v>País Vasco</v>
      </c>
      <c r="AL21" s="524">
        <f t="shared" si="17"/>
        <v>1.0743922208027179</v>
      </c>
      <c r="AM21" s="396"/>
      <c r="AN21" s="522">
        <f t="shared" si="18"/>
        <v>11</v>
      </c>
      <c r="AO21" s="522">
        <v>11</v>
      </c>
      <c r="AP21" s="522">
        <f t="shared" si="19"/>
        <v>11</v>
      </c>
      <c r="AQ21" s="523" t="str">
        <f t="shared" si="20"/>
        <v>Extremadura</v>
      </c>
      <c r="AR21" s="524">
        <f t="shared" si="21"/>
        <v>4.0701080490176542</v>
      </c>
      <c r="AS21" s="396"/>
      <c r="AT21" s="522">
        <f t="shared" si="22"/>
        <v>11</v>
      </c>
      <c r="AU21" s="522">
        <v>11</v>
      </c>
      <c r="AV21" s="522">
        <f t="shared" si="23"/>
        <v>11</v>
      </c>
      <c r="AW21" s="523" t="str">
        <f t="shared" si="24"/>
        <v>Extremadura</v>
      </c>
      <c r="AX21" s="524">
        <f t="shared" si="25"/>
        <v>27.637028174754473</v>
      </c>
    </row>
    <row r="22" spans="1:50" s="329" customFormat="1" ht="18" customHeight="1" x14ac:dyDescent="0.25">
      <c r="A22" s="348"/>
      <c r="B22" s="526" t="s">
        <v>35</v>
      </c>
      <c r="C22" s="527"/>
      <c r="D22" s="528">
        <f t="shared" si="5"/>
        <v>2714741</v>
      </c>
      <c r="E22" s="529">
        <f t="shared" si="0"/>
        <v>5.5258194681570174</v>
      </c>
      <c r="F22" s="527"/>
      <c r="G22" s="530">
        <f>'20pobl'!J23</f>
        <v>1984912</v>
      </c>
      <c r="H22" s="531">
        <f t="shared" si="6"/>
        <v>5.096094262359899</v>
      </c>
      <c r="I22" s="527"/>
      <c r="J22" s="530">
        <f>'20pobl'!Q23</f>
        <v>484373</v>
      </c>
      <c r="K22" s="531">
        <f t="shared" si="7"/>
        <v>6.7767013980314008</v>
      </c>
      <c r="L22" s="527"/>
      <c r="M22" s="530">
        <f>'20pobl'!X23</f>
        <v>245456</v>
      </c>
      <c r="N22" s="531">
        <f t="shared" si="1"/>
        <v>8.0981774020019124</v>
      </c>
      <c r="O22" s="527"/>
      <c r="P22" s="532">
        <f t="shared" si="8"/>
        <v>92849</v>
      </c>
      <c r="Q22" s="533">
        <f t="shared" si="9"/>
        <v>3.4201789415638544</v>
      </c>
      <c r="R22" s="527"/>
      <c r="S22" s="530">
        <f>'44apbpcasaad'!G23</f>
        <v>24676</v>
      </c>
      <c r="T22" s="534">
        <f t="shared" si="10"/>
        <v>1.2431785388974423</v>
      </c>
      <c r="U22" s="527"/>
      <c r="V22" s="530">
        <f>'44apbpcasaad'!J23</f>
        <v>16380</v>
      </c>
      <c r="W22" s="534">
        <f t="shared" si="11"/>
        <v>3.3816913824676438</v>
      </c>
      <c r="X22" s="527"/>
      <c r="Y22" s="530">
        <f>'44apbpcasaad'!M23</f>
        <v>51793</v>
      </c>
      <c r="Z22" s="520">
        <f t="shared" si="12"/>
        <v>21.100726810507791</v>
      </c>
      <c r="AA22" s="521"/>
      <c r="AB22" s="522">
        <f t="shared" si="2"/>
        <v>6</v>
      </c>
      <c r="AC22" s="522">
        <v>12</v>
      </c>
      <c r="AD22" s="522">
        <f t="shared" si="13"/>
        <v>9</v>
      </c>
      <c r="AE22" s="523" t="str">
        <f t="shared" si="3"/>
        <v>Cataluña</v>
      </c>
      <c r="AF22" s="524">
        <f t="shared" si="4"/>
        <v>3.0674930447902948</v>
      </c>
      <c r="AG22" s="396"/>
      <c r="AH22" s="522">
        <f t="shared" si="14"/>
        <v>6</v>
      </c>
      <c r="AI22" s="522">
        <v>12</v>
      </c>
      <c r="AJ22" s="522">
        <f t="shared" si="15"/>
        <v>10</v>
      </c>
      <c r="AK22" s="523" t="str">
        <f t="shared" si="16"/>
        <v>Comunitat Valenciana</v>
      </c>
      <c r="AL22" s="524">
        <f t="shared" si="17"/>
        <v>1.0622464322810663</v>
      </c>
      <c r="AM22" s="396"/>
      <c r="AN22" s="522">
        <f t="shared" si="18"/>
        <v>17</v>
      </c>
      <c r="AO22" s="522">
        <v>12</v>
      </c>
      <c r="AP22" s="522">
        <f t="shared" si="19"/>
        <v>13</v>
      </c>
      <c r="AQ22" s="523" t="str">
        <f t="shared" si="20"/>
        <v>Madrid, Comunidad de</v>
      </c>
      <c r="AR22" s="524">
        <f t="shared" si="21"/>
        <v>3.9724849158684101</v>
      </c>
      <c r="AS22" s="396"/>
      <c r="AT22" s="522">
        <f t="shared" si="22"/>
        <v>19</v>
      </c>
      <c r="AU22" s="522">
        <v>12</v>
      </c>
      <c r="AV22" s="522">
        <f t="shared" si="23"/>
        <v>17</v>
      </c>
      <c r="AW22" s="523" t="str">
        <f t="shared" si="24"/>
        <v>Rioja, La</v>
      </c>
      <c r="AX22" s="524">
        <f t="shared" si="25"/>
        <v>27.373424621691161</v>
      </c>
    </row>
    <row r="23" spans="1:50" s="329" customFormat="1" ht="18" customHeight="1" x14ac:dyDescent="0.25">
      <c r="A23" s="348"/>
      <c r="B23" s="526" t="s">
        <v>42</v>
      </c>
      <c r="C23" s="527"/>
      <c r="D23" s="528">
        <f t="shared" si="5"/>
        <v>7113886</v>
      </c>
      <c r="E23" s="529">
        <f t="shared" si="0"/>
        <v>14.480221042467644</v>
      </c>
      <c r="F23" s="527"/>
      <c r="G23" s="530">
        <f>'20pobl'!J24</f>
        <v>5771238</v>
      </c>
      <c r="H23" s="531">
        <f t="shared" si="6"/>
        <v>14.817167138146889</v>
      </c>
      <c r="I23" s="527"/>
      <c r="J23" s="530">
        <f>'20pobl'!Q24</f>
        <v>933597</v>
      </c>
      <c r="K23" s="531">
        <f t="shared" si="7"/>
        <v>13.061644837961493</v>
      </c>
      <c r="L23" s="527"/>
      <c r="M23" s="530">
        <f>'20pobl'!X24</f>
        <v>409051</v>
      </c>
      <c r="N23" s="531">
        <f t="shared" si="1"/>
        <v>13.495565659288362</v>
      </c>
      <c r="O23" s="527"/>
      <c r="P23" s="532">
        <f t="shared" si="8"/>
        <v>208264</v>
      </c>
      <c r="Q23" s="533">
        <f t="shared" si="9"/>
        <v>2.9275701072522109</v>
      </c>
      <c r="R23" s="527"/>
      <c r="S23" s="530">
        <f>'44apbpcasaad'!G24</f>
        <v>54008</v>
      </c>
      <c r="T23" s="534">
        <f t="shared" si="10"/>
        <v>0.935813078580367</v>
      </c>
      <c r="U23" s="527"/>
      <c r="V23" s="530">
        <f>'44apbpcasaad'!J24</f>
        <v>37087</v>
      </c>
      <c r="W23" s="534">
        <f t="shared" si="11"/>
        <v>3.9724849158684101</v>
      </c>
      <c r="X23" s="527"/>
      <c r="Y23" s="530">
        <f>'44apbpcasaad'!M24</f>
        <v>117169</v>
      </c>
      <c r="Z23" s="520">
        <f t="shared" si="12"/>
        <v>28.644105502736824</v>
      </c>
      <c r="AA23" s="521"/>
      <c r="AB23" s="522">
        <f t="shared" si="2"/>
        <v>16</v>
      </c>
      <c r="AC23" s="522">
        <v>13</v>
      </c>
      <c r="AD23" s="522">
        <f t="shared" si="13"/>
        <v>6</v>
      </c>
      <c r="AE23" s="523" t="str">
        <f t="shared" si="3"/>
        <v>Cantabria</v>
      </c>
      <c r="AF23" s="524">
        <f t="shared" si="4"/>
        <v>3.0372812374183615</v>
      </c>
      <c r="AG23" s="396"/>
      <c r="AH23" s="522">
        <f t="shared" si="14"/>
        <v>15</v>
      </c>
      <c r="AI23" s="522">
        <v>13</v>
      </c>
      <c r="AJ23" s="522">
        <f t="shared" si="15"/>
        <v>6</v>
      </c>
      <c r="AK23" s="523" t="str">
        <f t="shared" si="16"/>
        <v>Cantabria</v>
      </c>
      <c r="AL23" s="524">
        <f t="shared" si="17"/>
        <v>1.0449050279080252</v>
      </c>
      <c r="AM23" s="396"/>
      <c r="AN23" s="522">
        <f t="shared" si="18"/>
        <v>12</v>
      </c>
      <c r="AO23" s="522">
        <v>13</v>
      </c>
      <c r="AP23" s="522">
        <f t="shared" si="19"/>
        <v>6</v>
      </c>
      <c r="AQ23" s="523" t="str">
        <f t="shared" si="20"/>
        <v>Cantabria</v>
      </c>
      <c r="AR23" s="524">
        <f t="shared" si="21"/>
        <v>3.6622170632617528</v>
      </c>
      <c r="AS23" s="396"/>
      <c r="AT23" s="522">
        <f t="shared" si="22"/>
        <v>9</v>
      </c>
      <c r="AU23" s="522">
        <v>13</v>
      </c>
      <c r="AV23" s="522">
        <f t="shared" si="23"/>
        <v>5</v>
      </c>
      <c r="AW23" s="523" t="str">
        <f t="shared" si="24"/>
        <v>Canarias</v>
      </c>
      <c r="AX23" s="524">
        <f t="shared" si="25"/>
        <v>27.153940383830136</v>
      </c>
    </row>
    <row r="24" spans="1:50" s="329" customFormat="1" ht="18" customHeight="1" x14ac:dyDescent="0.25">
      <c r="A24" s="348"/>
      <c r="B24" s="526" t="s">
        <v>43</v>
      </c>
      <c r="C24" s="527"/>
      <c r="D24" s="528">
        <f t="shared" si="5"/>
        <v>1586989</v>
      </c>
      <c r="E24" s="529">
        <f t="shared" si="0"/>
        <v>3.2302951596307112</v>
      </c>
      <c r="F24" s="527"/>
      <c r="G24" s="530">
        <f>'20pobl'!J25</f>
        <v>1316655</v>
      </c>
      <c r="H24" s="531">
        <f t="shared" si="6"/>
        <v>3.3804007386763102</v>
      </c>
      <c r="I24" s="527"/>
      <c r="J24" s="530">
        <f>'20pobl'!Q25</f>
        <v>196028</v>
      </c>
      <c r="K24" s="531">
        <f t="shared" si="7"/>
        <v>2.7425624914132283</v>
      </c>
      <c r="L24" s="527"/>
      <c r="M24" s="530">
        <f>'20pobl'!X25</f>
        <v>74306</v>
      </c>
      <c r="N24" s="531">
        <f t="shared" si="1"/>
        <v>2.4515317206878384</v>
      </c>
      <c r="O24" s="527"/>
      <c r="P24" s="532">
        <f t="shared" si="8"/>
        <v>50018</v>
      </c>
      <c r="Q24" s="533">
        <f t="shared" si="9"/>
        <v>3.1517546750481573</v>
      </c>
      <c r="R24" s="527"/>
      <c r="S24" s="530">
        <f>'44apbpcasaad'!G25</f>
        <v>17893</v>
      </c>
      <c r="T24" s="534">
        <f t="shared" si="10"/>
        <v>1.3589740668588202</v>
      </c>
      <c r="U24" s="527"/>
      <c r="V24" s="530">
        <f>'44apbpcasaad'!J25</f>
        <v>9800</v>
      </c>
      <c r="W24" s="534">
        <f t="shared" si="11"/>
        <v>4.9992858163119553</v>
      </c>
      <c r="X24" s="527"/>
      <c r="Y24" s="530">
        <f>'44apbpcasaad'!M25</f>
        <v>22325</v>
      </c>
      <c r="Z24" s="520">
        <f t="shared" si="12"/>
        <v>30.044680106586277</v>
      </c>
      <c r="AA24" s="521"/>
      <c r="AB24" s="522">
        <f t="shared" si="2"/>
        <v>11</v>
      </c>
      <c r="AC24" s="522">
        <v>14</v>
      </c>
      <c r="AD24" s="522">
        <f t="shared" si="13"/>
        <v>5</v>
      </c>
      <c r="AE24" s="523" t="str">
        <f t="shared" si="3"/>
        <v>Canarias</v>
      </c>
      <c r="AF24" s="524">
        <f t="shared" si="4"/>
        <v>2.990527105193491</v>
      </c>
      <c r="AG24" s="396"/>
      <c r="AH24" s="522">
        <f t="shared" si="14"/>
        <v>4</v>
      </c>
      <c r="AI24" s="522">
        <v>14</v>
      </c>
      <c r="AJ24" s="522">
        <f t="shared" si="15"/>
        <v>9</v>
      </c>
      <c r="AK24" s="523" t="str">
        <f t="shared" si="16"/>
        <v>Cataluña</v>
      </c>
      <c r="AL24" s="524">
        <f t="shared" si="17"/>
        <v>1.0032444877363087</v>
      </c>
      <c r="AM24" s="396"/>
      <c r="AN24" s="522">
        <f t="shared" si="18"/>
        <v>5</v>
      </c>
      <c r="AO24" s="522">
        <v>14</v>
      </c>
      <c r="AP24" s="522">
        <f t="shared" si="19"/>
        <v>16</v>
      </c>
      <c r="AQ24" s="523" t="str">
        <f t="shared" si="20"/>
        <v>País Vasco</v>
      </c>
      <c r="AR24" s="524">
        <f t="shared" si="21"/>
        <v>3.6174870089877276</v>
      </c>
      <c r="AS24" s="396"/>
      <c r="AT24" s="522">
        <f t="shared" si="22"/>
        <v>7</v>
      </c>
      <c r="AU24" s="522">
        <v>14</v>
      </c>
      <c r="AV24" s="522">
        <f t="shared" si="23"/>
        <v>16</v>
      </c>
      <c r="AW24" s="523" t="str">
        <f t="shared" si="24"/>
        <v>País Vasco</v>
      </c>
      <c r="AX24" s="524">
        <f t="shared" si="25"/>
        <v>25.38946587537092</v>
      </c>
    </row>
    <row r="25" spans="1:50" s="329" customFormat="1" ht="18" customHeight="1" x14ac:dyDescent="0.25">
      <c r="B25" s="526" t="s">
        <v>44</v>
      </c>
      <c r="C25" s="527"/>
      <c r="D25" s="535">
        <f t="shared" si="5"/>
        <v>683854</v>
      </c>
      <c r="E25" s="529">
        <f t="shared" si="0"/>
        <v>1.3919757894314961</v>
      </c>
      <c r="F25" s="527"/>
      <c r="G25" s="536">
        <f>'20pobl'!J26</f>
        <v>540320</v>
      </c>
      <c r="H25" s="531">
        <f t="shared" si="6"/>
        <v>1.3872260593105894</v>
      </c>
      <c r="I25" s="527"/>
      <c r="J25" s="536">
        <f>'20pobl'!Q26</f>
        <v>99695</v>
      </c>
      <c r="K25" s="531">
        <f>J25*100/$J$30</f>
        <v>1.394799557111442</v>
      </c>
      <c r="L25" s="527"/>
      <c r="M25" s="536">
        <f>'20pobl'!X26</f>
        <v>43839</v>
      </c>
      <c r="N25" s="531">
        <f t="shared" si="1"/>
        <v>1.4463529069420256</v>
      </c>
      <c r="O25" s="527"/>
      <c r="P25" s="537">
        <f t="shared" si="8"/>
        <v>17320</v>
      </c>
      <c r="Q25" s="533">
        <f t="shared" si="9"/>
        <v>2.5327043491739465</v>
      </c>
      <c r="R25" s="527"/>
      <c r="S25" s="536">
        <f>'44apbpcasaad'!G26</f>
        <v>3554</v>
      </c>
      <c r="T25" s="534">
        <f t="shared" si="10"/>
        <v>0.65775836541308852</v>
      </c>
      <c r="U25" s="527"/>
      <c r="V25" s="536">
        <f>'44apbpcasaad'!J26</f>
        <v>2830</v>
      </c>
      <c r="W25" s="534">
        <f t="shared" si="11"/>
        <v>2.8386579066151763</v>
      </c>
      <c r="X25" s="527"/>
      <c r="Y25" s="536">
        <f>'44apbpcasaad'!M26</f>
        <v>10936</v>
      </c>
      <c r="Z25" s="520">
        <f t="shared" si="12"/>
        <v>24.945824494171855</v>
      </c>
      <c r="AA25" s="521"/>
      <c r="AB25" s="522">
        <f t="shared" si="2"/>
        <v>18</v>
      </c>
      <c r="AC25" s="522">
        <v>15</v>
      </c>
      <c r="AD25" s="522">
        <f t="shared" si="13"/>
        <v>17</v>
      </c>
      <c r="AE25" s="523" t="str">
        <f t="shared" si="3"/>
        <v>Rioja, La</v>
      </c>
      <c r="AF25" s="524">
        <f t="shared" si="4"/>
        <v>2.9357135644409631</v>
      </c>
      <c r="AG25" s="396"/>
      <c r="AH25" s="522">
        <f t="shared" si="14"/>
        <v>18</v>
      </c>
      <c r="AI25" s="522">
        <v>15</v>
      </c>
      <c r="AJ25" s="522">
        <f t="shared" si="15"/>
        <v>13</v>
      </c>
      <c r="AK25" s="523" t="str">
        <f t="shared" si="16"/>
        <v>Madrid, Comunidad de</v>
      </c>
      <c r="AL25" s="524">
        <f t="shared" si="17"/>
        <v>0.935813078580367</v>
      </c>
      <c r="AM25" s="396"/>
      <c r="AN25" s="522">
        <f t="shared" si="18"/>
        <v>19</v>
      </c>
      <c r="AO25" s="522">
        <v>15</v>
      </c>
      <c r="AP25" s="522">
        <f t="shared" si="19"/>
        <v>18</v>
      </c>
      <c r="AQ25" s="523" t="str">
        <f t="shared" si="20"/>
        <v>Ceuta y Melilla</v>
      </c>
      <c r="AR25" s="524">
        <f t="shared" si="21"/>
        <v>3.523066330043608</v>
      </c>
      <c r="AS25" s="396"/>
      <c r="AT25" s="522">
        <f t="shared" si="22"/>
        <v>15</v>
      </c>
      <c r="AU25" s="522">
        <v>15</v>
      </c>
      <c r="AV25" s="522">
        <f t="shared" si="23"/>
        <v>15</v>
      </c>
      <c r="AW25" s="523" t="str">
        <f t="shared" si="24"/>
        <v>Navarra, Comunidad Foral de</v>
      </c>
      <c r="AX25" s="524">
        <f t="shared" si="25"/>
        <v>24.945824494171855</v>
      </c>
    </row>
    <row r="26" spans="1:50" s="329" customFormat="1" ht="18" customHeight="1" x14ac:dyDescent="0.25">
      <c r="B26" s="526" t="s">
        <v>45</v>
      </c>
      <c r="C26" s="527"/>
      <c r="D26" s="535">
        <f t="shared" si="5"/>
        <v>2242343</v>
      </c>
      <c r="E26" s="529">
        <f t="shared" si="0"/>
        <v>4.5642595752912012</v>
      </c>
      <c r="F26" s="527"/>
      <c r="G26" s="536">
        <f>'20pobl'!J27</f>
        <v>1700124</v>
      </c>
      <c r="H26" s="531">
        <f t="shared" si="6"/>
        <v>4.3649250756206621</v>
      </c>
      <c r="I26" s="527"/>
      <c r="J26" s="536">
        <f>'20pobl'!Q27</f>
        <v>375067</v>
      </c>
      <c r="K26" s="531">
        <f t="shared" si="7"/>
        <v>5.2474375393662394</v>
      </c>
      <c r="L26" s="527"/>
      <c r="M26" s="536">
        <f>'20pobl'!X27</f>
        <v>167152</v>
      </c>
      <c r="N26" s="531">
        <f t="shared" si="1"/>
        <v>5.5147421497108384</v>
      </c>
      <c r="O26" s="527"/>
      <c r="P26" s="537">
        <f t="shared" si="8"/>
        <v>74273</v>
      </c>
      <c r="Q26" s="533">
        <f t="shared" si="9"/>
        <v>3.3122943278526078</v>
      </c>
      <c r="R26" s="527"/>
      <c r="S26" s="536">
        <f>'44apbpcasaad'!G27</f>
        <v>18266</v>
      </c>
      <c r="T26" s="534">
        <f t="shared" si="10"/>
        <v>1.0743922208027179</v>
      </c>
      <c r="U26" s="527"/>
      <c r="V26" s="536">
        <f>'44apbpcasaad'!J27</f>
        <v>13568</v>
      </c>
      <c r="W26" s="534">
        <f t="shared" si="11"/>
        <v>3.6174870089877276</v>
      </c>
      <c r="X26" s="527"/>
      <c r="Y26" s="536">
        <f>'44apbpcasaad'!M27</f>
        <v>42439</v>
      </c>
      <c r="Z26" s="520">
        <f t="shared" si="12"/>
        <v>25.38946587537092</v>
      </c>
      <c r="AA26" s="521"/>
      <c r="AB26" s="522">
        <f t="shared" si="2"/>
        <v>9</v>
      </c>
      <c r="AC26" s="522">
        <v>16</v>
      </c>
      <c r="AD26" s="522">
        <f t="shared" si="13"/>
        <v>13</v>
      </c>
      <c r="AE26" s="523" t="str">
        <f t="shared" si="3"/>
        <v>Madrid, Comunidad de</v>
      </c>
      <c r="AF26" s="525">
        <f t="shared" si="4"/>
        <v>2.9275701072522109</v>
      </c>
      <c r="AG26" s="396"/>
      <c r="AH26" s="522">
        <f t="shared" si="14"/>
        <v>11</v>
      </c>
      <c r="AI26" s="522">
        <v>16</v>
      </c>
      <c r="AJ26" s="522">
        <f t="shared" si="15"/>
        <v>4</v>
      </c>
      <c r="AK26" s="523" t="str">
        <f t="shared" si="16"/>
        <v>Balears, Illes</v>
      </c>
      <c r="AL26" s="524">
        <f t="shared" si="17"/>
        <v>0.91143766230142576</v>
      </c>
      <c r="AM26" s="396"/>
      <c r="AN26" s="522">
        <f t="shared" si="18"/>
        <v>14</v>
      </c>
      <c r="AO26" s="522">
        <v>16</v>
      </c>
      <c r="AP26" s="522">
        <f t="shared" si="19"/>
        <v>3</v>
      </c>
      <c r="AQ26" s="523" t="str">
        <f t="shared" si="20"/>
        <v>Asturias, Principado de</v>
      </c>
      <c r="AR26" s="524">
        <f t="shared" si="21"/>
        <v>3.4702742956435397</v>
      </c>
      <c r="AS26" s="396"/>
      <c r="AT26" s="522">
        <f t="shared" si="22"/>
        <v>14</v>
      </c>
      <c r="AU26" s="522">
        <v>16</v>
      </c>
      <c r="AV26" s="522">
        <f t="shared" si="23"/>
        <v>6</v>
      </c>
      <c r="AW26" s="523" t="str">
        <f t="shared" si="24"/>
        <v>Cantabria</v>
      </c>
      <c r="AX26" s="524">
        <f t="shared" si="25"/>
        <v>22.678114030926857</v>
      </c>
    </row>
    <row r="27" spans="1:50" s="329" customFormat="1" ht="18" customHeight="1" x14ac:dyDescent="0.25">
      <c r="B27" s="526" t="s">
        <v>46</v>
      </c>
      <c r="C27" s="527"/>
      <c r="D27" s="535">
        <f t="shared" si="5"/>
        <v>326803</v>
      </c>
      <c r="E27" s="538">
        <f t="shared" si="0"/>
        <v>0.66520319236793413</v>
      </c>
      <c r="F27" s="527"/>
      <c r="G27" s="536">
        <f>'20pobl'!J28</f>
        <v>253300</v>
      </c>
      <c r="H27" s="539">
        <f t="shared" si="6"/>
        <v>0.65032640069472214</v>
      </c>
      <c r="I27" s="527"/>
      <c r="J27" s="536">
        <f>'20pobl'!Q28</f>
        <v>50572</v>
      </c>
      <c r="K27" s="539">
        <f t="shared" si="7"/>
        <v>0.7075360168738638</v>
      </c>
      <c r="L27" s="527"/>
      <c r="M27" s="536">
        <f>'20pobl'!X28</f>
        <v>22931</v>
      </c>
      <c r="N27" s="539">
        <f t="shared" si="1"/>
        <v>0.75654824492090567</v>
      </c>
      <c r="O27" s="527"/>
      <c r="P27" s="537">
        <f t="shared" si="8"/>
        <v>9594</v>
      </c>
      <c r="Q27" s="540">
        <f t="shared" si="9"/>
        <v>2.9357135644409631</v>
      </c>
      <c r="R27" s="527"/>
      <c r="S27" s="536">
        <f>'44apbpcasaad'!G28</f>
        <v>1614</v>
      </c>
      <c r="T27" s="541">
        <f t="shared" si="10"/>
        <v>0.63718910382945126</v>
      </c>
      <c r="U27" s="527"/>
      <c r="V27" s="536">
        <f>'44apbpcasaad'!J28</f>
        <v>1703</v>
      </c>
      <c r="W27" s="541">
        <f t="shared" si="11"/>
        <v>3.3674760737166811</v>
      </c>
      <c r="X27" s="527"/>
      <c r="Y27" s="536">
        <f>'44apbpcasaad'!M28</f>
        <v>6277</v>
      </c>
      <c r="Z27" s="542">
        <f t="shared" si="12"/>
        <v>27.373424621691161</v>
      </c>
      <c r="AA27" s="521"/>
      <c r="AB27" s="522">
        <f t="shared" si="2"/>
        <v>15</v>
      </c>
      <c r="AC27" s="522">
        <v>17</v>
      </c>
      <c r="AD27" s="522">
        <f t="shared" si="13"/>
        <v>4</v>
      </c>
      <c r="AE27" s="523" t="str">
        <f t="shared" si="3"/>
        <v>Balears, Illes</v>
      </c>
      <c r="AF27" s="524">
        <f t="shared" si="4"/>
        <v>2.7345012657579666</v>
      </c>
      <c r="AG27" s="396"/>
      <c r="AH27" s="522">
        <f t="shared" si="14"/>
        <v>19</v>
      </c>
      <c r="AI27" s="522">
        <v>17</v>
      </c>
      <c r="AJ27" s="522">
        <f t="shared" si="15"/>
        <v>2</v>
      </c>
      <c r="AK27" s="523" t="str">
        <f t="shared" si="16"/>
        <v>Aragón</v>
      </c>
      <c r="AL27" s="524">
        <f t="shared" si="17"/>
        <v>0.90380780876312961</v>
      </c>
      <c r="AM27" s="396"/>
      <c r="AN27" s="522">
        <f t="shared" si="18"/>
        <v>18</v>
      </c>
      <c r="AO27" s="522">
        <v>17</v>
      </c>
      <c r="AP27" s="522">
        <f t="shared" si="19"/>
        <v>12</v>
      </c>
      <c r="AQ27" s="523" t="str">
        <f t="shared" si="20"/>
        <v>Galicia</v>
      </c>
      <c r="AR27" s="524">
        <f t="shared" si="21"/>
        <v>3.3816913824676438</v>
      </c>
      <c r="AS27" s="396"/>
      <c r="AT27" s="522">
        <f t="shared" si="22"/>
        <v>12</v>
      </c>
      <c r="AU27" s="522">
        <v>17</v>
      </c>
      <c r="AV27" s="522">
        <f t="shared" si="23"/>
        <v>18</v>
      </c>
      <c r="AW27" s="523" t="str">
        <f t="shared" si="24"/>
        <v>Ceuta y Melilla</v>
      </c>
      <c r="AX27" s="524">
        <f t="shared" si="25"/>
        <v>22.222222222222221</v>
      </c>
    </row>
    <row r="28" spans="1:50" s="329" customFormat="1" ht="18" customHeight="1" x14ac:dyDescent="0.25">
      <c r="B28" s="526" t="s">
        <v>1</v>
      </c>
      <c r="C28" s="527"/>
      <c r="D28" s="535">
        <f t="shared" si="5"/>
        <v>170634</v>
      </c>
      <c r="E28" s="538">
        <f t="shared" si="0"/>
        <v>0.34732325445760925</v>
      </c>
      <c r="F28" s="527"/>
      <c r="G28" s="536">
        <f>'20pobl'!J29</f>
        <v>148157</v>
      </c>
      <c r="H28" s="539">
        <f t="shared" si="6"/>
        <v>0.38038061013710206</v>
      </c>
      <c r="I28" s="527"/>
      <c r="J28" s="536">
        <f>'20pobl'!Q29</f>
        <v>17428</v>
      </c>
      <c r="K28" s="539">
        <f t="shared" si="7"/>
        <v>0.24382934631965708</v>
      </c>
      <c r="L28" s="527"/>
      <c r="M28" s="536">
        <f>'20pobl'!X29</f>
        <v>5049</v>
      </c>
      <c r="N28" s="539">
        <f t="shared" si="1"/>
        <v>0.16657852202719695</v>
      </c>
      <c r="O28" s="527"/>
      <c r="P28" s="537">
        <f t="shared" si="8"/>
        <v>3910</v>
      </c>
      <c r="Q28" s="540">
        <f t="shared" si="9"/>
        <v>2.2914542236599975</v>
      </c>
      <c r="R28" s="527"/>
      <c r="S28" s="536">
        <f>'44apbpcasaad'!G29</f>
        <v>2174</v>
      </c>
      <c r="T28" s="541">
        <f t="shared" si="10"/>
        <v>1.4673623251010752</v>
      </c>
      <c r="U28" s="527"/>
      <c r="V28" s="536">
        <f>'44apbpcasaad'!J29</f>
        <v>614</v>
      </c>
      <c r="W28" s="541">
        <f t="shared" si="11"/>
        <v>3.523066330043608</v>
      </c>
      <c r="X28" s="527"/>
      <c r="Y28" s="536">
        <f>'44apbpcasaad'!M29</f>
        <v>1122</v>
      </c>
      <c r="Z28" s="542">
        <f t="shared" si="12"/>
        <v>22.222222222222221</v>
      </c>
      <c r="AA28" s="521"/>
      <c r="AB28" s="522">
        <f t="shared" si="2"/>
        <v>19</v>
      </c>
      <c r="AC28" s="522">
        <v>18</v>
      </c>
      <c r="AD28" s="522">
        <f t="shared" si="13"/>
        <v>15</v>
      </c>
      <c r="AE28" s="523" t="str">
        <f t="shared" si="3"/>
        <v>Navarra, Comunidad Foral de</v>
      </c>
      <c r="AF28" s="524">
        <f t="shared" si="4"/>
        <v>2.5327043491739465</v>
      </c>
      <c r="AG28" s="396"/>
      <c r="AH28" s="522">
        <f t="shared" si="14"/>
        <v>2</v>
      </c>
      <c r="AI28" s="522">
        <v>18</v>
      </c>
      <c r="AJ28" s="522">
        <f t="shared" si="15"/>
        <v>15</v>
      </c>
      <c r="AK28" s="523" t="str">
        <f t="shared" si="16"/>
        <v>Navarra, Comunidad Foral de</v>
      </c>
      <c r="AL28" s="524">
        <f t="shared" si="17"/>
        <v>0.65775836541308852</v>
      </c>
      <c r="AM28" s="396"/>
      <c r="AN28" s="522">
        <f t="shared" si="18"/>
        <v>15</v>
      </c>
      <c r="AO28" s="522">
        <v>18</v>
      </c>
      <c r="AP28" s="522">
        <f t="shared" si="19"/>
        <v>17</v>
      </c>
      <c r="AQ28" s="523" t="str">
        <f t="shared" si="20"/>
        <v>Rioja, La</v>
      </c>
      <c r="AR28" s="524">
        <f t="shared" si="21"/>
        <v>3.3674760737166811</v>
      </c>
      <c r="AS28" s="396"/>
      <c r="AT28" s="522">
        <f t="shared" si="22"/>
        <v>17</v>
      </c>
      <c r="AU28" s="522">
        <v>18</v>
      </c>
      <c r="AV28" s="522">
        <f t="shared" si="23"/>
        <v>3</v>
      </c>
      <c r="AW28" s="523" t="str">
        <f t="shared" si="24"/>
        <v>Asturias, Principado de</v>
      </c>
      <c r="AX28" s="524">
        <f t="shared" si="25"/>
        <v>21.578898679432918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18</v>
      </c>
      <c r="AE29" s="523" t="str">
        <f t="shared" si="3"/>
        <v>Ceuta y Melilla</v>
      </c>
      <c r="AF29" s="524">
        <f t="shared" si="4"/>
        <v>2.2914542236599975</v>
      </c>
      <c r="AG29" s="396"/>
      <c r="AH29" s="518"/>
      <c r="AI29" s="518"/>
      <c r="AJ29" s="522">
        <f>MATCH(AI30,AH$11:AH$30,0)</f>
        <v>17</v>
      </c>
      <c r="AK29" s="523" t="str">
        <f t="shared" si="16"/>
        <v>Rioja, La</v>
      </c>
      <c r="AL29" s="524">
        <f t="shared" si="17"/>
        <v>0.63718910382945126</v>
      </c>
      <c r="AM29" s="396"/>
      <c r="AN29" s="518"/>
      <c r="AO29" s="518"/>
      <c r="AP29" s="522">
        <f>MATCH(AO30,AN$11:AN$30,0)</f>
        <v>15</v>
      </c>
      <c r="AQ29" s="523" t="str">
        <f t="shared" si="20"/>
        <v>Navarra, Comunidad Foral de</v>
      </c>
      <c r="AR29" s="524">
        <f>INDEX(W$11:W$30,AP29,1)</f>
        <v>2.8386579066151763</v>
      </c>
      <c r="AS29" s="396"/>
      <c r="AT29" s="518"/>
      <c r="AU29" s="518"/>
      <c r="AV29" s="522">
        <f>MATCH(AU30,AT$11:AT$30,0)</f>
        <v>12</v>
      </c>
      <c r="AW29" s="523" t="str">
        <f t="shared" si="24"/>
        <v>Galicia</v>
      </c>
      <c r="AX29" s="524">
        <f t="shared" si="25"/>
        <v>21.100726810507791</v>
      </c>
    </row>
    <row r="30" spans="1:50" s="336" customFormat="1" ht="18" customHeight="1" x14ac:dyDescent="0.25">
      <c r="B30" s="548" t="s">
        <v>0</v>
      </c>
      <c r="C30" s="320"/>
      <c r="D30" s="549">
        <f>SUM(D11:D28)</f>
        <v>49128297</v>
      </c>
      <c r="E30" s="546">
        <f>SUM(E11:E28)</f>
        <v>100.00000000000003</v>
      </c>
      <c r="F30" s="320"/>
      <c r="G30" s="549">
        <f>SUM(G11:G28)</f>
        <v>38949672</v>
      </c>
      <c r="H30" s="550">
        <f>SUM(H11:H28)</f>
        <v>100</v>
      </c>
      <c r="I30" s="320"/>
      <c r="J30" s="549">
        <f>SUM(J11:J28)</f>
        <v>7147622</v>
      </c>
      <c r="K30" s="550">
        <f>SUM(K11:K28)</f>
        <v>99.999999999999986</v>
      </c>
      <c r="L30" s="320"/>
      <c r="M30" s="549">
        <f>SUM(M11:M28)</f>
        <v>3031003</v>
      </c>
      <c r="N30" s="550">
        <f>SUM(N11:N28)</f>
        <v>100</v>
      </c>
      <c r="O30" s="320"/>
      <c r="P30" s="549">
        <f>SUM(P11:P28)</f>
        <v>1674950</v>
      </c>
      <c r="Q30" s="545">
        <f>P30*100/D30</f>
        <v>3.409338613956026</v>
      </c>
      <c r="R30" s="320"/>
      <c r="S30" s="549">
        <f>SUM(S11:S28)</f>
        <v>440757</v>
      </c>
      <c r="T30" s="546">
        <f>S30*100/G30</f>
        <v>1.1316064484445465</v>
      </c>
      <c r="U30" s="320"/>
      <c r="V30" s="549">
        <f>SUM(V11:V28)</f>
        <v>328822</v>
      </c>
      <c r="W30" s="546">
        <f>V30*100/J30</f>
        <v>4.6004391390591168</v>
      </c>
      <c r="X30" s="320"/>
      <c r="Y30" s="549">
        <f>SUM(Y11:Y28)</f>
        <v>905371</v>
      </c>
      <c r="Z30" s="551">
        <f>Y30*100/M30</f>
        <v>29.870343249412819</v>
      </c>
      <c r="AA30" s="521"/>
      <c r="AB30" s="522">
        <f>_xlfn.RANK.EQ(Q30,Q$11:Q$30,0)</f>
        <v>7</v>
      </c>
      <c r="AC30" s="522">
        <v>19</v>
      </c>
      <c r="AD30" s="518"/>
      <c r="AE30" s="518"/>
      <c r="AF30" s="552"/>
      <c r="AG30" s="337"/>
      <c r="AH30" s="522">
        <f t="shared" si="14"/>
        <v>8</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5">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5">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5">
      <c r="B33" s="1619" t="s">
        <v>170</v>
      </c>
      <c r="C33" s="1619"/>
      <c r="D33" s="1619"/>
      <c r="E33" s="1619"/>
      <c r="F33" s="1619"/>
      <c r="G33" s="1619"/>
      <c r="H33" s="1619"/>
      <c r="I33" s="1619"/>
      <c r="J33" s="1619"/>
      <c r="K33" s="1619"/>
      <c r="L33" s="1619"/>
      <c r="M33" s="1619"/>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5">
      <c r="B34" s="1620"/>
      <c r="C34" s="1620"/>
      <c r="D34" s="1620"/>
      <c r="E34" s="1620"/>
      <c r="F34" s="1620"/>
      <c r="G34" s="1620"/>
      <c r="H34" s="1620"/>
      <c r="I34" s="1620"/>
      <c r="J34" s="1620"/>
      <c r="K34" s="1620"/>
      <c r="L34" s="1620"/>
      <c r="M34" s="1620"/>
      <c r="N34" s="1620"/>
      <c r="O34" s="1620"/>
      <c r="P34" s="1620"/>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5">
      <c r="B35" s="1621"/>
      <c r="C35" s="1621"/>
      <c r="D35" s="1621"/>
      <c r="E35" s="1621"/>
      <c r="F35" s="1621"/>
      <c r="G35" s="1621"/>
      <c r="H35" s="1621"/>
      <c r="I35" s="1621"/>
      <c r="J35" s="1621"/>
      <c r="K35" s="1621"/>
      <c r="L35" s="1621"/>
      <c r="M35" s="1621"/>
      <c r="N35" s="1621"/>
      <c r="O35" s="1621"/>
      <c r="P35" s="1621"/>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5">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5">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5">
      <c r="L38" s="888"/>
      <c r="M38" s="888"/>
      <c r="N38" s="888"/>
    </row>
    <row r="39" spans="2:50" x14ac:dyDescent="0.25">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5">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5">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5">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5">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5">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5">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5">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5">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5">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69"/>
  <sheetViews>
    <sheetView zoomScale="90" zoomScaleNormal="90" workbookViewId="0"/>
  </sheetViews>
  <sheetFormatPr baseColWidth="10" defaultColWidth="11.453125" defaultRowHeight="14.5" x14ac:dyDescent="0.25"/>
  <cols>
    <col min="1" max="1" width="4" style="333" customWidth="1"/>
    <col min="2" max="2" width="32.26953125" style="333" customWidth="1"/>
    <col min="3" max="3" width="0.54296875" style="333" customWidth="1"/>
    <col min="4" max="4" width="17" style="333" customWidth="1"/>
    <col min="5" max="5" width="0.453125" style="333" customWidth="1"/>
    <col min="6" max="6" width="11.81640625" style="333" customWidth="1"/>
    <col min="7" max="7" width="11.26953125" style="333" customWidth="1"/>
    <col min="8" max="8" width="0.453125" style="333" customWidth="1"/>
    <col min="9" max="9" width="11.81640625" style="333" customWidth="1"/>
    <col min="10" max="10" width="9.81640625" style="333" customWidth="1"/>
    <col min="11" max="11" width="7.54296875" style="333" customWidth="1"/>
    <col min="12" max="12" width="8.453125" style="333" customWidth="1"/>
    <col min="13" max="13" width="6.1796875" style="333" customWidth="1"/>
    <col min="14" max="14" width="8.453125" style="333" customWidth="1"/>
    <col min="15" max="15" width="7.54296875" style="333" customWidth="1"/>
    <col min="16" max="16" width="8.453125" style="333" customWidth="1"/>
    <col min="17" max="17" width="6.1796875" style="333" customWidth="1"/>
    <col min="18" max="18" width="8.453125" style="333" customWidth="1"/>
    <col min="19" max="19" width="6.1796875" style="333" customWidth="1"/>
    <col min="20" max="22" width="8.453125" style="333" customWidth="1"/>
    <col min="23" max="23" width="6.1796875" style="333" customWidth="1"/>
    <col min="24" max="24" width="8.453125" style="333" customWidth="1"/>
    <col min="25" max="25" width="3.54296875" style="333" customWidth="1"/>
    <col min="26" max="26" width="1.453125" style="329" customWidth="1"/>
    <col min="27" max="27" width="1.81640625" style="329" customWidth="1"/>
    <col min="28" max="28" width="2.1796875" style="329" customWidth="1"/>
    <col min="29" max="29" width="11" style="396" customWidth="1"/>
    <col min="30" max="31" width="8.81640625" style="396" customWidth="1"/>
    <col min="32" max="32" width="8.81640625" style="1404" customWidth="1"/>
    <col min="33" max="33" width="2.453125" style="329" bestFit="1" customWidth="1"/>
    <col min="34" max="34" width="4.26953125" style="329" bestFit="1" customWidth="1"/>
    <col min="35" max="35" width="8.453125" style="329" bestFit="1" customWidth="1"/>
    <col min="36" max="36" width="4.26953125" style="333" bestFit="1" customWidth="1"/>
    <col min="37" max="16384" width="11.453125" style="333"/>
  </cols>
  <sheetData>
    <row r="1" spans="1:36" s="340" customFormat="1" x14ac:dyDescent="0.25">
      <c r="B1" s="311"/>
      <c r="C1" s="341"/>
      <c r="E1" s="341"/>
      <c r="F1" s="342" t="s">
        <v>135</v>
      </c>
      <c r="G1" s="342"/>
      <c r="H1" s="342"/>
      <c r="I1" s="342" t="s">
        <v>16</v>
      </c>
      <c r="Y1" s="331"/>
      <c r="Z1" s="331"/>
      <c r="AA1" s="331"/>
      <c r="AB1" s="331"/>
      <c r="AC1" s="396"/>
      <c r="AD1" s="396"/>
      <c r="AE1" s="342"/>
      <c r="AF1" s="1401"/>
      <c r="AG1" s="311"/>
      <c r="AH1" s="311"/>
      <c r="AI1" s="311"/>
    </row>
    <row r="2" spans="1:36" s="343" customFormat="1" x14ac:dyDescent="0.35">
      <c r="B2" s="1456"/>
      <c r="C2" s="1456"/>
      <c r="Y2" s="331"/>
      <c r="Z2" s="331"/>
      <c r="AA2" s="331"/>
      <c r="AB2" s="331"/>
      <c r="AC2" s="396"/>
      <c r="AD2" s="396"/>
      <c r="AE2" s="556"/>
      <c r="AF2" s="1402"/>
      <c r="AG2" s="891"/>
      <c r="AH2" s="891"/>
      <c r="AI2" s="891"/>
    </row>
    <row r="3" spans="1:36" s="345" customFormat="1" ht="42" customHeight="1" x14ac:dyDescent="0.25">
      <c r="B3" s="1457"/>
      <c r="C3" s="1457"/>
      <c r="Y3" s="331"/>
      <c r="Z3" s="331"/>
      <c r="AA3" s="331"/>
      <c r="AB3" s="331"/>
      <c r="AC3" s="396"/>
      <c r="AD3" s="396"/>
      <c r="AE3" s="556"/>
      <c r="AF3" s="1402"/>
      <c r="AG3" s="891"/>
      <c r="AH3" s="891"/>
      <c r="AI3" s="891"/>
    </row>
    <row r="4" spans="1:36" s="345" customFormat="1" ht="24" customHeight="1" x14ac:dyDescent="0.25">
      <c r="A4" s="1528" t="s">
        <v>427</v>
      </c>
      <c r="B4" s="1528"/>
      <c r="C4" s="1528"/>
      <c r="D4" s="1528"/>
      <c r="E4" s="1528"/>
      <c r="F4" s="1528"/>
      <c r="G4" s="1528"/>
      <c r="H4" s="1528"/>
      <c r="I4" s="1528"/>
      <c r="J4" s="1528"/>
      <c r="K4" s="1528"/>
      <c r="L4" s="1528"/>
      <c r="M4" s="1528"/>
      <c r="N4" s="1528"/>
      <c r="O4" s="1528"/>
      <c r="P4" s="1528"/>
      <c r="Q4" s="1528"/>
      <c r="R4" s="1528"/>
      <c r="S4" s="1528"/>
      <c r="T4" s="1528"/>
      <c r="U4" s="1528"/>
      <c r="V4" s="1528"/>
      <c r="W4" s="1528"/>
      <c r="X4" s="1528"/>
      <c r="Y4" s="331"/>
      <c r="Z4" s="331"/>
      <c r="AA4" s="331"/>
      <c r="AB4" s="331"/>
      <c r="AC4" s="396"/>
      <c r="AD4" s="396"/>
      <c r="AE4" s="556"/>
      <c r="AF4" s="1402"/>
      <c r="AG4" s="891"/>
      <c r="AH4" s="891"/>
      <c r="AI4" s="891"/>
    </row>
    <row r="5" spans="1:36" s="345" customFormat="1" x14ac:dyDescent="0.25">
      <c r="A5" s="492"/>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c r="V5" s="1484"/>
      <c r="W5" s="1484"/>
      <c r="X5" s="1484"/>
      <c r="AC5" s="556"/>
      <c r="AD5" s="556"/>
      <c r="AE5" s="556"/>
      <c r="AF5" s="1402"/>
      <c r="AG5" s="891"/>
    </row>
    <row r="6" spans="1:36" s="345" customFormat="1" ht="6.75" customHeight="1" x14ac:dyDescent="0.25">
      <c r="B6" s="1484"/>
      <c r="C6" s="1484"/>
      <c r="D6" s="1484"/>
      <c r="E6" s="1484"/>
      <c r="F6" s="1484"/>
      <c r="G6" s="1484"/>
      <c r="H6" s="1484"/>
      <c r="I6" s="1484"/>
      <c r="J6" s="1484"/>
      <c r="K6" s="1484"/>
      <c r="L6" s="1484"/>
      <c r="M6" s="1484"/>
      <c r="N6" s="1484"/>
      <c r="O6" s="1484"/>
      <c r="P6" s="1484"/>
      <c r="Q6" s="1484"/>
      <c r="R6" s="1484"/>
      <c r="S6" s="1484"/>
      <c r="T6" s="1484"/>
      <c r="U6" s="1484"/>
      <c r="V6" s="1484"/>
      <c r="W6" s="1484"/>
      <c r="X6" s="1484"/>
      <c r="Z6" s="891"/>
      <c r="AA6" s="891"/>
      <c r="AB6" s="891"/>
      <c r="AC6" s="556"/>
      <c r="AD6" s="556"/>
      <c r="AE6" s="556"/>
      <c r="AF6" s="1402"/>
      <c r="AG6" s="891"/>
      <c r="AH6" s="891"/>
      <c r="AI6" s="891"/>
    </row>
    <row r="7" spans="1:36" s="322" customFormat="1" ht="3.75" customHeight="1" x14ac:dyDescent="0.25">
      <c r="A7" s="316"/>
      <c r="B7" s="1569" t="s">
        <v>12</v>
      </c>
      <c r="C7" s="437"/>
      <c r="D7" s="1627" t="s">
        <v>250</v>
      </c>
      <c r="E7" s="882"/>
      <c r="F7" s="1630"/>
      <c r="G7" s="1630"/>
      <c r="H7" s="882"/>
      <c r="I7" s="752"/>
      <c r="J7" s="752"/>
      <c r="K7" s="752"/>
      <c r="L7" s="752"/>
      <c r="M7" s="882"/>
      <c r="N7" s="882"/>
      <c r="O7" s="882"/>
      <c r="P7" s="882"/>
      <c r="Q7" s="882"/>
      <c r="R7" s="882"/>
      <c r="S7" s="889"/>
      <c r="T7" s="882"/>
      <c r="U7" s="882"/>
      <c r="V7" s="890"/>
      <c r="W7" s="1634"/>
      <c r="X7" s="1635"/>
      <c r="Z7" s="320"/>
      <c r="AA7" s="320"/>
      <c r="AB7" s="320"/>
      <c r="AC7" s="513"/>
      <c r="AD7" s="513"/>
      <c r="AE7" s="513"/>
      <c r="AF7" s="874"/>
      <c r="AG7" s="320"/>
      <c r="AH7" s="320"/>
      <c r="AI7" s="320"/>
    </row>
    <row r="8" spans="1:36" s="322" customFormat="1" ht="14.25" customHeight="1" x14ac:dyDescent="0.25">
      <c r="A8" s="316"/>
      <c r="B8" s="1625"/>
      <c r="C8" s="437"/>
      <c r="D8" s="1628"/>
      <c r="E8" s="437"/>
      <c r="F8" s="1614" t="s">
        <v>270</v>
      </c>
      <c r="G8" s="1631"/>
      <c r="H8" s="437"/>
      <c r="I8" s="1614" t="s">
        <v>271</v>
      </c>
      <c r="J8" s="1641"/>
      <c r="K8" s="1642" t="s">
        <v>371</v>
      </c>
      <c r="L8" s="1643"/>
      <c r="M8" s="1643"/>
      <c r="N8" s="1643"/>
      <c r="O8" s="1643"/>
      <c r="P8" s="1643"/>
      <c r="Q8" s="1643"/>
      <c r="R8" s="1643"/>
      <c r="S8" s="1643"/>
      <c r="T8" s="1643"/>
      <c r="U8" s="1643"/>
      <c r="V8" s="1643"/>
      <c r="W8" s="1643"/>
      <c r="X8" s="1644"/>
      <c r="Z8" s="320"/>
      <c r="AA8" s="320"/>
      <c r="AB8" s="320"/>
      <c r="AC8" s="513"/>
      <c r="AD8" s="513"/>
      <c r="AE8" s="513"/>
      <c r="AF8" s="1403"/>
      <c r="AG8" s="320"/>
      <c r="AH8" s="320"/>
      <c r="AI8" s="320"/>
    </row>
    <row r="9" spans="1:36" s="322" customFormat="1" ht="28.5" customHeight="1" x14ac:dyDescent="0.25">
      <c r="A9" s="316"/>
      <c r="B9" s="1625"/>
      <c r="C9" s="437"/>
      <c r="D9" s="1629"/>
      <c r="E9" s="437"/>
      <c r="F9" s="1632"/>
      <c r="G9" s="1633"/>
      <c r="H9" s="437"/>
      <c r="I9" s="1632"/>
      <c r="J9" s="1639"/>
      <c r="K9" s="1636" t="s">
        <v>372</v>
      </c>
      <c r="L9" s="1637"/>
      <c r="M9" s="1638" t="s">
        <v>373</v>
      </c>
      <c r="N9" s="1639"/>
      <c r="O9" s="1636" t="s">
        <v>374</v>
      </c>
      <c r="P9" s="1637"/>
      <c r="Q9" s="1638" t="s">
        <v>375</v>
      </c>
      <c r="R9" s="1639"/>
      <c r="S9" s="1638" t="s">
        <v>376</v>
      </c>
      <c r="T9" s="1532"/>
      <c r="U9" s="1450" t="s">
        <v>113</v>
      </c>
      <c r="V9" s="1645"/>
      <c r="W9" s="1450" t="s">
        <v>377</v>
      </c>
      <c r="X9" s="1640"/>
      <c r="Z9" s="320"/>
      <c r="AA9" s="320"/>
      <c r="AB9" s="320"/>
      <c r="AC9" s="513"/>
      <c r="AD9" s="513"/>
      <c r="AE9" s="513"/>
      <c r="AF9" s="1403"/>
      <c r="AG9" s="320"/>
      <c r="AH9" s="320"/>
      <c r="AI9" s="320"/>
    </row>
    <row r="10" spans="1:36" s="322" customFormat="1" ht="22.5" customHeight="1" x14ac:dyDescent="0.25">
      <c r="A10" s="316"/>
      <c r="B10" s="1626"/>
      <c r="C10" s="437"/>
      <c r="D10" s="899" t="s">
        <v>9</v>
      </c>
      <c r="E10" s="883"/>
      <c r="F10" s="901" t="s">
        <v>9</v>
      </c>
      <c r="G10" s="876" t="s">
        <v>272</v>
      </c>
      <c r="H10" s="898"/>
      <c r="I10" s="791" t="s">
        <v>9</v>
      </c>
      <c r="J10" s="902" t="s">
        <v>272</v>
      </c>
      <c r="K10" s="903" t="s">
        <v>9</v>
      </c>
      <c r="L10" s="902" t="s">
        <v>378</v>
      </c>
      <c r="M10" s="903" t="s">
        <v>9</v>
      </c>
      <c r="N10" s="903" t="s">
        <v>378</v>
      </c>
      <c r="O10" s="903" t="s">
        <v>9</v>
      </c>
      <c r="P10" s="903" t="s">
        <v>378</v>
      </c>
      <c r="Q10" s="903" t="s">
        <v>9</v>
      </c>
      <c r="R10" s="903" t="s">
        <v>378</v>
      </c>
      <c r="S10" s="880" t="s">
        <v>9</v>
      </c>
      <c r="T10" s="790" t="s">
        <v>378</v>
      </c>
      <c r="U10" s="900" t="s">
        <v>9</v>
      </c>
      <c r="V10" s="903" t="s">
        <v>378</v>
      </c>
      <c r="W10" s="902" t="s">
        <v>9</v>
      </c>
      <c r="X10" s="790" t="s">
        <v>378</v>
      </c>
      <c r="Z10" s="320"/>
      <c r="AA10" s="320"/>
      <c r="AB10" s="320"/>
      <c r="AC10" s="568" t="s">
        <v>207</v>
      </c>
      <c r="AD10" s="602" t="s">
        <v>387</v>
      </c>
      <c r="AE10" s="603" t="s">
        <v>388</v>
      </c>
      <c r="AF10" s="1403"/>
      <c r="AG10" s="320"/>
      <c r="AH10" s="320"/>
      <c r="AI10" s="320"/>
    </row>
    <row r="11" spans="1:36" s="328" customFormat="1" ht="3" customHeight="1" x14ac:dyDescent="0.25">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1404"/>
      <c r="AG11" s="329"/>
      <c r="AH11" s="329"/>
      <c r="AI11" s="329"/>
    </row>
    <row r="12" spans="1:36" s="331" customFormat="1" x14ac:dyDescent="0.35">
      <c r="A12" s="330"/>
      <c r="B12" s="755" t="s">
        <v>8</v>
      </c>
      <c r="C12" s="350"/>
      <c r="D12" s="892">
        <v>340135</v>
      </c>
      <c r="E12" s="350"/>
      <c r="F12" s="758">
        <v>4600</v>
      </c>
      <c r="G12" s="759">
        <v>1.3524041924529966</v>
      </c>
      <c r="H12" s="350"/>
      <c r="I12" s="758">
        <v>3397</v>
      </c>
      <c r="J12" s="759">
        <v>0.99872109603539772</v>
      </c>
      <c r="K12" s="758">
        <v>3282</v>
      </c>
      <c r="L12" s="759">
        <v>96.614659994112458</v>
      </c>
      <c r="M12" s="758">
        <v>24</v>
      </c>
      <c r="N12" s="759">
        <v>0.70650574035914038</v>
      </c>
      <c r="O12" s="758">
        <v>6</v>
      </c>
      <c r="P12" s="759">
        <v>0.17662643508978509</v>
      </c>
      <c r="Q12" s="758">
        <v>61</v>
      </c>
      <c r="R12" s="759">
        <v>1.7957020900794818</v>
      </c>
      <c r="S12" s="758">
        <v>0</v>
      </c>
      <c r="T12" s="759">
        <v>0</v>
      </c>
      <c r="U12" s="758">
        <v>0</v>
      </c>
      <c r="V12" s="759">
        <v>0</v>
      </c>
      <c r="W12" s="758">
        <v>24</v>
      </c>
      <c r="X12" s="759">
        <f t="shared" ref="X12:X29" si="0">W12/$I12*100</f>
        <v>0.70650574035914038</v>
      </c>
      <c r="Z12" s="360"/>
      <c r="AA12" s="360"/>
      <c r="AB12" s="360"/>
      <c r="AC12" s="604">
        <v>44316</v>
      </c>
      <c r="AD12" s="602">
        <v>23620</v>
      </c>
      <c r="AE12" s="602">
        <v>14066</v>
      </c>
      <c r="AF12" s="1399"/>
      <c r="AG12" s="360"/>
      <c r="AH12" s="360"/>
      <c r="AI12" s="361"/>
      <c r="AJ12" s="607"/>
    </row>
    <row r="13" spans="1:36" s="331" customFormat="1" x14ac:dyDescent="0.35">
      <c r="A13" s="330"/>
      <c r="B13" s="763" t="s">
        <v>7</v>
      </c>
      <c r="C13" s="350"/>
      <c r="D13" s="893">
        <v>49186</v>
      </c>
      <c r="E13" s="350"/>
      <c r="F13" s="765">
        <v>594</v>
      </c>
      <c r="G13" s="766">
        <v>1.2076607164640345</v>
      </c>
      <c r="H13" s="350"/>
      <c r="I13" s="765">
        <v>720</v>
      </c>
      <c r="J13" s="766">
        <v>1.4638311714715568</v>
      </c>
      <c r="K13" s="765">
        <v>667</v>
      </c>
      <c r="L13" s="766">
        <v>92.638888888888886</v>
      </c>
      <c r="M13" s="765">
        <v>12</v>
      </c>
      <c r="N13" s="766">
        <v>1.6666666666666667</v>
      </c>
      <c r="O13" s="765">
        <v>0</v>
      </c>
      <c r="P13" s="766">
        <v>0</v>
      </c>
      <c r="Q13" s="765">
        <v>37</v>
      </c>
      <c r="R13" s="766">
        <v>5.1388888888888884</v>
      </c>
      <c r="S13" s="765">
        <v>0</v>
      </c>
      <c r="T13" s="766">
        <v>0</v>
      </c>
      <c r="U13" s="765">
        <v>3</v>
      </c>
      <c r="V13" s="766">
        <v>0.41666666666666669</v>
      </c>
      <c r="W13" s="765">
        <v>1</v>
      </c>
      <c r="X13" s="766">
        <f t="shared" si="0"/>
        <v>0.1388888888888889</v>
      </c>
      <c r="Z13" s="360"/>
      <c r="AA13" s="360"/>
      <c r="AB13" s="360"/>
      <c r="AC13" s="604">
        <v>44347</v>
      </c>
      <c r="AD13" s="602">
        <v>21534</v>
      </c>
      <c r="AE13" s="602">
        <v>12150</v>
      </c>
      <c r="AF13" s="1399"/>
      <c r="AG13" s="360"/>
      <c r="AH13" s="360"/>
      <c r="AI13" s="361"/>
      <c r="AJ13" s="607"/>
    </row>
    <row r="14" spans="1:36" s="331" customFormat="1" x14ac:dyDescent="0.35">
      <c r="A14" s="330"/>
      <c r="B14" s="763" t="s">
        <v>37</v>
      </c>
      <c r="C14" s="350"/>
      <c r="D14" s="893">
        <v>33656</v>
      </c>
      <c r="E14" s="350"/>
      <c r="F14" s="765">
        <v>385</v>
      </c>
      <c r="G14" s="766">
        <v>1.1439267886855242</v>
      </c>
      <c r="H14" s="350"/>
      <c r="I14" s="765">
        <v>501</v>
      </c>
      <c r="J14" s="766">
        <v>1.4885904444972664</v>
      </c>
      <c r="K14" s="765">
        <v>475</v>
      </c>
      <c r="L14" s="766">
        <v>94.810379241516955</v>
      </c>
      <c r="M14" s="765">
        <v>3</v>
      </c>
      <c r="N14" s="766">
        <v>0.5988023952095809</v>
      </c>
      <c r="O14" s="765">
        <v>10</v>
      </c>
      <c r="P14" s="766">
        <v>1.996007984031936</v>
      </c>
      <c r="Q14" s="765">
        <v>0</v>
      </c>
      <c r="R14" s="766">
        <v>0</v>
      </c>
      <c r="S14" s="765">
        <v>0</v>
      </c>
      <c r="T14" s="766">
        <v>0</v>
      </c>
      <c r="U14" s="765">
        <v>0</v>
      </c>
      <c r="V14" s="766">
        <v>0</v>
      </c>
      <c r="W14" s="765">
        <v>13</v>
      </c>
      <c r="X14" s="766">
        <f t="shared" si="0"/>
        <v>2.5948103792415167</v>
      </c>
      <c r="Z14" s="360"/>
      <c r="AA14" s="360"/>
      <c r="AB14" s="360"/>
      <c r="AC14" s="604">
        <v>44377</v>
      </c>
      <c r="AD14" s="602">
        <v>21833</v>
      </c>
      <c r="AE14" s="602">
        <v>13954</v>
      </c>
      <c r="AF14" s="1399"/>
      <c r="AG14" s="360"/>
      <c r="AH14" s="360"/>
      <c r="AI14" s="361"/>
      <c r="AJ14" s="607"/>
    </row>
    <row r="15" spans="1:36" s="331" customFormat="1" x14ac:dyDescent="0.35">
      <c r="A15" s="330"/>
      <c r="B15" s="763" t="s">
        <v>38</v>
      </c>
      <c r="C15" s="350"/>
      <c r="D15" s="893">
        <v>34177</v>
      </c>
      <c r="E15" s="350"/>
      <c r="F15" s="765">
        <v>542</v>
      </c>
      <c r="G15" s="766">
        <v>1.5858618369078621</v>
      </c>
      <c r="H15" s="350"/>
      <c r="I15" s="765">
        <v>573</v>
      </c>
      <c r="J15" s="766">
        <v>1.6765661117125554</v>
      </c>
      <c r="K15" s="765">
        <v>516</v>
      </c>
      <c r="L15" s="766">
        <v>90.052356020942398</v>
      </c>
      <c r="M15" s="765">
        <v>4</v>
      </c>
      <c r="N15" s="766">
        <v>0.69808027923211169</v>
      </c>
      <c r="O15" s="765">
        <v>47</v>
      </c>
      <c r="P15" s="766">
        <v>8.2024432809773113</v>
      </c>
      <c r="Q15" s="765">
        <v>0</v>
      </c>
      <c r="R15" s="766">
        <v>0</v>
      </c>
      <c r="S15" s="765">
        <v>3</v>
      </c>
      <c r="T15" s="766">
        <v>0.52356020942408377</v>
      </c>
      <c r="U15" s="765">
        <v>3</v>
      </c>
      <c r="V15" s="766">
        <v>0.52356020942408377</v>
      </c>
      <c r="W15" s="765">
        <v>0</v>
      </c>
      <c r="X15" s="766">
        <f t="shared" si="0"/>
        <v>0</v>
      </c>
      <c r="Z15" s="360"/>
      <c r="AA15" s="360"/>
      <c r="AB15" s="360"/>
      <c r="AC15" s="604">
        <v>44408</v>
      </c>
      <c r="AD15" s="602">
        <v>25882</v>
      </c>
      <c r="AE15" s="602">
        <v>13248</v>
      </c>
      <c r="AF15" s="1399"/>
      <c r="AG15" s="360"/>
      <c r="AH15" s="360"/>
      <c r="AI15" s="361"/>
      <c r="AJ15" s="607"/>
    </row>
    <row r="16" spans="1:36" s="331" customFormat="1" x14ac:dyDescent="0.35">
      <c r="A16" s="330"/>
      <c r="B16" s="763" t="s">
        <v>6</v>
      </c>
      <c r="C16" s="350"/>
      <c r="D16" s="893">
        <v>67552</v>
      </c>
      <c r="E16" s="350"/>
      <c r="F16" s="765">
        <v>2391</v>
      </c>
      <c r="G16" s="766">
        <v>3.5394954997631456</v>
      </c>
      <c r="H16" s="350"/>
      <c r="I16" s="765">
        <v>671</v>
      </c>
      <c r="J16" s="766">
        <v>0.99330885836096638</v>
      </c>
      <c r="K16" s="765">
        <v>661</v>
      </c>
      <c r="L16" s="766">
        <v>98.509687034277192</v>
      </c>
      <c r="M16" s="765">
        <v>2</v>
      </c>
      <c r="N16" s="766">
        <v>0.29806259314456035</v>
      </c>
      <c r="O16" s="765">
        <v>2</v>
      </c>
      <c r="P16" s="766">
        <v>0.29806259314456035</v>
      </c>
      <c r="Q16" s="765">
        <v>0</v>
      </c>
      <c r="R16" s="766">
        <v>0</v>
      </c>
      <c r="S16" s="765">
        <v>0</v>
      </c>
      <c r="T16" s="766">
        <v>0</v>
      </c>
      <c r="U16" s="765">
        <v>2</v>
      </c>
      <c r="V16" s="766">
        <v>0.29806259314456035</v>
      </c>
      <c r="W16" s="765">
        <v>4</v>
      </c>
      <c r="X16" s="766">
        <f t="shared" si="0"/>
        <v>0.5961251862891207</v>
      </c>
      <c r="Z16" s="360"/>
      <c r="AA16" s="360"/>
      <c r="AB16" s="360"/>
      <c r="AC16" s="604">
        <v>44439</v>
      </c>
      <c r="AD16" s="602">
        <v>15551</v>
      </c>
      <c r="AE16" s="602">
        <v>13247</v>
      </c>
      <c r="AF16" s="1399"/>
      <c r="AG16" s="360"/>
      <c r="AH16" s="360"/>
      <c r="AI16" s="361"/>
      <c r="AJ16" s="607"/>
    </row>
    <row r="17" spans="1:36" s="331" customFormat="1" x14ac:dyDescent="0.35">
      <c r="A17" s="330"/>
      <c r="B17" s="763" t="s">
        <v>5</v>
      </c>
      <c r="C17" s="350"/>
      <c r="D17" s="894">
        <v>18030</v>
      </c>
      <c r="E17" s="350"/>
      <c r="F17" s="765">
        <v>142</v>
      </c>
      <c r="G17" s="766">
        <v>0.78757626178591233</v>
      </c>
      <c r="H17" s="350"/>
      <c r="I17" s="765">
        <v>244</v>
      </c>
      <c r="J17" s="766">
        <v>1.3533000554631172</v>
      </c>
      <c r="K17" s="769">
        <v>238</v>
      </c>
      <c r="L17" s="766">
        <v>97.540983606557376</v>
      </c>
      <c r="M17" s="769">
        <v>6</v>
      </c>
      <c r="N17" s="766">
        <v>2.459016393442623</v>
      </c>
      <c r="O17" s="769">
        <v>0</v>
      </c>
      <c r="P17" s="766">
        <v>0</v>
      </c>
      <c r="Q17" s="769">
        <v>0</v>
      </c>
      <c r="R17" s="766">
        <v>0</v>
      </c>
      <c r="S17" s="769">
        <v>0</v>
      </c>
      <c r="T17" s="766">
        <v>0</v>
      </c>
      <c r="U17" s="769">
        <v>0</v>
      </c>
      <c r="V17" s="766">
        <v>0</v>
      </c>
      <c r="W17" s="769">
        <v>0</v>
      </c>
      <c r="X17" s="766">
        <f t="shared" si="0"/>
        <v>0</v>
      </c>
      <c r="Z17" s="360"/>
      <c r="AA17" s="360"/>
      <c r="AB17" s="360"/>
      <c r="AC17" s="604">
        <v>44469</v>
      </c>
      <c r="AD17" s="602">
        <v>29199</v>
      </c>
      <c r="AE17" s="602">
        <v>15187</v>
      </c>
      <c r="AF17" s="1399"/>
      <c r="AG17" s="360"/>
      <c r="AH17" s="360"/>
      <c r="AI17" s="361"/>
      <c r="AJ17" s="607"/>
    </row>
    <row r="18" spans="1:36" s="331" customFormat="1" x14ac:dyDescent="0.35">
      <c r="A18" s="330"/>
      <c r="B18" s="763" t="s">
        <v>4</v>
      </c>
      <c r="C18" s="350"/>
      <c r="D18" s="893">
        <v>128699</v>
      </c>
      <c r="E18" s="350"/>
      <c r="F18" s="765">
        <v>1156</v>
      </c>
      <c r="G18" s="766">
        <v>0.89821987738832476</v>
      </c>
      <c r="H18" s="350"/>
      <c r="I18" s="765">
        <v>1633</v>
      </c>
      <c r="J18" s="766">
        <v>1.268852127833161</v>
      </c>
      <c r="K18" s="765">
        <v>1557</v>
      </c>
      <c r="L18" s="766">
        <v>95.345988977342316</v>
      </c>
      <c r="M18" s="765">
        <v>41</v>
      </c>
      <c r="N18" s="766">
        <v>2.5107164727495408</v>
      </c>
      <c r="O18" s="765">
        <v>0</v>
      </c>
      <c r="P18" s="766">
        <v>0</v>
      </c>
      <c r="Q18" s="765">
        <v>0</v>
      </c>
      <c r="R18" s="766">
        <v>0</v>
      </c>
      <c r="S18" s="765">
        <v>0</v>
      </c>
      <c r="T18" s="766">
        <v>0</v>
      </c>
      <c r="U18" s="765">
        <v>25</v>
      </c>
      <c r="V18" s="766">
        <v>1.5309246785058175</v>
      </c>
      <c r="W18" s="765">
        <v>10</v>
      </c>
      <c r="X18" s="766">
        <f t="shared" si="0"/>
        <v>0.61236987140232702</v>
      </c>
      <c r="Z18" s="360"/>
      <c r="AA18" s="360"/>
      <c r="AB18" s="360"/>
      <c r="AC18" s="604">
        <v>44500</v>
      </c>
      <c r="AD18" s="602">
        <v>26213</v>
      </c>
      <c r="AE18" s="602">
        <v>13678</v>
      </c>
      <c r="AF18" s="1399"/>
      <c r="AG18" s="360"/>
      <c r="AH18" s="360"/>
      <c r="AI18" s="361"/>
      <c r="AJ18" s="607"/>
    </row>
    <row r="19" spans="1:36" s="331" customFormat="1" x14ac:dyDescent="0.35">
      <c r="A19" s="330"/>
      <c r="B19" s="763" t="s">
        <v>40</v>
      </c>
      <c r="C19" s="350"/>
      <c r="D19" s="893">
        <v>81799</v>
      </c>
      <c r="E19" s="350"/>
      <c r="F19" s="765">
        <v>616</v>
      </c>
      <c r="G19" s="766">
        <v>0.75306544089781047</v>
      </c>
      <c r="H19" s="350"/>
      <c r="I19" s="765">
        <v>1242</v>
      </c>
      <c r="J19" s="766">
        <v>1.5183559701218841</v>
      </c>
      <c r="K19" s="765">
        <v>1158</v>
      </c>
      <c r="L19" s="766">
        <v>93.236714975845416</v>
      </c>
      <c r="M19" s="765">
        <v>17</v>
      </c>
      <c r="N19" s="766">
        <v>1.3687600644122384</v>
      </c>
      <c r="O19" s="765">
        <v>10</v>
      </c>
      <c r="P19" s="766">
        <v>0.80515297906602246</v>
      </c>
      <c r="Q19" s="765">
        <v>5</v>
      </c>
      <c r="R19" s="766">
        <v>0.40257648953301123</v>
      </c>
      <c r="S19" s="765">
        <v>0</v>
      </c>
      <c r="T19" s="766">
        <v>0</v>
      </c>
      <c r="U19" s="765">
        <v>11</v>
      </c>
      <c r="V19" s="766">
        <v>0.88566827697262474</v>
      </c>
      <c r="W19" s="765">
        <v>41</v>
      </c>
      <c r="X19" s="766">
        <f t="shared" si="0"/>
        <v>3.3011272141706924</v>
      </c>
      <c r="Z19" s="360"/>
      <c r="AA19" s="360"/>
      <c r="AB19" s="360"/>
      <c r="AC19" s="604">
        <v>44530</v>
      </c>
      <c r="AD19" s="602">
        <v>25655</v>
      </c>
      <c r="AE19" s="602">
        <v>14422</v>
      </c>
      <c r="AF19" s="1399"/>
      <c r="AG19" s="360"/>
      <c r="AH19" s="360"/>
      <c r="AI19" s="361"/>
      <c r="AJ19" s="607"/>
    </row>
    <row r="20" spans="1:36" s="331" customFormat="1" x14ac:dyDescent="0.35">
      <c r="A20" s="330"/>
      <c r="B20" s="763" t="s">
        <v>41</v>
      </c>
      <c r="C20" s="350"/>
      <c r="D20" s="893">
        <v>249207</v>
      </c>
      <c r="E20" s="350"/>
      <c r="F20" s="765">
        <v>4373</v>
      </c>
      <c r="G20" s="766">
        <v>1.754766118126698</v>
      </c>
      <c r="H20" s="350"/>
      <c r="I20" s="765">
        <v>3539</v>
      </c>
      <c r="J20" s="766">
        <v>1.4201045717014371</v>
      </c>
      <c r="K20" s="765">
        <v>2889</v>
      </c>
      <c r="L20" s="766">
        <v>81.633229725911278</v>
      </c>
      <c r="M20" s="765">
        <v>18</v>
      </c>
      <c r="N20" s="766">
        <v>0.50861825374399539</v>
      </c>
      <c r="O20" s="765">
        <v>574</v>
      </c>
      <c r="P20" s="766">
        <v>16.219270980502966</v>
      </c>
      <c r="Q20" s="765">
        <v>0</v>
      </c>
      <c r="R20" s="766">
        <v>0</v>
      </c>
      <c r="S20" s="765">
        <v>4</v>
      </c>
      <c r="T20" s="766">
        <v>0.11302627860977678</v>
      </c>
      <c r="U20" s="765">
        <v>48</v>
      </c>
      <c r="V20" s="766">
        <v>1.3563153433173212</v>
      </c>
      <c r="W20" s="765">
        <v>6</v>
      </c>
      <c r="X20" s="766">
        <f t="shared" si="0"/>
        <v>0.16953941791466515</v>
      </c>
      <c r="Z20" s="360"/>
      <c r="AA20" s="360"/>
      <c r="AB20" s="360"/>
      <c r="AC20" s="604">
        <v>44561</v>
      </c>
      <c r="AD20" s="602">
        <v>24712</v>
      </c>
      <c r="AE20" s="602">
        <v>14501</v>
      </c>
      <c r="AF20" s="1399"/>
      <c r="AG20" s="360"/>
      <c r="AH20" s="360"/>
      <c r="AI20" s="361"/>
      <c r="AJ20" s="607"/>
    </row>
    <row r="21" spans="1:36" s="331" customFormat="1" x14ac:dyDescent="0.35">
      <c r="A21" s="330"/>
      <c r="B21" s="763" t="s">
        <v>3</v>
      </c>
      <c r="C21" s="350"/>
      <c r="D21" s="893">
        <v>179130</v>
      </c>
      <c r="E21" s="350"/>
      <c r="F21" s="765">
        <v>2094</v>
      </c>
      <c r="G21" s="766">
        <v>1.1689834198626696</v>
      </c>
      <c r="H21" s="350"/>
      <c r="I21" s="765">
        <v>2372</v>
      </c>
      <c r="J21" s="766">
        <v>1.3241779713057555</v>
      </c>
      <c r="K21" s="765">
        <v>2292</v>
      </c>
      <c r="L21" s="766">
        <v>96.627318718381119</v>
      </c>
      <c r="M21" s="765">
        <v>6</v>
      </c>
      <c r="N21" s="766">
        <v>0.25295109612141653</v>
      </c>
      <c r="O21" s="765">
        <v>65</v>
      </c>
      <c r="P21" s="766">
        <v>2.7403035413153458</v>
      </c>
      <c r="Q21" s="765">
        <v>2</v>
      </c>
      <c r="R21" s="766">
        <v>8.4317032040472167E-2</v>
      </c>
      <c r="S21" s="765">
        <v>0</v>
      </c>
      <c r="T21" s="766">
        <v>0</v>
      </c>
      <c r="U21" s="765">
        <v>0</v>
      </c>
      <c r="V21" s="766">
        <v>0</v>
      </c>
      <c r="W21" s="765">
        <v>7</v>
      </c>
      <c r="X21" s="766">
        <f t="shared" si="0"/>
        <v>0.2951096121416526</v>
      </c>
      <c r="Z21" s="360"/>
      <c r="AA21" s="360"/>
      <c r="AB21" s="360"/>
      <c r="AC21" s="604">
        <v>44592</v>
      </c>
      <c r="AD21" s="602">
        <v>15800</v>
      </c>
      <c r="AE21" s="602">
        <v>18653</v>
      </c>
      <c r="AF21" s="1399"/>
      <c r="AG21" s="360"/>
      <c r="AH21" s="360"/>
      <c r="AI21" s="361"/>
      <c r="AJ21" s="607"/>
    </row>
    <row r="22" spans="1:36" s="331" customFormat="1" x14ac:dyDescent="0.35">
      <c r="A22" s="330"/>
      <c r="B22" s="763" t="s">
        <v>2</v>
      </c>
      <c r="C22" s="350"/>
      <c r="D22" s="893">
        <v>37151</v>
      </c>
      <c r="E22" s="350"/>
      <c r="F22" s="765">
        <v>82</v>
      </c>
      <c r="G22" s="766">
        <v>0.22072084196926056</v>
      </c>
      <c r="H22" s="350"/>
      <c r="I22" s="765">
        <v>595</v>
      </c>
      <c r="J22" s="766">
        <v>1.6015719630696348</v>
      </c>
      <c r="K22" s="765">
        <v>528</v>
      </c>
      <c r="L22" s="766">
        <v>88.739495798319325</v>
      </c>
      <c r="M22" s="765">
        <v>10</v>
      </c>
      <c r="N22" s="766">
        <v>1.680672268907563</v>
      </c>
      <c r="O22" s="765">
        <v>39</v>
      </c>
      <c r="P22" s="766">
        <v>6.5546218487394965</v>
      </c>
      <c r="Q22" s="765">
        <v>2</v>
      </c>
      <c r="R22" s="766">
        <v>0.33613445378151263</v>
      </c>
      <c r="S22" s="765">
        <v>0</v>
      </c>
      <c r="T22" s="766">
        <v>0</v>
      </c>
      <c r="U22" s="765">
        <v>3</v>
      </c>
      <c r="V22" s="766">
        <v>0.50420168067226889</v>
      </c>
      <c r="W22" s="765">
        <v>13</v>
      </c>
      <c r="X22" s="766">
        <f t="shared" si="0"/>
        <v>2.1848739495798317</v>
      </c>
      <c r="Z22" s="360"/>
      <c r="AA22" s="360"/>
      <c r="AB22" s="360"/>
      <c r="AC22" s="604">
        <v>44620</v>
      </c>
      <c r="AD22" s="602">
        <v>21660</v>
      </c>
      <c r="AE22" s="602">
        <v>18762</v>
      </c>
      <c r="AF22" s="1399"/>
      <c r="AG22" s="360"/>
      <c r="AH22" s="360"/>
      <c r="AI22" s="361"/>
      <c r="AJ22" s="607"/>
    </row>
    <row r="23" spans="1:36" s="331" customFormat="1" x14ac:dyDescent="0.35">
      <c r="A23" s="330"/>
      <c r="B23" s="763" t="s">
        <v>35</v>
      </c>
      <c r="C23" s="350"/>
      <c r="D23" s="893">
        <v>92849</v>
      </c>
      <c r="E23" s="350"/>
      <c r="F23" s="765">
        <v>480</v>
      </c>
      <c r="G23" s="766">
        <v>0.51696841107604818</v>
      </c>
      <c r="H23" s="350"/>
      <c r="I23" s="765">
        <v>1291</v>
      </c>
      <c r="J23" s="766">
        <v>1.3904296222899546</v>
      </c>
      <c r="K23" s="765">
        <v>1243</v>
      </c>
      <c r="L23" s="766">
        <v>96.281951975213005</v>
      </c>
      <c r="M23" s="765">
        <v>11</v>
      </c>
      <c r="N23" s="766">
        <v>0.85205267234701787</v>
      </c>
      <c r="O23" s="765">
        <v>0</v>
      </c>
      <c r="P23" s="766">
        <v>0</v>
      </c>
      <c r="Q23" s="765">
        <v>1</v>
      </c>
      <c r="R23" s="766">
        <v>7.7459333849728904E-2</v>
      </c>
      <c r="S23" s="765">
        <v>0</v>
      </c>
      <c r="T23" s="766">
        <v>0</v>
      </c>
      <c r="U23" s="765">
        <v>35</v>
      </c>
      <c r="V23" s="766">
        <v>2.7110766847405112</v>
      </c>
      <c r="W23" s="765">
        <v>1</v>
      </c>
      <c r="X23" s="766">
        <f t="shared" si="0"/>
        <v>7.7459333849728904E-2</v>
      </c>
      <c r="Z23" s="360"/>
      <c r="AA23" s="360"/>
      <c r="AB23" s="360"/>
      <c r="AC23" s="604">
        <v>44651</v>
      </c>
      <c r="AD23" s="602">
        <v>28954</v>
      </c>
      <c r="AE23" s="602">
        <v>17183</v>
      </c>
      <c r="AF23" s="1399"/>
      <c r="AG23" s="360"/>
      <c r="AH23" s="360"/>
      <c r="AI23" s="361"/>
      <c r="AJ23" s="607"/>
    </row>
    <row r="24" spans="1:36" s="331" customFormat="1" x14ac:dyDescent="0.35">
      <c r="A24" s="330"/>
      <c r="B24" s="763" t="s">
        <v>42</v>
      </c>
      <c r="C24" s="350"/>
      <c r="D24" s="893">
        <v>208264</v>
      </c>
      <c r="E24" s="350"/>
      <c r="F24" s="765">
        <v>691</v>
      </c>
      <c r="G24" s="766">
        <v>0.33179041985172664</v>
      </c>
      <c r="H24" s="350"/>
      <c r="I24" s="765">
        <v>2388</v>
      </c>
      <c r="J24" s="766">
        <v>1.146621595667038</v>
      </c>
      <c r="K24" s="765">
        <v>2001</v>
      </c>
      <c r="L24" s="766">
        <v>83.793969849246224</v>
      </c>
      <c r="M24" s="765">
        <v>55</v>
      </c>
      <c r="N24" s="766">
        <v>2.3031825795644894</v>
      </c>
      <c r="O24" s="765">
        <v>1</v>
      </c>
      <c r="P24" s="766">
        <v>4.1876046901172533E-2</v>
      </c>
      <c r="Q24" s="765">
        <v>0</v>
      </c>
      <c r="R24" s="766">
        <v>0</v>
      </c>
      <c r="S24" s="765">
        <v>0</v>
      </c>
      <c r="T24" s="766">
        <v>0</v>
      </c>
      <c r="U24" s="765">
        <v>32</v>
      </c>
      <c r="V24" s="766">
        <v>1.340033500837521</v>
      </c>
      <c r="W24" s="765">
        <v>299</v>
      </c>
      <c r="X24" s="766">
        <f t="shared" si="0"/>
        <v>12.520938023450586</v>
      </c>
      <c r="Z24" s="360"/>
      <c r="AA24" s="360"/>
      <c r="AB24" s="360"/>
      <c r="AC24" s="604">
        <v>44681</v>
      </c>
      <c r="AD24" s="602">
        <v>20498</v>
      </c>
      <c r="AE24" s="602">
        <v>16055</v>
      </c>
      <c r="AF24" s="1399"/>
      <c r="AG24" s="360"/>
      <c r="AH24" s="360"/>
      <c r="AI24" s="361"/>
      <c r="AJ24" s="607"/>
    </row>
    <row r="25" spans="1:36" x14ac:dyDescent="0.35">
      <c r="A25" s="332"/>
      <c r="B25" s="763" t="s">
        <v>43</v>
      </c>
      <c r="C25" s="350"/>
      <c r="D25" s="893">
        <v>50018</v>
      </c>
      <c r="E25" s="350"/>
      <c r="F25" s="765">
        <v>269</v>
      </c>
      <c r="G25" s="766">
        <v>0.53780638969970818</v>
      </c>
      <c r="H25" s="350"/>
      <c r="I25" s="765">
        <v>538</v>
      </c>
      <c r="J25" s="766">
        <v>1.0756127793994164</v>
      </c>
      <c r="K25" s="765">
        <v>492</v>
      </c>
      <c r="L25" s="766">
        <v>91.449814126394045</v>
      </c>
      <c r="M25" s="765">
        <v>5</v>
      </c>
      <c r="N25" s="766">
        <v>0.92936802973977695</v>
      </c>
      <c r="O25" s="765">
        <v>0</v>
      </c>
      <c r="P25" s="766">
        <v>0</v>
      </c>
      <c r="Q25" s="765">
        <v>27</v>
      </c>
      <c r="R25" s="766">
        <v>5.0185873605947959</v>
      </c>
      <c r="S25" s="765">
        <v>9</v>
      </c>
      <c r="T25" s="766">
        <v>1.6728624535315983</v>
      </c>
      <c r="U25" s="765">
        <v>2</v>
      </c>
      <c r="V25" s="766">
        <v>0.37174721189591076</v>
      </c>
      <c r="W25" s="765">
        <v>3</v>
      </c>
      <c r="X25" s="766">
        <f t="shared" si="0"/>
        <v>0.55762081784386619</v>
      </c>
      <c r="Z25" s="360"/>
      <c r="AA25" s="360"/>
      <c r="AB25" s="360"/>
      <c r="AC25" s="604">
        <v>44712</v>
      </c>
      <c r="AD25" s="602">
        <v>23876</v>
      </c>
      <c r="AE25" s="602">
        <v>15983</v>
      </c>
      <c r="AF25" s="1399"/>
      <c r="AG25" s="360"/>
      <c r="AH25" s="360"/>
      <c r="AI25" s="361"/>
      <c r="AJ25" s="607"/>
    </row>
    <row r="26" spans="1:36" s="331" customFormat="1" x14ac:dyDescent="0.35">
      <c r="B26" s="763" t="s">
        <v>44</v>
      </c>
      <c r="C26" s="350"/>
      <c r="D26" s="895">
        <v>17320</v>
      </c>
      <c r="E26" s="350"/>
      <c r="F26" s="769">
        <v>33</v>
      </c>
      <c r="G26" s="766">
        <v>0.19053117782909931</v>
      </c>
      <c r="H26" s="350"/>
      <c r="I26" s="769">
        <v>275</v>
      </c>
      <c r="J26" s="766">
        <v>1.5877598152424943</v>
      </c>
      <c r="K26" s="769">
        <v>266</v>
      </c>
      <c r="L26" s="766">
        <v>96.727272727272734</v>
      </c>
      <c r="M26" s="769">
        <v>3</v>
      </c>
      <c r="N26" s="766">
        <v>1.0909090909090911</v>
      </c>
      <c r="O26" s="769">
        <v>0</v>
      </c>
      <c r="P26" s="766">
        <v>0</v>
      </c>
      <c r="Q26" s="769">
        <v>0</v>
      </c>
      <c r="R26" s="766">
        <v>0</v>
      </c>
      <c r="S26" s="769">
        <v>0</v>
      </c>
      <c r="T26" s="766">
        <v>0</v>
      </c>
      <c r="U26" s="769">
        <v>6</v>
      </c>
      <c r="V26" s="766">
        <v>2.1818181818181821</v>
      </c>
      <c r="W26" s="769">
        <v>0</v>
      </c>
      <c r="X26" s="766">
        <f t="shared" si="0"/>
        <v>0</v>
      </c>
      <c r="Z26" s="360"/>
      <c r="AA26" s="360"/>
      <c r="AB26" s="360"/>
      <c r="AC26" s="604">
        <v>44742</v>
      </c>
      <c r="AD26" s="602">
        <v>25318</v>
      </c>
      <c r="AE26" s="602">
        <v>16449</v>
      </c>
      <c r="AF26" s="1399"/>
      <c r="AG26" s="360"/>
      <c r="AH26" s="360"/>
      <c r="AI26" s="361"/>
      <c r="AJ26" s="607"/>
    </row>
    <row r="27" spans="1:36" s="331" customFormat="1" x14ac:dyDescent="0.35">
      <c r="B27" s="763" t="s">
        <v>45</v>
      </c>
      <c r="C27" s="350"/>
      <c r="D27" s="895">
        <v>74273</v>
      </c>
      <c r="E27" s="350"/>
      <c r="F27" s="769">
        <v>721</v>
      </c>
      <c r="G27" s="766">
        <v>0.97074306948689293</v>
      </c>
      <c r="H27" s="350"/>
      <c r="I27" s="769">
        <v>1250</v>
      </c>
      <c r="J27" s="766">
        <v>1.6829803562532819</v>
      </c>
      <c r="K27" s="769">
        <v>1067</v>
      </c>
      <c r="L27" s="766">
        <v>85.36</v>
      </c>
      <c r="M27" s="769">
        <v>10</v>
      </c>
      <c r="N27" s="766">
        <v>0.8</v>
      </c>
      <c r="O27" s="769">
        <v>128</v>
      </c>
      <c r="P27" s="766">
        <v>10.24</v>
      </c>
      <c r="Q27" s="769">
        <v>7</v>
      </c>
      <c r="R27" s="766">
        <v>0.55999999999999994</v>
      </c>
      <c r="S27" s="769">
        <v>22</v>
      </c>
      <c r="T27" s="766">
        <v>1.76</v>
      </c>
      <c r="U27" s="769">
        <v>13</v>
      </c>
      <c r="V27" s="766">
        <v>1.04</v>
      </c>
      <c r="W27" s="769">
        <v>3</v>
      </c>
      <c r="X27" s="766">
        <f t="shared" si="0"/>
        <v>0.24</v>
      </c>
      <c r="Z27" s="360"/>
      <c r="AA27" s="360"/>
      <c r="AB27" s="360"/>
      <c r="AC27" s="604">
        <v>44773</v>
      </c>
      <c r="AD27" s="602">
        <v>29962</v>
      </c>
      <c r="AE27" s="602">
        <v>16217</v>
      </c>
      <c r="AF27" s="1399"/>
      <c r="AG27" s="360"/>
      <c r="AH27" s="360"/>
      <c r="AI27" s="361"/>
      <c r="AJ27" s="607"/>
    </row>
    <row r="28" spans="1:36" s="331" customFormat="1" x14ac:dyDescent="0.35">
      <c r="B28" s="763" t="s">
        <v>46</v>
      </c>
      <c r="C28" s="350"/>
      <c r="D28" s="895">
        <v>9594</v>
      </c>
      <c r="E28" s="350"/>
      <c r="F28" s="769">
        <v>150</v>
      </c>
      <c r="G28" s="775">
        <v>1.5634771732332706</v>
      </c>
      <c r="H28" s="350"/>
      <c r="I28" s="769">
        <v>176</v>
      </c>
      <c r="J28" s="775">
        <v>1.834479883260371</v>
      </c>
      <c r="K28" s="769">
        <v>55</v>
      </c>
      <c r="L28" s="775">
        <v>31.25</v>
      </c>
      <c r="M28" s="769">
        <v>1</v>
      </c>
      <c r="N28" s="775">
        <v>0.56818181818181823</v>
      </c>
      <c r="O28" s="769">
        <v>120</v>
      </c>
      <c r="P28" s="775">
        <v>68.181818181818173</v>
      </c>
      <c r="Q28" s="769">
        <v>0</v>
      </c>
      <c r="R28" s="775">
        <v>0</v>
      </c>
      <c r="S28" s="769">
        <v>0</v>
      </c>
      <c r="T28" s="775">
        <v>0</v>
      </c>
      <c r="U28" s="769">
        <v>0</v>
      </c>
      <c r="V28" s="775">
        <v>0</v>
      </c>
      <c r="W28" s="769">
        <v>0</v>
      </c>
      <c r="X28" s="775">
        <f t="shared" si="0"/>
        <v>0</v>
      </c>
      <c r="Z28" s="360"/>
      <c r="AA28" s="360"/>
      <c r="AB28" s="360"/>
      <c r="AC28" s="604">
        <v>44804</v>
      </c>
      <c r="AD28" s="602">
        <v>19002</v>
      </c>
      <c r="AE28" s="602">
        <v>17806</v>
      </c>
      <c r="AF28" s="1399"/>
      <c r="AG28" s="360"/>
      <c r="AH28" s="360"/>
      <c r="AI28" s="361"/>
      <c r="AJ28" s="607"/>
    </row>
    <row r="29" spans="1:36" s="331" customFormat="1" x14ac:dyDescent="0.35">
      <c r="B29" s="884" t="s">
        <v>1</v>
      </c>
      <c r="C29" s="350"/>
      <c r="D29" s="896">
        <v>3910</v>
      </c>
      <c r="E29" s="350"/>
      <c r="F29" s="885">
        <v>33</v>
      </c>
      <c r="G29" s="897">
        <v>0.84398976982097196</v>
      </c>
      <c r="H29" s="350"/>
      <c r="I29" s="885">
        <v>39</v>
      </c>
      <c r="J29" s="897">
        <v>0.99744245524296671</v>
      </c>
      <c r="K29" s="885">
        <v>32</v>
      </c>
      <c r="L29" s="897">
        <v>82.051282051282044</v>
      </c>
      <c r="M29" s="885">
        <v>2</v>
      </c>
      <c r="N29" s="897">
        <v>5.1282051282051277</v>
      </c>
      <c r="O29" s="885">
        <v>1</v>
      </c>
      <c r="P29" s="897">
        <v>2.5641025641025639</v>
      </c>
      <c r="Q29" s="885">
        <v>2</v>
      </c>
      <c r="R29" s="897">
        <v>5.1282051282051277</v>
      </c>
      <c r="S29" s="885">
        <v>0</v>
      </c>
      <c r="T29" s="897">
        <v>0</v>
      </c>
      <c r="U29" s="885">
        <v>1</v>
      </c>
      <c r="V29" s="897">
        <v>2.5641025641025639</v>
      </c>
      <c r="W29" s="885">
        <v>1</v>
      </c>
      <c r="X29" s="897">
        <f t="shared" si="0"/>
        <v>2.5641025641025639</v>
      </c>
      <c r="Z29" s="360"/>
      <c r="AA29" s="360"/>
      <c r="AB29" s="360"/>
      <c r="AC29" s="604">
        <v>44834</v>
      </c>
      <c r="AD29" s="602">
        <v>23558</v>
      </c>
      <c r="AE29" s="602">
        <v>17545</v>
      </c>
      <c r="AF29" s="1399"/>
      <c r="AG29" s="360"/>
      <c r="AH29" s="360"/>
      <c r="AI29" s="361"/>
      <c r="AJ29" s="607"/>
    </row>
    <row r="30" spans="1:36" s="328" customFormat="1" ht="7.5" customHeight="1" x14ac:dyDescent="0.3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1404"/>
      <c r="AG30" s="329"/>
      <c r="AH30" s="360"/>
      <c r="AI30" s="361"/>
      <c r="AJ30" s="607"/>
    </row>
    <row r="31" spans="1:36" s="329" customFormat="1" x14ac:dyDescent="0.35">
      <c r="B31" s="1256" t="s">
        <v>0</v>
      </c>
      <c r="C31" s="320"/>
      <c r="D31" s="1273">
        <v>1674950</v>
      </c>
      <c r="E31" s="320"/>
      <c r="F31" s="1257">
        <v>19352</v>
      </c>
      <c r="G31" s="1258">
        <v>1.1553777724708201</v>
      </c>
      <c r="H31" s="320"/>
      <c r="I31" s="1257">
        <v>21444</v>
      </c>
      <c r="J31" s="1258">
        <v>1.2802770231947223</v>
      </c>
      <c r="K31" s="1257">
        <v>19419</v>
      </c>
      <c r="L31" s="1258">
        <v>90.556799104644654</v>
      </c>
      <c r="M31" s="1257">
        <v>230</v>
      </c>
      <c r="N31" s="1258">
        <v>1.0725610893490021</v>
      </c>
      <c r="O31" s="1257">
        <v>1003</v>
      </c>
      <c r="P31" s="1258">
        <v>4.6772990113784738</v>
      </c>
      <c r="Q31" s="1257">
        <v>144</v>
      </c>
      <c r="R31" s="1258">
        <v>0.67151650811415786</v>
      </c>
      <c r="S31" s="1257">
        <v>38</v>
      </c>
      <c r="T31" s="1258">
        <v>0.17720574519679164</v>
      </c>
      <c r="U31" s="1257">
        <v>184</v>
      </c>
      <c r="V31" s="1258">
        <v>0.85804887147920161</v>
      </c>
      <c r="W31" s="1257">
        <f>SUM(W12:W29)</f>
        <v>426</v>
      </c>
      <c r="X31" s="1258">
        <f>W31/$I31*100</f>
        <v>1.9865696698377167</v>
      </c>
      <c r="Z31" s="360"/>
      <c r="AA31" s="360"/>
      <c r="AC31" s="604">
        <v>44895</v>
      </c>
      <c r="AD31" s="602">
        <v>25864</v>
      </c>
      <c r="AE31" s="602">
        <v>14618</v>
      </c>
      <c r="AF31" s="1399"/>
      <c r="AG31" s="360"/>
      <c r="AJ31" s="395"/>
    </row>
    <row r="32" spans="1:36" s="328" customFormat="1" ht="6.75" customHeight="1" x14ac:dyDescent="0.25">
      <c r="B32" s="397" t="s">
        <v>39</v>
      </c>
      <c r="C32" s="449"/>
      <c r="E32" s="449"/>
      <c r="Z32" s="329"/>
      <c r="AA32" s="329"/>
      <c r="AB32" s="329"/>
      <c r="AC32" s="604">
        <v>44926</v>
      </c>
      <c r="AD32" s="602">
        <v>27618</v>
      </c>
      <c r="AE32" s="602">
        <v>15332</v>
      </c>
      <c r="AF32" s="1404"/>
      <c r="AG32" s="329"/>
      <c r="AH32" s="329"/>
      <c r="AI32" s="329"/>
    </row>
    <row r="33" spans="2:35" s="394" customFormat="1" ht="15" customHeight="1" x14ac:dyDescent="0.25">
      <c r="B33" s="1536" t="s">
        <v>389</v>
      </c>
      <c r="C33" s="1536"/>
      <c r="D33" s="1536"/>
      <c r="E33" s="1536"/>
      <c r="F33" s="1536"/>
      <c r="G33" s="1536"/>
      <c r="H33" s="1536"/>
      <c r="I33" s="1536"/>
      <c r="J33" s="1536"/>
      <c r="K33" s="1536"/>
      <c r="L33" s="1536"/>
      <c r="M33" s="1536"/>
      <c r="N33" s="1536"/>
      <c r="O33" s="1536"/>
      <c r="P33" s="1536"/>
      <c r="Q33" s="1536"/>
      <c r="R33" s="1536"/>
      <c r="S33" s="1536"/>
      <c r="T33" s="1536"/>
      <c r="U33" s="1536"/>
      <c r="V33" s="1536"/>
      <c r="W33" s="1536"/>
      <c r="X33" s="1536"/>
      <c r="Z33" s="329"/>
      <c r="AA33" s="329"/>
      <c r="AB33" s="329"/>
      <c r="AC33" s="604">
        <v>44957</v>
      </c>
      <c r="AD33" s="602">
        <v>19275</v>
      </c>
      <c r="AE33" s="602">
        <v>18183</v>
      </c>
      <c r="AF33" s="1404"/>
      <c r="AG33" s="329"/>
      <c r="AH33" s="329"/>
      <c r="AI33" s="329"/>
    </row>
    <row r="34" spans="2:35" s="394" customFormat="1" ht="11.25" customHeight="1" x14ac:dyDescent="0.25">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Z34" s="329"/>
      <c r="AA34" s="329"/>
      <c r="AB34" s="329"/>
      <c r="AC34" s="604">
        <v>44985</v>
      </c>
      <c r="AD34" s="602">
        <v>22255</v>
      </c>
      <c r="AE34" s="602">
        <v>17384</v>
      </c>
      <c r="AF34" s="1404"/>
      <c r="AG34" s="329"/>
      <c r="AH34" s="329"/>
      <c r="AI34" s="329"/>
    </row>
    <row r="35" spans="2:35" x14ac:dyDescent="0.25">
      <c r="B35" s="1502"/>
      <c r="C35" s="1502"/>
      <c r="D35" s="1502"/>
      <c r="AC35" s="604">
        <v>45016</v>
      </c>
      <c r="AD35" s="602">
        <v>31089</v>
      </c>
      <c r="AE35" s="602">
        <v>20191</v>
      </c>
    </row>
    <row r="36" spans="2:35" x14ac:dyDescent="0.25">
      <c r="B36" s="1482"/>
      <c r="C36" s="1482"/>
      <c r="D36" s="1482"/>
      <c r="AC36" s="604">
        <v>45046</v>
      </c>
      <c r="AD36" s="602">
        <v>29256</v>
      </c>
      <c r="AE36" s="602">
        <v>18363</v>
      </c>
    </row>
    <row r="37" spans="2:35" x14ac:dyDescent="0.25">
      <c r="AC37" s="604">
        <v>45077</v>
      </c>
      <c r="AD37" s="602">
        <v>26178</v>
      </c>
      <c r="AE37" s="602">
        <v>15112</v>
      </c>
    </row>
    <row r="38" spans="2:35" x14ac:dyDescent="0.25">
      <c r="AC38" s="604">
        <v>45107</v>
      </c>
      <c r="AD38" s="602">
        <v>26589</v>
      </c>
      <c r="AE38" s="602">
        <v>15064</v>
      </c>
    </row>
    <row r="39" spans="2:35" x14ac:dyDescent="0.25">
      <c r="AC39" s="604">
        <v>45138</v>
      </c>
      <c r="AD39" s="602">
        <v>21178</v>
      </c>
      <c r="AE39" s="602">
        <v>19930</v>
      </c>
      <c r="AF39" s="1405"/>
    </row>
    <row r="40" spans="2:35" x14ac:dyDescent="0.25">
      <c r="AC40" s="604">
        <v>45169</v>
      </c>
      <c r="AD40" s="602">
        <v>19953</v>
      </c>
      <c r="AE40" s="602">
        <v>13281</v>
      </c>
    </row>
    <row r="41" spans="2:35" x14ac:dyDescent="0.25">
      <c r="AC41" s="604">
        <v>45199</v>
      </c>
      <c r="AD41" s="602">
        <v>25272</v>
      </c>
      <c r="AE41" s="602">
        <v>16023</v>
      </c>
    </row>
    <row r="42" spans="2:35" x14ac:dyDescent="0.25">
      <c r="AC42" s="604">
        <v>45230</v>
      </c>
      <c r="AD42" s="602">
        <v>25809</v>
      </c>
      <c r="AE42" s="602">
        <v>14730</v>
      </c>
    </row>
    <row r="43" spans="2:35" x14ac:dyDescent="0.25">
      <c r="AC43" s="604">
        <v>45260</v>
      </c>
      <c r="AD43" s="602">
        <v>23533</v>
      </c>
      <c r="AE43" s="602">
        <v>14866</v>
      </c>
    </row>
    <row r="44" spans="2:35" x14ac:dyDescent="0.25">
      <c r="AC44" s="604">
        <v>45291</v>
      </c>
      <c r="AD44" s="602">
        <v>26424</v>
      </c>
      <c r="AE44" s="602">
        <v>15255</v>
      </c>
    </row>
    <row r="45" spans="2:35" x14ac:dyDescent="0.25">
      <c r="AC45" s="604">
        <v>45322</v>
      </c>
      <c r="AD45" s="602">
        <v>15028</v>
      </c>
      <c r="AE45" s="602">
        <v>18428</v>
      </c>
    </row>
    <row r="46" spans="2:35" x14ac:dyDescent="0.25">
      <c r="AC46" s="604">
        <v>45351</v>
      </c>
      <c r="AD46" s="602">
        <v>26779</v>
      </c>
      <c r="AE46" s="602">
        <v>22135</v>
      </c>
    </row>
    <row r="47" spans="2:35" x14ac:dyDescent="0.25">
      <c r="AC47" s="1328">
        <v>45382</v>
      </c>
      <c r="AD47" s="602">
        <v>28951</v>
      </c>
      <c r="AE47" s="602">
        <v>17739</v>
      </c>
    </row>
    <row r="48" spans="2:35" x14ac:dyDescent="0.25">
      <c r="AC48" s="1328">
        <v>45412</v>
      </c>
      <c r="AD48" s="602">
        <v>28355</v>
      </c>
      <c r="AE48" s="602">
        <v>17505</v>
      </c>
    </row>
    <row r="49" spans="29:31" x14ac:dyDescent="0.25">
      <c r="AC49" s="1328">
        <v>45443</v>
      </c>
      <c r="AD49" s="602">
        <v>27570</v>
      </c>
      <c r="AE49" s="602">
        <v>17074</v>
      </c>
    </row>
    <row r="50" spans="29:31" x14ac:dyDescent="0.25">
      <c r="AC50" s="1328">
        <v>45473</v>
      </c>
      <c r="AD50" s="602">
        <v>28451</v>
      </c>
      <c r="AE50" s="602">
        <v>16876</v>
      </c>
    </row>
    <row r="51" spans="29:31" x14ac:dyDescent="0.25">
      <c r="AC51" s="1328">
        <v>45504</v>
      </c>
      <c r="AD51" s="602">
        <v>23693</v>
      </c>
      <c r="AE51" s="602">
        <v>14856</v>
      </c>
    </row>
    <row r="52" spans="29:31" x14ac:dyDescent="0.25">
      <c r="AC52" s="1328">
        <v>45535</v>
      </c>
      <c r="AD52" s="602">
        <v>21725</v>
      </c>
      <c r="AE52" s="602">
        <v>15859</v>
      </c>
    </row>
    <row r="53" spans="29:31" x14ac:dyDescent="0.25">
      <c r="AC53" s="1328">
        <v>45565</v>
      </c>
      <c r="AD53" s="602">
        <v>21233</v>
      </c>
      <c r="AE53" s="602">
        <v>16108</v>
      </c>
    </row>
    <row r="54" spans="29:31" x14ac:dyDescent="0.25">
      <c r="AC54" s="1328">
        <v>45596</v>
      </c>
      <c r="AD54" s="602">
        <v>27120</v>
      </c>
      <c r="AE54" s="602">
        <v>14590</v>
      </c>
    </row>
    <row r="55" spans="29:31" x14ac:dyDescent="0.25">
      <c r="AC55" s="1328">
        <v>45626</v>
      </c>
      <c r="AD55" s="602">
        <v>31086</v>
      </c>
      <c r="AE55" s="602">
        <v>15962</v>
      </c>
    </row>
    <row r="56" spans="29:31" x14ac:dyDescent="0.25">
      <c r="AC56" s="1328">
        <v>45657</v>
      </c>
      <c r="AD56" s="602">
        <v>29012</v>
      </c>
      <c r="AE56" s="602">
        <v>15313</v>
      </c>
    </row>
    <row r="57" spans="29:31" x14ac:dyDescent="0.25">
      <c r="AC57" s="1328">
        <v>45688</v>
      </c>
      <c r="AD57" s="602">
        <v>20443</v>
      </c>
      <c r="AE57" s="602">
        <v>17379</v>
      </c>
    </row>
    <row r="58" spans="29:31" x14ac:dyDescent="0.25">
      <c r="AC58" s="1328">
        <v>45716</v>
      </c>
      <c r="AD58" s="602">
        <v>24566</v>
      </c>
      <c r="AE58" s="602">
        <v>22564</v>
      </c>
    </row>
    <row r="59" spans="29:31" x14ac:dyDescent="0.25">
      <c r="AC59" s="1328">
        <v>45747</v>
      </c>
      <c r="AD59" s="602">
        <v>28019</v>
      </c>
      <c r="AE59" s="602">
        <v>18336</v>
      </c>
    </row>
    <row r="60" spans="29:31" x14ac:dyDescent="0.25">
      <c r="AC60" s="1328">
        <v>45777</v>
      </c>
      <c r="AD60" s="602">
        <v>29196</v>
      </c>
      <c r="AE60" s="602">
        <v>18470</v>
      </c>
    </row>
    <row r="61" spans="29:31" x14ac:dyDescent="0.25">
      <c r="AC61" s="1328">
        <v>45808</v>
      </c>
      <c r="AD61" s="602">
        <v>26650</v>
      </c>
      <c r="AE61" s="602">
        <v>16989</v>
      </c>
    </row>
    <row r="62" spans="29:31" x14ac:dyDescent="0.25">
      <c r="AC62" s="1328">
        <v>45838</v>
      </c>
      <c r="AD62" s="602">
        <v>28970</v>
      </c>
      <c r="AE62" s="602">
        <v>16692</v>
      </c>
    </row>
    <row r="63" spans="29:31" x14ac:dyDescent="0.25">
      <c r="AC63" s="1328">
        <v>45869</v>
      </c>
      <c r="AD63" s="602">
        <v>35948</v>
      </c>
      <c r="AE63" s="602">
        <v>17775</v>
      </c>
    </row>
    <row r="64" spans="29:31" x14ac:dyDescent="0.25">
      <c r="AC64" s="1328">
        <v>45900</v>
      </c>
      <c r="AD64" s="602">
        <v>27697</v>
      </c>
      <c r="AE64" s="602">
        <v>16563</v>
      </c>
    </row>
    <row r="65" spans="29:31" x14ac:dyDescent="0.25">
      <c r="AC65" s="1328">
        <v>45930</v>
      </c>
      <c r="AD65" s="602">
        <v>31593</v>
      </c>
      <c r="AE65" s="602">
        <v>16472</v>
      </c>
    </row>
    <row r="66" spans="29:31" x14ac:dyDescent="0.25">
      <c r="AC66" s="1328">
        <v>45961</v>
      </c>
      <c r="AD66" s="602">
        <v>40155</v>
      </c>
      <c r="AE66" s="602">
        <v>16155</v>
      </c>
    </row>
    <row r="67" spans="29:31" x14ac:dyDescent="0.25">
      <c r="AC67" s="1328">
        <v>45991</v>
      </c>
      <c r="AD67" s="602">
        <v>43701</v>
      </c>
      <c r="AE67" s="602">
        <v>18803</v>
      </c>
    </row>
    <row r="68" spans="29:31" x14ac:dyDescent="0.25">
      <c r="AC68" s="1328">
        <v>46022</v>
      </c>
      <c r="AD68" s="602">
        <v>35947</v>
      </c>
      <c r="AE68" s="602">
        <v>18069</v>
      </c>
    </row>
    <row r="69" spans="29:31" x14ac:dyDescent="0.25">
      <c r="AC69" s="1328">
        <v>46053</v>
      </c>
      <c r="AD69" s="602">
        <v>19352</v>
      </c>
      <c r="AE69" s="602">
        <v>21444</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6" style="615" customWidth="1"/>
    <col min="7" max="7" width="0.54296875" style="615" customWidth="1"/>
    <col min="8" max="8" width="8" style="615" customWidth="1"/>
    <col min="9" max="9" width="6.1796875" style="615" customWidth="1"/>
    <col min="10" max="10" width="0.54296875" style="615" customWidth="1"/>
    <col min="11" max="11" width="6.7265625" style="615" customWidth="1"/>
    <col min="12" max="12" width="5.81640625" style="615" customWidth="1"/>
    <col min="13" max="13" width="0.54296875" style="615" customWidth="1"/>
    <col min="14" max="14" width="6.81640625" style="615" customWidth="1"/>
    <col min="15" max="15" width="6.1796875" style="615" customWidth="1"/>
    <col min="16" max="16" width="0.54296875" style="615" customWidth="1"/>
    <col min="17" max="17" width="7" style="615" customWidth="1"/>
    <col min="18" max="18" width="5" style="615" customWidth="1"/>
    <col min="19" max="19" width="0.54296875" style="615" customWidth="1"/>
    <col min="20" max="20" width="8.1796875" style="615" customWidth="1"/>
    <col min="21" max="21" width="5.81640625" style="615" customWidth="1"/>
    <col min="22" max="22" width="0.7265625" style="615" customWidth="1"/>
    <col min="23" max="23" width="7.54296875" style="615" customWidth="1"/>
    <col min="24" max="24" width="6.1796875" style="615" customWidth="1"/>
    <col min="25" max="25" width="0.54296875" style="615" customWidth="1"/>
    <col min="26" max="26" width="7.26953125" style="615" customWidth="1"/>
    <col min="27" max="27" width="6.1796875" style="615" customWidth="1"/>
    <col min="28" max="28" width="0.7265625" style="615" customWidth="1"/>
    <col min="29" max="29" width="9.1796875" style="615" customWidth="1"/>
    <col min="30" max="30" width="6.7265625" style="615" customWidth="1"/>
    <col min="31" max="16384" width="11.453125" style="615"/>
  </cols>
  <sheetData>
    <row r="1" spans="2:32" hidden="1" x14ac:dyDescent="0.25">
      <c r="E1" s="616" t="s">
        <v>36</v>
      </c>
      <c r="F1" s="616"/>
      <c r="H1" s="616" t="s">
        <v>21</v>
      </c>
      <c r="K1" s="616" t="s">
        <v>20</v>
      </c>
      <c r="N1" s="616" t="s">
        <v>19</v>
      </c>
      <c r="Q1" s="616" t="s">
        <v>18</v>
      </c>
      <c r="T1" s="616" t="s">
        <v>17</v>
      </c>
      <c r="W1" s="616" t="s">
        <v>16</v>
      </c>
      <c r="Z1" s="616" t="s">
        <v>15</v>
      </c>
    </row>
    <row r="2" spans="2:32" s="613" customFormat="1" x14ac:dyDescent="0.25">
      <c r="C2" s="617"/>
      <c r="D2" s="617"/>
      <c r="AB2" s="617"/>
    </row>
    <row r="3" spans="2:32" s="619" customFormat="1" ht="47.25" customHeight="1" x14ac:dyDescent="0.35">
      <c r="B3" s="1545"/>
      <c r="C3" s="1545"/>
      <c r="D3" s="1545"/>
      <c r="E3" s="1545"/>
      <c r="F3" s="1545"/>
      <c r="G3" s="1545"/>
      <c r="H3" s="1545"/>
      <c r="I3" s="1545"/>
      <c r="J3" s="1545"/>
      <c r="K3" s="1545"/>
      <c r="L3" s="618"/>
      <c r="M3" s="618"/>
      <c r="W3" s="620"/>
      <c r="AA3" s="620"/>
      <c r="AD3" s="620"/>
    </row>
    <row r="4" spans="2:32" s="621" customFormat="1" ht="2.25" customHeight="1" x14ac:dyDescent="0.25">
      <c r="B4" s="1546"/>
      <c r="C4" s="1546"/>
      <c r="D4" s="1546"/>
      <c r="E4" s="1546"/>
      <c r="F4" s="1546"/>
      <c r="G4" s="1546"/>
      <c r="H4" s="1546"/>
      <c r="I4" s="1546"/>
      <c r="J4" s="1546"/>
      <c r="K4" s="1546"/>
      <c r="L4" s="1546"/>
      <c r="M4" s="1546"/>
      <c r="N4" s="1546"/>
      <c r="O4" s="1546"/>
      <c r="P4" s="1546"/>
      <c r="Q4" s="1546"/>
      <c r="R4" s="1546"/>
      <c r="S4" s="1546"/>
      <c r="T4" s="1546"/>
      <c r="U4" s="1546"/>
      <c r="V4" s="1546"/>
      <c r="W4" s="1546"/>
      <c r="X4" s="1546"/>
      <c r="Y4" s="1546"/>
      <c r="Z4" s="1546"/>
      <c r="AA4" s="1546"/>
      <c r="AB4" s="1546"/>
      <c r="AC4" s="1546"/>
      <c r="AD4" s="1546"/>
    </row>
    <row r="5" spans="2:32" s="621" customFormat="1" ht="39" customHeight="1" x14ac:dyDescent="0.25">
      <c r="B5" s="1563" t="s">
        <v>428</v>
      </c>
      <c r="C5" s="1563"/>
      <c r="D5" s="1563"/>
      <c r="E5" s="1563"/>
      <c r="F5" s="1563"/>
      <c r="G5" s="1563"/>
      <c r="H5" s="1563"/>
      <c r="I5" s="1563"/>
      <c r="J5" s="1563"/>
      <c r="K5" s="1563"/>
      <c r="L5" s="1563"/>
      <c r="M5" s="1563"/>
      <c r="N5" s="1563"/>
      <c r="O5" s="1563"/>
      <c r="P5" s="1563"/>
      <c r="Q5" s="1563"/>
      <c r="R5" s="1563"/>
      <c r="S5" s="1563"/>
      <c r="T5" s="1563"/>
      <c r="U5" s="1563"/>
      <c r="V5" s="1563"/>
      <c r="W5" s="1563"/>
      <c r="X5" s="1563"/>
      <c r="Y5" s="1563"/>
      <c r="Z5" s="1563"/>
      <c r="AA5" s="1563"/>
      <c r="AB5" s="1563"/>
      <c r="AC5" s="1563"/>
      <c r="AD5" s="1563"/>
      <c r="AE5" s="821"/>
    </row>
    <row r="6" spans="2:32" s="621" customFormat="1" ht="14.2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c r="AD6" s="622"/>
    </row>
    <row r="7" spans="2:32" s="621" customFormat="1" ht="5.25" customHeight="1" x14ac:dyDescent="0.25">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5">
      <c r="B8" s="1561" t="s">
        <v>27</v>
      </c>
      <c r="C8" s="625"/>
      <c r="D8" s="1578" t="s">
        <v>112</v>
      </c>
      <c r="E8" s="1576" t="s">
        <v>26</v>
      </c>
      <c r="F8" s="1577"/>
      <c r="G8" s="1577"/>
      <c r="H8" s="1577"/>
      <c r="I8" s="1577"/>
      <c r="J8" s="1577"/>
      <c r="K8" s="1577"/>
      <c r="L8" s="1577"/>
      <c r="M8" s="1577"/>
      <c r="N8" s="1577"/>
      <c r="O8" s="1577"/>
      <c r="P8" s="1577"/>
      <c r="Q8" s="1577"/>
      <c r="R8" s="1577"/>
      <c r="S8" s="1577"/>
      <c r="T8" s="1577"/>
      <c r="U8" s="1577"/>
      <c r="V8" s="1577"/>
      <c r="W8" s="1577"/>
      <c r="X8" s="1577"/>
      <c r="Y8" s="1577"/>
      <c r="Z8" s="1577"/>
      <c r="AA8" s="1557"/>
      <c r="AB8" s="625"/>
      <c r="AC8" s="1578" t="s">
        <v>0</v>
      </c>
      <c r="AD8" s="1579"/>
    </row>
    <row r="9" spans="2:32" s="626" customFormat="1" ht="21.75" customHeight="1" x14ac:dyDescent="0.25">
      <c r="B9" s="1575"/>
      <c r="C9" s="625"/>
      <c r="D9" s="1584"/>
      <c r="E9" s="1646" t="s">
        <v>22</v>
      </c>
      <c r="F9" s="1581"/>
      <c r="G9" s="627"/>
      <c r="H9" s="1584" t="s">
        <v>21</v>
      </c>
      <c r="I9" s="1647"/>
      <c r="J9" s="627"/>
      <c r="K9" s="1584" t="s">
        <v>20</v>
      </c>
      <c r="L9" s="1647"/>
      <c r="M9" s="627"/>
      <c r="N9" s="1584" t="s">
        <v>19</v>
      </c>
      <c r="O9" s="1647"/>
      <c r="P9" s="627"/>
      <c r="Q9" s="1584" t="s">
        <v>18</v>
      </c>
      <c r="R9" s="1647"/>
      <c r="S9" s="627"/>
      <c r="T9" s="1584" t="s">
        <v>17</v>
      </c>
      <c r="U9" s="1647"/>
      <c r="V9" s="627"/>
      <c r="W9" s="1584" t="s">
        <v>16</v>
      </c>
      <c r="X9" s="1647"/>
      <c r="Y9" s="627"/>
      <c r="Z9" s="1584" t="s">
        <v>15</v>
      </c>
      <c r="AA9" s="1647"/>
      <c r="AB9" s="625"/>
      <c r="AC9" s="1580"/>
      <c r="AD9" s="1581"/>
    </row>
    <row r="10" spans="2:32" s="626" customFormat="1" ht="21.75" customHeight="1" x14ac:dyDescent="0.25">
      <c r="B10" s="1562"/>
      <c r="C10" s="628"/>
      <c r="D10" s="1585"/>
      <c r="E10" s="860" t="s">
        <v>9</v>
      </c>
      <c r="F10" s="819" t="s">
        <v>25</v>
      </c>
      <c r="G10" s="629"/>
      <c r="H10" s="709" t="s">
        <v>9</v>
      </c>
      <c r="I10" s="819" t="s">
        <v>25</v>
      </c>
      <c r="J10" s="629"/>
      <c r="K10" s="856" t="s">
        <v>9</v>
      </c>
      <c r="L10" s="819" t="s">
        <v>25</v>
      </c>
      <c r="M10" s="629"/>
      <c r="N10" s="709" t="s">
        <v>9</v>
      </c>
      <c r="O10" s="857" t="s">
        <v>25</v>
      </c>
      <c r="P10" s="629"/>
      <c r="Q10" s="856" t="s">
        <v>9</v>
      </c>
      <c r="R10" s="819" t="s">
        <v>25</v>
      </c>
      <c r="S10" s="629"/>
      <c r="T10" s="709" t="s">
        <v>9</v>
      </c>
      <c r="U10" s="819" t="s">
        <v>25</v>
      </c>
      <c r="V10" s="629"/>
      <c r="W10" s="709" t="s">
        <v>9</v>
      </c>
      <c r="X10" s="819" t="s">
        <v>25</v>
      </c>
      <c r="Y10" s="629"/>
      <c r="Z10" s="856" t="s">
        <v>9</v>
      </c>
      <c r="AA10" s="819" t="s">
        <v>25</v>
      </c>
      <c r="AB10" s="628"/>
      <c r="AC10" s="858" t="s">
        <v>9</v>
      </c>
      <c r="AD10" s="854" t="s">
        <v>25</v>
      </c>
    </row>
    <row r="11" spans="2:32" s="631" customFormat="1" ht="5.25" customHeight="1" x14ac:dyDescent="0.25">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5">
      <c r="B12" s="1586" t="s">
        <v>24</v>
      </c>
      <c r="D12" s="793" t="s">
        <v>31</v>
      </c>
      <c r="E12" s="796">
        <v>532</v>
      </c>
      <c r="F12" s="795">
        <v>0.19211393945521976</v>
      </c>
      <c r="G12" s="634"/>
      <c r="H12" s="796">
        <v>10877</v>
      </c>
      <c r="I12" s="795">
        <v>3.9278633824331304</v>
      </c>
      <c r="J12" s="634"/>
      <c r="K12" s="796">
        <v>6329</v>
      </c>
      <c r="L12" s="795">
        <v>2.2855058699475297</v>
      </c>
      <c r="M12" s="634"/>
      <c r="N12" s="796">
        <v>8619</v>
      </c>
      <c r="O12" s="795">
        <v>3.1124624890310884</v>
      </c>
      <c r="P12" s="634"/>
      <c r="Q12" s="796">
        <v>8527</v>
      </c>
      <c r="R12" s="795">
        <v>3.0792397776967273</v>
      </c>
      <c r="S12" s="634"/>
      <c r="T12" s="796">
        <v>11768</v>
      </c>
      <c r="U12" s="795">
        <v>4.2496181193778684</v>
      </c>
      <c r="V12" s="634"/>
      <c r="W12" s="796">
        <v>40019</v>
      </c>
      <c r="X12" s="795">
        <v>14.451518314019623</v>
      </c>
      <c r="Y12" s="634"/>
      <c r="Z12" s="796">
        <v>190248</v>
      </c>
      <c r="AA12" s="795">
        <f t="shared" ref="AA12:AA19" si="0">Z12*100/$AC12</f>
        <v>68.701678108038806</v>
      </c>
      <c r="AB12" s="637"/>
      <c r="AC12" s="675">
        <f>E12+H12+K12+N12+Q12+T12+W12+Z12</f>
        <v>276919</v>
      </c>
      <c r="AD12" s="676">
        <f>F12+I12+L12+O12+R12+U12+X12+AA12</f>
        <v>100</v>
      </c>
      <c r="AF12" s="797"/>
    </row>
    <row r="13" spans="2:32" s="633" customFormat="1" ht="21" customHeight="1" x14ac:dyDescent="0.25">
      <c r="B13" s="1587"/>
      <c r="D13" s="798" t="s">
        <v>49</v>
      </c>
      <c r="E13" s="801">
        <v>750</v>
      </c>
      <c r="F13" s="800">
        <v>0.19283328662482613</v>
      </c>
      <c r="G13" s="634"/>
      <c r="H13" s="801">
        <v>13436</v>
      </c>
      <c r="I13" s="800">
        <v>3.4545440521215518</v>
      </c>
      <c r="J13" s="634"/>
      <c r="K13" s="801">
        <v>8228</v>
      </c>
      <c r="L13" s="800">
        <v>2.1155097097987592</v>
      </c>
      <c r="M13" s="634"/>
      <c r="N13" s="801">
        <v>11389</v>
      </c>
      <c r="O13" s="800">
        <v>2.9282377351601929</v>
      </c>
      <c r="P13" s="634"/>
      <c r="Q13" s="801">
        <v>13085</v>
      </c>
      <c r="R13" s="800">
        <v>3.364298073981133</v>
      </c>
      <c r="S13" s="634"/>
      <c r="T13" s="801">
        <v>21956</v>
      </c>
      <c r="U13" s="800">
        <v>5.6451301881795768</v>
      </c>
      <c r="V13" s="634"/>
      <c r="W13" s="801">
        <v>70629</v>
      </c>
      <c r="X13" s="800">
        <v>18.159496268033127</v>
      </c>
      <c r="Y13" s="634"/>
      <c r="Z13" s="801">
        <v>249464</v>
      </c>
      <c r="AA13" s="800">
        <f t="shared" si="0"/>
        <v>64.139950686100832</v>
      </c>
      <c r="AB13" s="637"/>
      <c r="AC13" s="683">
        <f t="shared" ref="AC13:AD15" si="1">E13+H13+K13+N13+Q13+T13+W13+Z13</f>
        <v>388937</v>
      </c>
      <c r="AD13" s="684">
        <f t="shared" si="1"/>
        <v>100</v>
      </c>
      <c r="AF13" s="797"/>
    </row>
    <row r="14" spans="2:32" s="633" customFormat="1" ht="21" customHeight="1" x14ac:dyDescent="0.25">
      <c r="B14" s="1587"/>
      <c r="D14" s="802" t="s">
        <v>50</v>
      </c>
      <c r="E14" s="805">
        <v>361</v>
      </c>
      <c r="F14" s="804">
        <v>9.4325572159062704E-2</v>
      </c>
      <c r="G14" s="634"/>
      <c r="H14" s="805">
        <v>10672</v>
      </c>
      <c r="I14" s="804">
        <v>2.7884833963476932</v>
      </c>
      <c r="J14" s="634"/>
      <c r="K14" s="805">
        <v>7636</v>
      </c>
      <c r="L14" s="804">
        <v>1.9952079473867113</v>
      </c>
      <c r="M14" s="634"/>
      <c r="N14" s="805">
        <v>9558</v>
      </c>
      <c r="O14" s="804">
        <v>2.4974066999898099</v>
      </c>
      <c r="P14" s="634"/>
      <c r="Q14" s="805">
        <v>13448</v>
      </c>
      <c r="R14" s="804">
        <v>3.5138235301802636</v>
      </c>
      <c r="S14" s="634"/>
      <c r="T14" s="805">
        <v>24380</v>
      </c>
      <c r="U14" s="804">
        <v>6.3702422416563671</v>
      </c>
      <c r="V14" s="634"/>
      <c r="W14" s="805">
        <v>90334</v>
      </c>
      <c r="X14" s="804">
        <v>23.603341372345625</v>
      </c>
      <c r="Y14" s="634"/>
      <c r="Z14" s="805">
        <v>226328</v>
      </c>
      <c r="AA14" s="804">
        <f t="shared" si="0"/>
        <v>59.137169239934465</v>
      </c>
      <c r="AB14" s="637"/>
      <c r="AC14" s="691">
        <f t="shared" si="1"/>
        <v>382717</v>
      </c>
      <c r="AD14" s="692">
        <f t="shared" si="1"/>
        <v>100</v>
      </c>
      <c r="AF14" s="797"/>
    </row>
    <row r="15" spans="2:32" s="633" customFormat="1" ht="21" customHeight="1" x14ac:dyDescent="0.25">
      <c r="B15" s="1588"/>
      <c r="D15" s="904" t="s">
        <v>68</v>
      </c>
      <c r="E15" s="809">
        <f>SUM(E12:E14)</f>
        <v>1643</v>
      </c>
      <c r="F15" s="810">
        <f t="shared" ref="F15:F19" si="2">E15*100/$AC15</f>
        <v>0.15668913847676796</v>
      </c>
      <c r="G15" s="634"/>
      <c r="H15" s="809">
        <f>SUM(H12:H14)</f>
        <v>34985</v>
      </c>
      <c r="I15" s="810">
        <f t="shared" ref="I15:I19" si="3">H15*100/$AC15</f>
        <v>3.3364391415762182</v>
      </c>
      <c r="J15" s="634"/>
      <c r="K15" s="809">
        <f>SUM(K12:K14)</f>
        <v>22193</v>
      </c>
      <c r="L15" s="810">
        <f t="shared" ref="L15:L19" si="4">K15*100/$AC15</f>
        <v>2.1164954657424899</v>
      </c>
      <c r="M15" s="634"/>
      <c r="N15" s="809">
        <f>SUM(N12:N14)</f>
        <v>29566</v>
      </c>
      <c r="O15" s="810">
        <f t="shared" ref="O15:O19" si="5">N15*100/$AC15</f>
        <v>2.8196415509459047</v>
      </c>
      <c r="P15" s="634"/>
      <c r="Q15" s="809">
        <f>SUM(Q12:Q14)</f>
        <v>35060</v>
      </c>
      <c r="R15" s="810">
        <f t="shared" ref="R15:R19" si="6">Q15*100/$AC15</f>
        <v>3.3435917194129545</v>
      </c>
      <c r="S15" s="634"/>
      <c r="T15" s="809">
        <f>SUM(T12:T14)</f>
        <v>58104</v>
      </c>
      <c r="U15" s="810">
        <f t="shared" ref="U15:U19" si="7">T15*100/$AC15</f>
        <v>5.541245101676278</v>
      </c>
      <c r="V15" s="634"/>
      <c r="W15" s="809">
        <f>SUM(W12:W14)</f>
        <v>200982</v>
      </c>
      <c r="X15" s="810">
        <f t="shared" ref="X15:X19" si="8">W15*100/$AC15</f>
        <v>19.167191983772231</v>
      </c>
      <c r="Y15" s="634"/>
      <c r="Z15" s="809">
        <f>SUM(Z12:Z14)</f>
        <v>666040</v>
      </c>
      <c r="AA15" s="810">
        <f t="shared" si="0"/>
        <v>63.518705898397158</v>
      </c>
      <c r="AB15" s="637"/>
      <c r="AC15" s="811">
        <f>SUM(AC12:AC14)</f>
        <v>1048573</v>
      </c>
      <c r="AD15" s="812">
        <f t="shared" si="1"/>
        <v>100</v>
      </c>
      <c r="AF15" s="797"/>
    </row>
    <row r="16" spans="2:32" s="633" customFormat="1" ht="21" customHeight="1" x14ac:dyDescent="0.25">
      <c r="B16" s="1586" t="s">
        <v>23</v>
      </c>
      <c r="D16" s="793" t="s">
        <v>31</v>
      </c>
      <c r="E16" s="796">
        <v>700</v>
      </c>
      <c r="F16" s="795">
        <v>0.43525300635469388</v>
      </c>
      <c r="G16" s="634"/>
      <c r="H16" s="796">
        <v>23594</v>
      </c>
      <c r="I16" s="795">
        <v>14.670513474189496</v>
      </c>
      <c r="J16" s="634"/>
      <c r="K16" s="796">
        <v>10218</v>
      </c>
      <c r="L16" s="795">
        <v>6.3534503127603745</v>
      </c>
      <c r="M16" s="634"/>
      <c r="N16" s="796">
        <v>10668</v>
      </c>
      <c r="O16" s="795">
        <v>6.6332558168455353</v>
      </c>
      <c r="P16" s="634"/>
      <c r="Q16" s="796">
        <v>9652</v>
      </c>
      <c r="R16" s="795">
        <v>6.0015171676221506</v>
      </c>
      <c r="S16" s="634"/>
      <c r="T16" s="796">
        <v>13128</v>
      </c>
      <c r="U16" s="795">
        <v>8.1628592391777453</v>
      </c>
      <c r="V16" s="634"/>
      <c r="W16" s="796">
        <v>30725</v>
      </c>
      <c r="X16" s="795">
        <v>19.104498028925672</v>
      </c>
      <c r="Y16" s="634"/>
      <c r="Z16" s="796">
        <v>62141</v>
      </c>
      <c r="AA16" s="795">
        <f t="shared" si="0"/>
        <v>38.638652954124332</v>
      </c>
      <c r="AB16" s="637"/>
      <c r="AC16" s="675">
        <f>E16+H16+K16+N16+Q16+T16+W16+Z16</f>
        <v>160826</v>
      </c>
      <c r="AD16" s="676">
        <f>F16+I16+L16+O16+R16+U16+X16+AA16</f>
        <v>100</v>
      </c>
      <c r="AF16" s="797"/>
    </row>
    <row r="17" spans="2:32" s="633" customFormat="1" ht="21" customHeight="1" x14ac:dyDescent="0.25">
      <c r="B17" s="1587"/>
      <c r="D17" s="798" t="s">
        <v>49</v>
      </c>
      <c r="E17" s="801">
        <v>951</v>
      </c>
      <c r="F17" s="800">
        <v>0.39980157061899879</v>
      </c>
      <c r="G17" s="634"/>
      <c r="H17" s="801">
        <v>33652</v>
      </c>
      <c r="I17" s="800">
        <v>14.147342223418031</v>
      </c>
      <c r="J17" s="634"/>
      <c r="K17" s="801">
        <v>13335</v>
      </c>
      <c r="L17" s="800">
        <v>5.6060504145156136</v>
      </c>
      <c r="M17" s="634"/>
      <c r="N17" s="801">
        <v>14894</v>
      </c>
      <c r="O17" s="800">
        <v>6.2614559335429734</v>
      </c>
      <c r="P17" s="634"/>
      <c r="Q17" s="801">
        <v>15284</v>
      </c>
      <c r="R17" s="800">
        <v>6.425412413607547</v>
      </c>
      <c r="S17" s="634"/>
      <c r="T17" s="801">
        <v>23383</v>
      </c>
      <c r="U17" s="800">
        <v>9.8302419829485252</v>
      </c>
      <c r="V17" s="634"/>
      <c r="W17" s="801">
        <v>48752</v>
      </c>
      <c r="X17" s="800">
        <v>20.495400810533575</v>
      </c>
      <c r="Y17" s="634"/>
      <c r="Z17" s="801">
        <v>87617</v>
      </c>
      <c r="AA17" s="800">
        <f t="shared" si="0"/>
        <v>36.834294650814741</v>
      </c>
      <c r="AB17" s="637"/>
      <c r="AC17" s="683">
        <f t="shared" ref="AC17:AD19" si="9">E17+H17+K17+N17+Q17+T17+W17+Z17</f>
        <v>237868</v>
      </c>
      <c r="AD17" s="684">
        <f t="shared" si="9"/>
        <v>100</v>
      </c>
      <c r="AF17" s="797"/>
    </row>
    <row r="18" spans="2:32" s="633" customFormat="1" ht="21" customHeight="1" x14ac:dyDescent="0.25">
      <c r="B18" s="1587"/>
      <c r="D18" s="802" t="s">
        <v>50</v>
      </c>
      <c r="E18" s="805">
        <v>434</v>
      </c>
      <c r="F18" s="804">
        <v>0.19061590017700047</v>
      </c>
      <c r="G18" s="634"/>
      <c r="H18" s="805">
        <v>24519</v>
      </c>
      <c r="I18" s="804">
        <v>10.768919945713996</v>
      </c>
      <c r="J18" s="634"/>
      <c r="K18" s="805">
        <v>13155</v>
      </c>
      <c r="L18" s="804">
        <v>5.7777699696507865</v>
      </c>
      <c r="M18" s="634"/>
      <c r="N18" s="805">
        <v>13310</v>
      </c>
      <c r="O18" s="804">
        <v>5.8458470768568578</v>
      </c>
      <c r="P18" s="634"/>
      <c r="Q18" s="805">
        <v>14926</v>
      </c>
      <c r="R18" s="804">
        <v>6.5556058203730627</v>
      </c>
      <c r="S18" s="634"/>
      <c r="T18" s="805">
        <v>23403</v>
      </c>
      <c r="U18" s="804">
        <v>10.278764773830282</v>
      </c>
      <c r="V18" s="634"/>
      <c r="W18" s="805">
        <v>48363</v>
      </c>
      <c r="X18" s="804">
        <v>21.241375069724135</v>
      </c>
      <c r="Y18" s="634"/>
      <c r="Z18" s="805">
        <v>89573</v>
      </c>
      <c r="AA18" s="804">
        <f t="shared" si="0"/>
        <v>39.341101443673878</v>
      </c>
      <c r="AB18" s="637"/>
      <c r="AC18" s="691">
        <f t="shared" si="9"/>
        <v>227683</v>
      </c>
      <c r="AD18" s="692">
        <f t="shared" si="9"/>
        <v>100</v>
      </c>
      <c r="AF18" s="797"/>
    </row>
    <row r="19" spans="2:32" s="633" customFormat="1" ht="21" customHeight="1" x14ac:dyDescent="0.25">
      <c r="B19" s="1588"/>
      <c r="D19" s="905" t="s">
        <v>68</v>
      </c>
      <c r="E19" s="809">
        <f>SUM(E16:E18)</f>
        <v>2085</v>
      </c>
      <c r="F19" s="810">
        <f t="shared" si="2"/>
        <v>0.33286662824465141</v>
      </c>
      <c r="G19" s="634"/>
      <c r="H19" s="809">
        <f>SUM(H16:H18)</f>
        <v>81765</v>
      </c>
      <c r="I19" s="810">
        <f t="shared" si="3"/>
        <v>13.053640219867587</v>
      </c>
      <c r="J19" s="634"/>
      <c r="K19" s="809">
        <f>SUM(K16:K18)</f>
        <v>36708</v>
      </c>
      <c r="L19" s="810">
        <f t="shared" si="4"/>
        <v>5.8603684362612292</v>
      </c>
      <c r="M19" s="634"/>
      <c r="N19" s="809">
        <f>SUM(N16:N18)</f>
        <v>38872</v>
      </c>
      <c r="O19" s="810">
        <f t="shared" si="5"/>
        <v>6.2058472772786999</v>
      </c>
      <c r="P19" s="634"/>
      <c r="Q19" s="809">
        <f>SUM(Q16:Q18)</f>
        <v>39862</v>
      </c>
      <c r="R19" s="810">
        <f t="shared" si="6"/>
        <v>6.3638990575963037</v>
      </c>
      <c r="S19" s="634"/>
      <c r="T19" s="809">
        <f>SUM(T16:T18)</f>
        <v>59914</v>
      </c>
      <c r="U19" s="810">
        <f t="shared" si="7"/>
        <v>9.5651660262110525</v>
      </c>
      <c r="V19" s="634"/>
      <c r="W19" s="809">
        <f>SUM(W16:W18)</f>
        <v>127840</v>
      </c>
      <c r="X19" s="810">
        <f t="shared" si="8"/>
        <v>20.40943393515407</v>
      </c>
      <c r="Y19" s="634"/>
      <c r="Z19" s="809">
        <f>SUM(Z16:Z18)</f>
        <v>239331</v>
      </c>
      <c r="AA19" s="810">
        <f t="shared" si="0"/>
        <v>38.208778419386405</v>
      </c>
      <c r="AB19" s="637"/>
      <c r="AC19" s="811">
        <f>SUM(AC16:AC18)</f>
        <v>626377</v>
      </c>
      <c r="AD19" s="812">
        <f t="shared" si="9"/>
        <v>100</v>
      </c>
      <c r="AF19" s="797"/>
    </row>
    <row r="20" spans="2:32" s="649" customFormat="1" ht="3" customHeight="1" x14ac:dyDescent="0.25">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18" customFormat="1" ht="18" customHeight="1" x14ac:dyDescent="0.25">
      <c r="B21" s="1648" t="s">
        <v>0</v>
      </c>
      <c r="C21" s="1649"/>
      <c r="D21" s="1650"/>
      <c r="E21" s="1250">
        <f>E15+E19</f>
        <v>3728</v>
      </c>
      <c r="F21" s="1251">
        <f>E21*100/$AC21</f>
        <v>0.22257380817337832</v>
      </c>
      <c r="G21" s="1245"/>
      <c r="H21" s="1250">
        <f>H15+H19</f>
        <v>116750</v>
      </c>
      <c r="I21" s="1251">
        <f>H21*100/$AC21</f>
        <v>6.9703573240992265</v>
      </c>
      <c r="J21" s="1245"/>
      <c r="K21" s="1250">
        <f>K15+K19</f>
        <v>58901</v>
      </c>
      <c r="L21" s="1251">
        <f>K21*100/$AC21</f>
        <v>3.5165825845547629</v>
      </c>
      <c r="M21" s="1245"/>
      <c r="N21" s="1250">
        <f>N15+N19</f>
        <v>68438</v>
      </c>
      <c r="O21" s="1251">
        <f>N21*100/$AC21</f>
        <v>4.0859727156034511</v>
      </c>
      <c r="P21" s="1245"/>
      <c r="Q21" s="1250">
        <f>Q15+Q19</f>
        <v>74922</v>
      </c>
      <c r="R21" s="1251">
        <f>Q21*100/$AC21</f>
        <v>4.4730887489178786</v>
      </c>
      <c r="S21" s="1245"/>
      <c r="T21" s="1250">
        <f>T15+T19</f>
        <v>118018</v>
      </c>
      <c r="U21" s="1251">
        <f>T21*100/$AC21</f>
        <v>7.0460610764500435</v>
      </c>
      <c r="V21" s="1245"/>
      <c r="W21" s="1250">
        <f>W15+W19</f>
        <v>328822</v>
      </c>
      <c r="X21" s="1251">
        <f>W21*100/$AC21</f>
        <v>19.631750201498551</v>
      </c>
      <c r="Y21" s="1245"/>
      <c r="Z21" s="1250">
        <f>Z15+Z19</f>
        <v>905371</v>
      </c>
      <c r="AA21" s="1251">
        <f>Z21*100/$AC21</f>
        <v>54.053613540702706</v>
      </c>
      <c r="AB21" s="1245"/>
      <c r="AC21" s="1250">
        <f>AC15+AC19</f>
        <v>1674950</v>
      </c>
      <c r="AD21" s="1251">
        <f>F21+I21+L21+O21+R21+U21+X21+AA21</f>
        <v>100</v>
      </c>
    </row>
    <row r="22" spans="2:32" s="631" customFormat="1" ht="5.25" customHeight="1" x14ac:dyDescent="0.25">
      <c r="B22" s="651"/>
      <c r="C22" s="651"/>
      <c r="D22" s="651"/>
      <c r="E22" s="651"/>
      <c r="F22" s="651"/>
      <c r="G22" s="651"/>
      <c r="H22" s="651"/>
      <c r="I22" s="651"/>
      <c r="J22" s="651"/>
      <c r="K22" s="651"/>
      <c r="L22" s="651"/>
      <c r="M22" s="651"/>
      <c r="N22" s="651"/>
      <c r="O22" s="652"/>
      <c r="P22" s="652"/>
    </row>
    <row r="23" spans="2:32" s="631" customFormat="1" ht="5.25" customHeight="1" x14ac:dyDescent="0.25">
      <c r="B23" s="651"/>
      <c r="C23" s="651"/>
      <c r="D23" s="651"/>
      <c r="E23" s="651"/>
      <c r="F23" s="651"/>
      <c r="G23" s="651"/>
      <c r="H23" s="651"/>
      <c r="I23" s="651"/>
      <c r="J23" s="651"/>
      <c r="K23" s="651"/>
      <c r="L23" s="651"/>
      <c r="M23" s="651"/>
      <c r="N23" s="651"/>
      <c r="O23" s="652"/>
      <c r="P23" s="652"/>
    </row>
    <row r="24" spans="2:32" s="631" customFormat="1" ht="12.75" customHeight="1" x14ac:dyDescent="0.25">
      <c r="B24" s="652"/>
      <c r="C24" s="652"/>
      <c r="D24" s="652"/>
      <c r="E24" s="652"/>
      <c r="F24" s="652"/>
      <c r="G24" s="652"/>
      <c r="H24" s="652"/>
      <c r="I24" s="652"/>
      <c r="J24" s="652"/>
      <c r="K24" s="652"/>
      <c r="L24" s="652"/>
      <c r="M24" s="652"/>
      <c r="N24" s="652"/>
      <c r="O24" s="652"/>
      <c r="P24" s="652"/>
    </row>
    <row r="25" spans="2:32" s="649" customFormat="1" ht="24.75" customHeight="1" x14ac:dyDescent="0.25">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5">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5">
      <c r="B27" s="652"/>
      <c r="C27" s="652"/>
      <c r="D27" s="652"/>
      <c r="E27" s="652"/>
      <c r="F27" s="652"/>
      <c r="G27" s="652"/>
      <c r="H27" s="652"/>
      <c r="I27" s="652"/>
      <c r="J27" s="652"/>
      <c r="K27" s="652"/>
      <c r="L27" s="652"/>
      <c r="M27" s="652"/>
      <c r="N27" s="652"/>
      <c r="O27" s="652"/>
      <c r="P27" s="652"/>
    </row>
    <row r="28" spans="2:32" s="631" customFormat="1" x14ac:dyDescent="0.25">
      <c r="B28" s="652"/>
      <c r="C28" s="652"/>
      <c r="D28" s="652"/>
      <c r="E28" s="652"/>
      <c r="F28" s="652"/>
      <c r="G28" s="652"/>
      <c r="H28" s="652"/>
      <c r="I28" s="652"/>
      <c r="J28" s="652"/>
      <c r="K28" s="652"/>
      <c r="L28" s="652"/>
      <c r="M28" s="652"/>
      <c r="N28" s="652"/>
      <c r="O28" s="652"/>
      <c r="P28" s="652"/>
    </row>
    <row r="29" spans="2:32" s="631" customFormat="1" x14ac:dyDescent="0.25">
      <c r="B29" s="652"/>
      <c r="C29" s="652"/>
      <c r="D29" s="652"/>
      <c r="E29" s="652"/>
      <c r="F29" s="652"/>
      <c r="G29" s="652"/>
      <c r="H29" s="652"/>
      <c r="I29" s="652"/>
      <c r="J29" s="652"/>
      <c r="K29" s="652"/>
      <c r="L29" s="652"/>
      <c r="M29" s="652"/>
      <c r="N29" s="652"/>
      <c r="O29" s="652"/>
      <c r="P29" s="652"/>
    </row>
    <row r="30" spans="2:32" s="631" customFormat="1" x14ac:dyDescent="0.25">
      <c r="B30" s="652"/>
      <c r="C30" s="652"/>
      <c r="D30" s="652"/>
      <c r="E30" s="652"/>
      <c r="F30" s="652"/>
      <c r="G30" s="652"/>
      <c r="H30" s="652"/>
      <c r="I30" s="652"/>
      <c r="J30" s="652"/>
      <c r="K30" s="652"/>
      <c r="L30" s="652"/>
      <c r="M30" s="652"/>
      <c r="N30" s="652"/>
      <c r="O30" s="652"/>
      <c r="P30" s="652"/>
    </row>
    <row r="31" spans="2:32" s="631" customFormat="1" x14ac:dyDescent="0.25">
      <c r="B31" s="652"/>
      <c r="C31" s="652"/>
      <c r="D31" s="652"/>
      <c r="E31" s="652"/>
      <c r="F31" s="652"/>
      <c r="G31" s="652"/>
      <c r="H31" s="652"/>
      <c r="I31" s="652"/>
      <c r="J31" s="652"/>
      <c r="K31" s="652"/>
      <c r="L31" s="652"/>
      <c r="M31" s="652"/>
      <c r="N31" s="652"/>
      <c r="O31" s="652"/>
      <c r="P31" s="652"/>
    </row>
    <row r="32" spans="2:32" s="631" customFormat="1" x14ac:dyDescent="0.25">
      <c r="B32" s="652"/>
      <c r="C32" s="652"/>
      <c r="D32" s="652"/>
      <c r="E32" s="652"/>
      <c r="F32" s="652"/>
      <c r="G32" s="652"/>
      <c r="H32" s="652"/>
      <c r="I32" s="652"/>
      <c r="J32" s="652"/>
      <c r="K32" s="652"/>
      <c r="L32" s="652"/>
      <c r="M32" s="652"/>
      <c r="N32" s="652"/>
      <c r="O32" s="652"/>
      <c r="P32" s="652"/>
    </row>
    <row r="33" spans="2:16" s="631" customFormat="1" x14ac:dyDescent="0.25">
      <c r="B33" s="652"/>
      <c r="C33" s="652"/>
      <c r="D33" s="652"/>
      <c r="E33" s="652"/>
      <c r="F33" s="652"/>
      <c r="G33" s="652"/>
      <c r="H33" s="652"/>
      <c r="I33" s="652"/>
      <c r="J33" s="652"/>
      <c r="K33" s="652"/>
      <c r="L33" s="652"/>
      <c r="M33" s="652"/>
      <c r="N33" s="652"/>
      <c r="O33" s="652"/>
      <c r="P33" s="652"/>
    </row>
    <row r="34" spans="2:16" s="631" customFormat="1" x14ac:dyDescent="0.25">
      <c r="B34" s="652"/>
      <c r="C34" s="652"/>
      <c r="D34" s="652"/>
      <c r="E34" s="652"/>
      <c r="F34" s="652"/>
      <c r="G34" s="652"/>
      <c r="H34" s="652"/>
      <c r="I34" s="652"/>
      <c r="J34" s="652"/>
      <c r="K34" s="652"/>
      <c r="L34" s="652"/>
      <c r="M34" s="652"/>
      <c r="N34" s="652"/>
      <c r="O34" s="652"/>
      <c r="P34" s="652"/>
    </row>
    <row r="35" spans="2:16" s="631" customFormat="1" x14ac:dyDescent="0.25">
      <c r="C35" s="1651" t="s">
        <v>14</v>
      </c>
      <c r="D35" s="1651"/>
      <c r="E35" s="1651"/>
      <c r="F35" s="1651"/>
      <c r="G35" s="1651"/>
      <c r="H35" s="1651"/>
      <c r="I35" s="1651"/>
      <c r="J35" s="1651"/>
      <c r="K35" s="1651"/>
      <c r="L35" s="1651"/>
      <c r="M35" s="652"/>
      <c r="N35" s="652"/>
      <c r="O35" s="652"/>
      <c r="P35" s="652"/>
    </row>
    <row r="36" spans="2:16" s="631" customFormat="1" x14ac:dyDescent="0.25">
      <c r="L36" s="652"/>
      <c r="M36" s="652"/>
      <c r="N36" s="652"/>
      <c r="O36" s="652"/>
      <c r="P36" s="652"/>
    </row>
    <row r="37" spans="2:16" s="631" customFormat="1" x14ac:dyDescent="0.25">
      <c r="B37" s="652"/>
      <c r="C37" s="652"/>
      <c r="D37" s="652"/>
      <c r="E37" s="652"/>
      <c r="F37" s="652"/>
      <c r="G37" s="652"/>
      <c r="H37" s="652"/>
      <c r="I37" s="652"/>
      <c r="J37" s="652"/>
      <c r="K37" s="652"/>
      <c r="L37" s="652"/>
      <c r="M37" s="652"/>
      <c r="N37" s="652"/>
      <c r="O37" s="652"/>
      <c r="P37" s="652"/>
    </row>
    <row r="38" spans="2:16" s="631" customFormat="1" ht="5.25" customHeight="1" x14ac:dyDescent="0.25">
      <c r="B38" s="652"/>
      <c r="C38" s="652"/>
      <c r="D38" s="652"/>
      <c r="E38" s="652"/>
      <c r="F38" s="652"/>
      <c r="G38" s="652"/>
      <c r="H38" s="652"/>
      <c r="I38" s="652"/>
      <c r="J38" s="652"/>
      <c r="K38" s="652"/>
      <c r="L38" s="652"/>
      <c r="M38" s="652"/>
      <c r="N38" s="652"/>
      <c r="O38" s="652"/>
      <c r="P38" s="652"/>
    </row>
    <row r="39" spans="2:16" s="631" customFormat="1" ht="5.25" customHeight="1" x14ac:dyDescent="0.25">
      <c r="B39" s="652"/>
      <c r="C39" s="652"/>
      <c r="D39" s="652"/>
      <c r="E39" s="652"/>
      <c r="F39" s="652"/>
      <c r="G39" s="652"/>
      <c r="H39" s="652"/>
      <c r="I39" s="652"/>
      <c r="J39" s="652"/>
      <c r="K39" s="652"/>
      <c r="L39" s="652"/>
      <c r="M39" s="652"/>
      <c r="N39" s="652"/>
      <c r="O39" s="652"/>
      <c r="P39" s="652"/>
    </row>
    <row r="40" spans="2:16" s="631" customFormat="1" ht="16.5" customHeight="1" x14ac:dyDescent="0.25">
      <c r="B40" s="652"/>
      <c r="C40" s="652"/>
      <c r="D40" s="652"/>
      <c r="E40" s="652"/>
      <c r="F40" s="652"/>
      <c r="G40" s="652"/>
      <c r="H40" s="652"/>
      <c r="I40" s="652"/>
      <c r="J40" s="652"/>
      <c r="K40" s="652"/>
      <c r="L40" s="652"/>
      <c r="M40" s="652"/>
      <c r="N40" s="652"/>
      <c r="O40" s="652"/>
      <c r="P40" s="652"/>
    </row>
    <row r="41" spans="2:16" s="631" customFormat="1" x14ac:dyDescent="0.25">
      <c r="B41" s="652"/>
      <c r="C41" s="652"/>
      <c r="D41" s="652"/>
      <c r="E41" s="652"/>
      <c r="F41" s="652"/>
      <c r="G41" s="652"/>
      <c r="H41" s="652"/>
      <c r="I41" s="652"/>
      <c r="J41" s="652"/>
      <c r="K41" s="652"/>
      <c r="L41" s="652"/>
      <c r="M41" s="652"/>
      <c r="N41" s="652"/>
      <c r="O41" s="652"/>
      <c r="P41" s="652"/>
    </row>
    <row r="42" spans="2:16" s="631" customFormat="1" x14ac:dyDescent="0.25"/>
    <row r="43" spans="2:16" s="650" customFormat="1" x14ac:dyDescent="0.25"/>
    <row r="44" spans="2:16" s="657" customFormat="1" ht="12.75" customHeight="1" x14ac:dyDescent="0.25">
      <c r="B44" s="1554"/>
      <c r="C44" s="1555"/>
      <c r="D44" s="1555"/>
      <c r="E44" s="1555"/>
      <c r="F44" s="1555"/>
      <c r="G44" s="1555"/>
      <c r="H44" s="1555"/>
      <c r="I44" s="1555"/>
      <c r="J44" s="1555"/>
      <c r="K44" s="1555"/>
      <c r="L44" s="1555"/>
      <c r="M44" s="1555"/>
      <c r="N44" s="1555"/>
      <c r="O44" s="1555"/>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89"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53125" defaultRowHeight="15" x14ac:dyDescent="0.25"/>
  <cols>
    <col min="1" max="1" width="1.1796875" style="88" customWidth="1"/>
    <col min="2" max="2" width="28.7265625" style="88" customWidth="1"/>
    <col min="3" max="3" width="0.54296875" style="88" customWidth="1"/>
    <col min="4" max="4" width="11.81640625" style="88" customWidth="1"/>
    <col min="5" max="5" width="7.7265625" style="88" customWidth="1"/>
    <col min="6" max="6" width="0.453125" style="88" customWidth="1"/>
    <col min="7" max="7" width="12.453125" style="88" customWidth="1"/>
    <col min="8" max="8" width="6.26953125" style="88" customWidth="1"/>
    <col min="9" max="9" width="0.453125" style="88" customWidth="1"/>
    <col min="10" max="10" width="10.81640625" style="88" customWidth="1"/>
    <col min="11" max="11" width="6.26953125" style="88" customWidth="1"/>
    <col min="12" max="12" width="0.453125" style="88" customWidth="1"/>
    <col min="13" max="13" width="11.81640625" style="88" customWidth="1"/>
    <col min="14" max="14" width="6.26953125" style="88" customWidth="1"/>
    <col min="15" max="15" width="0.7265625" style="86" customWidth="1"/>
    <col min="16" max="16" width="10.1796875" style="88" bestFit="1" customWidth="1"/>
    <col min="17" max="17" width="8.54296875" style="88" customWidth="1"/>
    <col min="18" max="18" width="0.453125" style="88" customWidth="1"/>
    <col min="19" max="19" width="8.453125" style="88" bestFit="1" customWidth="1"/>
    <col min="20" max="20" width="7.81640625" style="88" bestFit="1" customWidth="1"/>
    <col min="21" max="21" width="0.453125" style="88" customWidth="1"/>
    <col min="22" max="22" width="8.453125" style="88" bestFit="1" customWidth="1"/>
    <col min="23" max="23" width="7.7265625" style="88" bestFit="1" customWidth="1"/>
    <col min="24" max="24" width="0.453125" style="88" customWidth="1"/>
    <col min="25" max="25" width="8.453125" style="88" bestFit="1" customWidth="1"/>
    <col min="26" max="26" width="7.7265625" style="88" bestFit="1" customWidth="1"/>
    <col min="27" max="27" width="11.453125" style="88"/>
    <col min="28" max="30" width="2.453125" style="88" bestFit="1" customWidth="1"/>
    <col min="31" max="31" width="13" style="88" bestFit="1" customWidth="1"/>
    <col min="32" max="32" width="3.453125" style="88" bestFit="1" customWidth="1"/>
    <col min="33" max="33" width="3.81640625" style="88" customWidth="1"/>
    <col min="34" max="36" width="2.453125" style="88" bestFit="1" customWidth="1"/>
    <col min="37" max="37" width="8.453125" style="88" bestFit="1" customWidth="1"/>
    <col min="38" max="38" width="3.453125" style="88" bestFit="1" customWidth="1"/>
    <col min="39" max="39" width="3.54296875" style="88" customWidth="1"/>
    <col min="40" max="42" width="2.453125" style="88" bestFit="1" customWidth="1"/>
    <col min="43" max="43" width="8.453125" style="88" bestFit="1" customWidth="1"/>
    <col min="44" max="44" width="4.1796875" style="88" bestFit="1" customWidth="1"/>
    <col min="45" max="45" width="3.26953125" style="88" customWidth="1"/>
    <col min="46" max="46" width="4.26953125" style="88" bestFit="1" customWidth="1"/>
    <col min="47" max="47" width="2.453125" style="88" bestFit="1" customWidth="1"/>
    <col min="48" max="48" width="4.26953125" style="88" bestFit="1" customWidth="1"/>
    <col min="49" max="49" width="8.453125" style="88" bestFit="1" customWidth="1"/>
    <col min="50" max="50" width="4.26953125" style="88" bestFit="1" customWidth="1"/>
    <col min="51" max="16384" width="11.453125" style="88"/>
  </cols>
  <sheetData>
    <row r="1" spans="1:50" s="32" customFormat="1" ht="15" customHeight="1" x14ac:dyDescent="0.25">
      <c r="B1" s="33"/>
      <c r="C1" s="34"/>
      <c r="F1" s="34"/>
      <c r="I1" s="34"/>
      <c r="O1" s="35"/>
      <c r="R1" s="34"/>
      <c r="S1" s="193" t="s">
        <v>135</v>
      </c>
      <c r="T1" s="193"/>
      <c r="U1" s="193"/>
      <c r="V1" s="193" t="s">
        <v>16</v>
      </c>
      <c r="W1" s="193"/>
      <c r="X1" s="193"/>
      <c r="Y1" s="193" t="s">
        <v>15</v>
      </c>
    </row>
    <row r="2" spans="1:50" s="36" customFormat="1" ht="52.5" customHeight="1" x14ac:dyDescent="0.3">
      <c r="B2" s="1511"/>
      <c r="C2" s="1511"/>
      <c r="D2" s="1511"/>
      <c r="E2" s="1511"/>
      <c r="F2" s="1511"/>
      <c r="G2" s="1511"/>
      <c r="H2" s="1511"/>
      <c r="I2" s="1511"/>
      <c r="O2" s="37"/>
    </row>
    <row r="3" spans="1:50" s="38" customFormat="1" ht="4.5" customHeight="1" x14ac:dyDescent="0.25">
      <c r="B3" s="1512"/>
      <c r="C3" s="1512"/>
      <c r="D3" s="1512"/>
      <c r="E3" s="1512"/>
      <c r="F3" s="1512"/>
      <c r="G3" s="1512"/>
      <c r="H3" s="1512"/>
      <c r="I3" s="1512"/>
      <c r="O3" s="37"/>
    </row>
    <row r="4" spans="1:50" s="38" customFormat="1" ht="37.5" customHeight="1" x14ac:dyDescent="0.25">
      <c r="A4" s="1652" t="s">
        <v>206</v>
      </c>
      <c r="B4" s="1652"/>
      <c r="C4" s="1652"/>
      <c r="D4" s="1652"/>
      <c r="E4" s="1652"/>
      <c r="F4" s="1652"/>
      <c r="G4" s="1652"/>
      <c r="H4" s="1652"/>
      <c r="I4" s="1652"/>
      <c r="J4" s="1652"/>
      <c r="K4" s="1652"/>
      <c r="L4" s="1652"/>
      <c r="M4" s="1652"/>
      <c r="N4" s="1652"/>
      <c r="O4" s="1652"/>
      <c r="P4" s="1652"/>
      <c r="Q4" s="1652"/>
      <c r="R4" s="1652"/>
      <c r="S4" s="1652"/>
      <c r="T4" s="1652"/>
      <c r="U4" s="1652"/>
      <c r="V4" s="1652"/>
      <c r="W4" s="1652"/>
      <c r="X4" s="1652"/>
      <c r="Y4" s="1652"/>
      <c r="Z4" s="1652"/>
    </row>
    <row r="5" spans="1:50" s="38" customFormat="1" ht="17.25" customHeight="1" x14ac:dyDescent="0.25">
      <c r="B5" s="1520" t="e">
        <f>#REF!</f>
        <v>#REF!</v>
      </c>
      <c r="C5" s="1520"/>
      <c r="D5" s="1520"/>
      <c r="E5" s="1520"/>
      <c r="F5" s="1520"/>
      <c r="G5" s="1520"/>
      <c r="H5" s="1520"/>
      <c r="I5" s="1520"/>
      <c r="J5" s="1520"/>
      <c r="K5" s="1520"/>
      <c r="L5" s="1520"/>
      <c r="M5" s="1520"/>
      <c r="N5" s="1520"/>
      <c r="O5" s="1520"/>
      <c r="P5" s="1520"/>
      <c r="Q5" s="1520"/>
      <c r="R5" s="1520"/>
      <c r="S5" s="1520"/>
      <c r="T5" s="1520"/>
      <c r="U5" s="1520"/>
      <c r="V5" s="1520"/>
      <c r="W5" s="1520"/>
      <c r="X5" s="1520"/>
      <c r="Y5" s="1520"/>
      <c r="Z5" s="1520"/>
    </row>
    <row r="6" spans="1:50" s="38" customFormat="1" ht="6" customHeight="1" x14ac:dyDescent="0.25">
      <c r="O6" s="37"/>
    </row>
    <row r="7" spans="1:50" s="41" customFormat="1" ht="12.75" customHeight="1" x14ac:dyDescent="0.25">
      <c r="A7" s="39"/>
      <c r="B7" s="1513" t="s">
        <v>12</v>
      </c>
      <c r="C7" s="40"/>
      <c r="D7" s="1508" t="s">
        <v>109</v>
      </c>
      <c r="E7" s="1506"/>
      <c r="F7" s="181"/>
      <c r="G7" s="1506"/>
      <c r="H7" s="1506"/>
      <c r="I7" s="181"/>
      <c r="J7" s="1506"/>
      <c r="K7" s="1506"/>
      <c r="L7" s="181"/>
      <c r="M7" s="1506"/>
      <c r="N7" s="1507"/>
      <c r="O7" s="40"/>
      <c r="P7" s="1508" t="s">
        <v>178</v>
      </c>
      <c r="Q7" s="1506"/>
      <c r="R7" s="181"/>
      <c r="S7" s="1506"/>
      <c r="T7" s="1506"/>
      <c r="U7" s="181"/>
      <c r="V7" s="1506"/>
      <c r="W7" s="1506"/>
      <c r="X7" s="181"/>
      <c r="Y7" s="1506"/>
      <c r="Z7" s="1507"/>
      <c r="AA7" s="116"/>
      <c r="AB7" s="116"/>
      <c r="AC7" s="117"/>
      <c r="AD7" s="117"/>
      <c r="AE7" s="117"/>
      <c r="AF7" s="117"/>
      <c r="AG7" s="117"/>
      <c r="AH7" s="117"/>
      <c r="AI7" s="118"/>
    </row>
    <row r="8" spans="1:50" s="41" customFormat="1" ht="37.5" customHeight="1" x14ac:dyDescent="0.25">
      <c r="A8" s="39"/>
      <c r="B8" s="1514"/>
      <c r="C8" s="40"/>
      <c r="D8" s="1517"/>
      <c r="E8" s="1518"/>
      <c r="F8" s="40"/>
      <c r="G8" s="1508" t="s">
        <v>168</v>
      </c>
      <c r="H8" s="1507"/>
      <c r="I8" s="40"/>
      <c r="J8" s="1508" t="s">
        <v>174</v>
      </c>
      <c r="K8" s="1507"/>
      <c r="L8" s="40"/>
      <c r="M8" s="1508" t="s">
        <v>169</v>
      </c>
      <c r="N8" s="1507"/>
      <c r="O8" s="40"/>
      <c r="P8" s="1517"/>
      <c r="Q8" s="1519"/>
      <c r="R8" s="130"/>
      <c r="S8" s="1508" t="s">
        <v>179</v>
      </c>
      <c r="T8" s="1507"/>
      <c r="U8" s="40"/>
      <c r="V8" s="1508" t="s">
        <v>180</v>
      </c>
      <c r="W8" s="1507"/>
      <c r="X8" s="40"/>
      <c r="Y8" s="1508" t="s">
        <v>181</v>
      </c>
      <c r="Z8" s="1507"/>
      <c r="AA8" s="116"/>
      <c r="AB8" s="116"/>
      <c r="AC8" s="117"/>
      <c r="AD8" s="117"/>
      <c r="AE8" s="117"/>
      <c r="AF8" s="117"/>
      <c r="AG8" s="117"/>
      <c r="AH8" s="117"/>
      <c r="AI8" s="118"/>
    </row>
    <row r="9" spans="1:50" s="46" customFormat="1" ht="36.75" customHeight="1" x14ac:dyDescent="0.25">
      <c r="A9" s="42"/>
      <c r="B9" s="151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5">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2">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2">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2">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2">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2">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2">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2">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2">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2">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2">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2">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2">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2">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2">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2">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2">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2">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2">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2">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2">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5">
      <c r="B31" s="84" t="s">
        <v>39</v>
      </c>
      <c r="C31" s="85"/>
      <c r="D31" s="85"/>
      <c r="E31" s="85"/>
      <c r="F31" s="85"/>
      <c r="G31" s="85"/>
      <c r="H31" s="85"/>
      <c r="I31" s="85"/>
      <c r="O31" s="86"/>
      <c r="R31" s="85"/>
    </row>
    <row r="32" spans="1:50" s="78" customFormat="1" ht="5.25" customHeight="1" x14ac:dyDescent="0.25">
      <c r="B32" s="84" t="s">
        <v>47</v>
      </c>
      <c r="C32" s="87"/>
      <c r="D32" s="87"/>
      <c r="E32" s="87"/>
      <c r="F32" s="87"/>
      <c r="G32" s="87"/>
      <c r="H32" s="87"/>
      <c r="I32" s="87"/>
      <c r="O32" s="86"/>
      <c r="R32" s="87"/>
    </row>
    <row r="33" spans="2:19" s="78" customFormat="1" ht="13.5" customHeight="1" x14ac:dyDescent="0.25">
      <c r="B33" s="1516" t="s">
        <v>216</v>
      </c>
      <c r="C33" s="1516"/>
      <c r="D33" s="1516"/>
      <c r="E33" s="1516"/>
      <c r="F33" s="1516"/>
      <c r="G33" s="1516"/>
      <c r="H33" s="1516"/>
      <c r="I33" s="1516"/>
      <c r="J33" s="1516"/>
      <c r="K33" s="1516"/>
      <c r="L33" s="1516"/>
      <c r="M33" s="1516"/>
      <c r="O33" s="86"/>
    </row>
    <row r="34" spans="2:19" ht="29.25" customHeight="1" x14ac:dyDescent="0.25">
      <c r="B34" s="1510"/>
      <c r="C34" s="1510"/>
      <c r="D34" s="1510"/>
      <c r="E34" s="1510"/>
      <c r="F34" s="1510"/>
      <c r="G34" s="1510"/>
      <c r="H34" s="1510"/>
      <c r="I34" s="1510"/>
      <c r="J34" s="1510"/>
      <c r="K34" s="1510"/>
      <c r="L34" s="1510"/>
      <c r="M34" s="1510"/>
      <c r="N34" s="1510"/>
      <c r="O34" s="1510"/>
      <c r="P34" s="1510"/>
      <c r="Q34" s="89"/>
      <c r="R34" s="89"/>
      <c r="S34" s="89"/>
    </row>
    <row r="35" spans="2:19" ht="4.5" customHeight="1" x14ac:dyDescent="0.25">
      <c r="B35" s="1509"/>
      <c r="C35" s="1509"/>
      <c r="D35" s="1509"/>
      <c r="E35" s="1509"/>
      <c r="F35" s="1509"/>
      <c r="G35" s="1509"/>
      <c r="H35" s="1509"/>
      <c r="I35" s="1509"/>
      <c r="J35" s="1509"/>
      <c r="K35" s="1509"/>
      <c r="L35" s="1509"/>
      <c r="M35" s="1509"/>
      <c r="N35" s="1509"/>
      <c r="O35" s="1509"/>
      <c r="P35" s="1509"/>
      <c r="Q35" s="89"/>
      <c r="R35" s="89"/>
      <c r="S35" s="89"/>
    </row>
    <row r="38" spans="2:19" x14ac:dyDescent="0.25">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6" zoomScaleNormal="100" workbookViewId="0">
      <selection activeCell="B6" sqref="B6:AC6"/>
    </sheetView>
  </sheetViews>
  <sheetFormatPr baseColWidth="10" defaultColWidth="11.453125" defaultRowHeight="14.5" x14ac:dyDescent="0.25"/>
  <cols>
    <col min="1" max="1" width="1.1796875" style="615" customWidth="1"/>
    <col min="2" max="2" width="7.81640625" style="615" customWidth="1"/>
    <col min="3" max="3" width="1" style="615" customWidth="1"/>
    <col min="4" max="4" width="9.1796875" style="615" customWidth="1"/>
    <col min="5" max="5" width="7.54296875" style="615" customWidth="1"/>
    <col min="6" max="6" width="0.54296875" style="615" customWidth="1"/>
    <col min="7" max="7" width="8" style="615" customWidth="1"/>
    <col min="8" max="8" width="0.54296875" style="615" customWidth="1"/>
    <col min="9" max="9" width="6.7265625" style="615" customWidth="1"/>
    <col min="10" max="10" width="0.54296875" style="615" customWidth="1"/>
    <col min="11" max="11" width="6.81640625" style="615" customWidth="1"/>
    <col min="12" max="12" width="0.54296875" style="615" customWidth="1"/>
    <col min="13" max="13" width="7" style="615" customWidth="1"/>
    <col min="14" max="14" width="0.54296875" style="615" customWidth="1"/>
    <col min="15" max="15" width="8.1796875" style="615" customWidth="1"/>
    <col min="16" max="16" width="0.7265625" style="615" customWidth="1"/>
    <col min="17" max="17" width="7.54296875" style="615" customWidth="1"/>
    <col min="18" max="18" width="0.54296875" style="615" customWidth="1"/>
    <col min="19" max="19" width="7.26953125" style="615" customWidth="1"/>
    <col min="20" max="20" width="0.7265625" style="615" customWidth="1"/>
    <col min="21" max="21" width="5.1796875" style="615" customWidth="1"/>
    <col min="22" max="22" width="4.54296875" style="615" bestFit="1" customWidth="1"/>
    <col min="23" max="23" width="7" style="615" bestFit="1" customWidth="1"/>
    <col min="24" max="24" width="4.54296875" style="615" bestFit="1" customWidth="1"/>
    <col min="25" max="25" width="7" style="615" bestFit="1" customWidth="1"/>
    <col min="26" max="26" width="4.54296875" style="615" bestFit="1" customWidth="1"/>
    <col min="27" max="27" width="7" style="615" bestFit="1" customWidth="1"/>
    <col min="28" max="28" width="4.54296875" style="615" bestFit="1" customWidth="1"/>
    <col min="29" max="29" width="7" style="615" bestFit="1" customWidth="1"/>
    <col min="30" max="16384" width="11.453125" style="615"/>
  </cols>
  <sheetData>
    <row r="1" spans="2:30" hidden="1" x14ac:dyDescent="0.25">
      <c r="E1" s="616" t="s">
        <v>36</v>
      </c>
      <c r="G1" s="616" t="s">
        <v>21</v>
      </c>
      <c r="I1" s="616" t="s">
        <v>20</v>
      </c>
      <c r="K1" s="616" t="s">
        <v>19</v>
      </c>
      <c r="M1" s="616" t="s">
        <v>18</v>
      </c>
      <c r="O1" s="616" t="s">
        <v>17</v>
      </c>
      <c r="Q1" s="616" t="s">
        <v>16</v>
      </c>
      <c r="S1" s="616" t="s">
        <v>15</v>
      </c>
    </row>
    <row r="2" spans="2:30" s="613" customFormat="1" x14ac:dyDescent="0.25">
      <c r="C2" s="617"/>
      <c r="D2" s="617"/>
      <c r="T2" s="617"/>
    </row>
    <row r="3" spans="2:30" s="619" customFormat="1" ht="47.25" customHeight="1" x14ac:dyDescent="0.35">
      <c r="B3" s="1545"/>
      <c r="C3" s="1545"/>
      <c r="D3" s="1545"/>
      <c r="E3" s="1545"/>
      <c r="F3" s="1545"/>
      <c r="G3" s="1545"/>
      <c r="H3" s="1545"/>
      <c r="I3" s="1545"/>
      <c r="J3" s="618"/>
      <c r="Q3" s="620"/>
    </row>
    <row r="4" spans="2:30" s="621" customFormat="1" ht="2.25" customHeight="1" x14ac:dyDescent="0.25">
      <c r="B4" s="1546"/>
      <c r="C4" s="1546"/>
      <c r="D4" s="1546"/>
      <c r="E4" s="1546"/>
      <c r="F4" s="1546"/>
      <c r="G4" s="1546"/>
      <c r="H4" s="1546"/>
      <c r="I4" s="1546"/>
      <c r="J4" s="1546"/>
      <c r="K4" s="1546"/>
      <c r="L4" s="1546"/>
      <c r="M4" s="1546"/>
      <c r="N4" s="1546"/>
      <c r="O4" s="1546"/>
      <c r="P4" s="1546"/>
      <c r="Q4" s="1546"/>
      <c r="R4" s="1546"/>
      <c r="S4" s="1546"/>
      <c r="T4" s="1546"/>
    </row>
    <row r="5" spans="2:30" s="621" customFormat="1" ht="16.5" customHeight="1" x14ac:dyDescent="0.25">
      <c r="B5" s="1547" t="s">
        <v>429</v>
      </c>
      <c r="C5" s="1547"/>
      <c r="D5" s="1547"/>
      <c r="E5" s="1547"/>
      <c r="F5" s="1547"/>
      <c r="G5" s="1547"/>
      <c r="H5" s="1547"/>
      <c r="I5" s="1547"/>
      <c r="J5" s="1547"/>
      <c r="K5" s="1547"/>
      <c r="L5" s="1547"/>
      <c r="M5" s="1547"/>
      <c r="N5" s="1547"/>
      <c r="O5" s="1547"/>
      <c r="P5" s="1547"/>
      <c r="Q5" s="1547"/>
      <c r="R5" s="1547"/>
      <c r="S5" s="1547"/>
      <c r="T5" s="1547"/>
      <c r="U5" s="1547"/>
      <c r="V5" s="1547"/>
      <c r="W5" s="1547"/>
      <c r="X5" s="1547"/>
      <c r="Y5" s="1547"/>
      <c r="Z5" s="1547"/>
      <c r="AA5" s="1547"/>
      <c r="AB5" s="1547"/>
      <c r="AC5" s="1547"/>
    </row>
    <row r="6" spans="2:30" s="621" customFormat="1" ht="14.25" customHeight="1" x14ac:dyDescent="0.25">
      <c r="B6" s="1484" t="str">
        <f>porsaad!$B$6</f>
        <v>Situación a 31 de enero de 2026</v>
      </c>
      <c r="C6" s="1484"/>
      <c r="D6" s="1484"/>
      <c r="E6" s="1484"/>
      <c r="F6" s="1484"/>
      <c r="G6" s="1484"/>
      <c r="H6" s="1484"/>
      <c r="I6" s="1484"/>
      <c r="J6" s="1484"/>
      <c r="K6" s="1484"/>
      <c r="L6" s="1484"/>
      <c r="M6" s="1484"/>
      <c r="N6" s="1484"/>
      <c r="O6" s="1484"/>
      <c r="P6" s="1484"/>
      <c r="Q6" s="1484"/>
      <c r="R6" s="1484"/>
      <c r="S6" s="1484"/>
      <c r="T6" s="1484"/>
      <c r="U6" s="1484"/>
      <c r="V6" s="1484"/>
      <c r="W6" s="1484"/>
      <c r="X6" s="1484"/>
      <c r="Y6" s="1484"/>
      <c r="Z6" s="1484"/>
      <c r="AA6" s="1484"/>
      <c r="AB6" s="1484"/>
      <c r="AC6" s="1484"/>
    </row>
    <row r="7" spans="2:30" s="906" customFormat="1" ht="5.25" customHeight="1" x14ac:dyDescent="0.25"/>
    <row r="8" spans="2:30" s="715" customFormat="1" ht="21.75" customHeight="1" x14ac:dyDescent="0.25">
      <c r="B8" s="1565" t="s">
        <v>27</v>
      </c>
      <c r="D8" s="1565" t="s">
        <v>112</v>
      </c>
      <c r="E8" s="1565" t="s">
        <v>26</v>
      </c>
      <c r="F8" s="1565"/>
      <c r="G8" s="1565"/>
      <c r="H8" s="1565"/>
      <c r="I8" s="1565"/>
      <c r="J8" s="1565"/>
      <c r="K8" s="1565"/>
      <c r="L8" s="1565"/>
      <c r="M8" s="1565"/>
      <c r="N8" s="1565"/>
      <c r="O8" s="1565"/>
      <c r="P8" s="1565"/>
      <c r="Q8" s="1565"/>
      <c r="R8" s="1565"/>
      <c r="S8" s="1565"/>
    </row>
    <row r="9" spans="2:30" s="715" customFormat="1" ht="21.75" customHeight="1" x14ac:dyDescent="0.25">
      <c r="B9" s="1565"/>
      <c r="D9" s="1565"/>
      <c r="E9" s="713" t="s">
        <v>22</v>
      </c>
      <c r="F9" s="713"/>
      <c r="G9" s="713" t="s">
        <v>21</v>
      </c>
      <c r="H9" s="713"/>
      <c r="I9" s="713" t="s">
        <v>20</v>
      </c>
      <c r="J9" s="713"/>
      <c r="K9" s="713" t="s">
        <v>19</v>
      </c>
      <c r="L9" s="713"/>
      <c r="M9" s="713" t="s">
        <v>18</v>
      </c>
      <c r="N9" s="713"/>
      <c r="O9" s="713" t="s">
        <v>17</v>
      </c>
      <c r="P9" s="713"/>
      <c r="Q9" s="713" t="s">
        <v>16</v>
      </c>
      <c r="R9" s="713"/>
      <c r="S9" s="713" t="s">
        <v>15</v>
      </c>
    </row>
    <row r="10" spans="2:30" s="715" customFormat="1" ht="21.75" customHeight="1" x14ac:dyDescent="0.25">
      <c r="B10" s="1565"/>
      <c r="D10" s="1565"/>
      <c r="E10" s="713" t="s">
        <v>9</v>
      </c>
      <c r="F10" s="713"/>
      <c r="G10" s="713" t="s">
        <v>9</v>
      </c>
      <c r="H10" s="713"/>
      <c r="I10" s="713" t="s">
        <v>9</v>
      </c>
      <c r="J10" s="713"/>
      <c r="K10" s="713" t="s">
        <v>9</v>
      </c>
      <c r="L10" s="713"/>
      <c r="M10" s="713" t="s">
        <v>9</v>
      </c>
      <c r="N10" s="713"/>
      <c r="O10" s="713" t="s">
        <v>9</v>
      </c>
      <c r="P10" s="713"/>
      <c r="Q10" s="713" t="s">
        <v>9</v>
      </c>
      <c r="R10" s="713"/>
      <c r="S10" s="713" t="s">
        <v>9</v>
      </c>
    </row>
    <row r="11" spans="2:30" s="697" customFormat="1" ht="9" customHeight="1" x14ac:dyDescent="0.25">
      <c r="B11" s="713"/>
      <c r="D11" s="713"/>
      <c r="E11" s="713"/>
      <c r="F11" s="713"/>
      <c r="G11" s="713"/>
      <c r="H11" s="713"/>
      <c r="I11" s="713"/>
      <c r="J11" s="713"/>
      <c r="K11" s="713"/>
      <c r="L11" s="713"/>
      <c r="M11" s="713"/>
      <c r="N11" s="713"/>
      <c r="O11" s="713"/>
      <c r="P11" s="713"/>
      <c r="Q11" s="713"/>
      <c r="R11" s="713"/>
      <c r="S11" s="713"/>
    </row>
    <row r="12" spans="2:30" s="697" customFormat="1" ht="21" customHeight="1" x14ac:dyDescent="0.25">
      <c r="B12" s="1565" t="s">
        <v>24</v>
      </c>
      <c r="D12" s="907" t="s">
        <v>31</v>
      </c>
      <c r="E12" s="908">
        <f>'46perfpbsaad'!E12</f>
        <v>532</v>
      </c>
      <c r="F12" s="907"/>
      <c r="G12" s="908">
        <f>'46perfpbsaad'!H12</f>
        <v>10877</v>
      </c>
      <c r="H12" s="907"/>
      <c r="I12" s="908">
        <f>'46perfpbsaad'!K12</f>
        <v>6329</v>
      </c>
      <c r="J12" s="907"/>
      <c r="K12" s="908">
        <f>'46perfpbsaad'!N12</f>
        <v>8619</v>
      </c>
      <c r="L12" s="907"/>
      <c r="M12" s="908">
        <f>'46perfpbsaad'!Q12</f>
        <v>8527</v>
      </c>
      <c r="N12" s="907"/>
      <c r="O12" s="908">
        <f>'46perfpbsaad'!T12</f>
        <v>11768</v>
      </c>
      <c r="P12" s="907"/>
      <c r="Q12" s="908">
        <f>'46perfpbsaad'!W12</f>
        <v>40019</v>
      </c>
      <c r="R12" s="907"/>
      <c r="S12" s="908">
        <f>'46perfpbsaad'!Z12</f>
        <v>190248</v>
      </c>
      <c r="T12" s="909"/>
      <c r="V12" s="910">
        <f>E12/E$15</f>
        <v>0.32379793061472917</v>
      </c>
      <c r="W12" s="910">
        <f>G12/G$15</f>
        <v>0.31090467343147066</v>
      </c>
      <c r="X12" s="910">
        <f>I12/I$15</f>
        <v>0.28518001171540575</v>
      </c>
      <c r="Y12" s="910">
        <f>K12/K$15</f>
        <v>0.29151728336602856</v>
      </c>
      <c r="Z12" s="910">
        <f>M12/M$15</f>
        <v>0.24321163719338276</v>
      </c>
      <c r="AA12" s="910">
        <f>O12/O$15</f>
        <v>0.20253338840699436</v>
      </c>
      <c r="AB12" s="910">
        <f>Q12/Q$15</f>
        <v>0.19911733389059716</v>
      </c>
      <c r="AC12" s="910">
        <f>S12/S$15</f>
        <v>0.28564050207194763</v>
      </c>
      <c r="AD12" s="910"/>
    </row>
    <row r="13" spans="2:30" s="697" customFormat="1" ht="21" customHeight="1" x14ac:dyDescent="0.25">
      <c r="B13" s="1565"/>
      <c r="D13" s="907" t="s">
        <v>49</v>
      </c>
      <c r="E13" s="908">
        <f>'46perfpbsaad'!E13</f>
        <v>750</v>
      </c>
      <c r="F13" s="907"/>
      <c r="G13" s="908">
        <f>'46perfpbsaad'!H13</f>
        <v>13436</v>
      </c>
      <c r="H13" s="907"/>
      <c r="I13" s="908">
        <f>'46perfpbsaad'!K13</f>
        <v>8228</v>
      </c>
      <c r="J13" s="907"/>
      <c r="K13" s="908">
        <f>'46perfpbsaad'!N13</f>
        <v>11389</v>
      </c>
      <c r="L13" s="907"/>
      <c r="M13" s="908">
        <f>'46perfpbsaad'!Q13</f>
        <v>13085</v>
      </c>
      <c r="N13" s="907"/>
      <c r="O13" s="908">
        <f>'46perfpbsaad'!T13</f>
        <v>21956</v>
      </c>
      <c r="P13" s="907"/>
      <c r="Q13" s="908">
        <f>'46perfpbsaad'!W13</f>
        <v>70629</v>
      </c>
      <c r="R13" s="907"/>
      <c r="S13" s="908">
        <f>'46perfpbsaad'!Z13</f>
        <v>249464</v>
      </c>
      <c r="T13" s="909"/>
      <c r="V13" s="910">
        <f>E13/E$15</f>
        <v>0.4564820450395618</v>
      </c>
      <c r="W13" s="910">
        <f>G13/G$15</f>
        <v>0.38405030727454625</v>
      </c>
      <c r="X13" s="910">
        <f>I13/I$15</f>
        <v>0.37074753300590274</v>
      </c>
      <c r="Y13" s="910">
        <f>K13/K$15</f>
        <v>0.38520597984171007</v>
      </c>
      <c r="Z13" s="910">
        <f>M13/M$15</f>
        <v>0.37321734169994297</v>
      </c>
      <c r="AA13" s="910">
        <f>O13/O$15</f>
        <v>0.37787415668456559</v>
      </c>
      <c r="AB13" s="910">
        <f>Q13/Q$15</f>
        <v>0.35141953010717375</v>
      </c>
      <c r="AC13" s="910">
        <f>S13/S$15</f>
        <v>0.37454807519067923</v>
      </c>
      <c r="AD13" s="910"/>
    </row>
    <row r="14" spans="2:30" s="697" customFormat="1" ht="21" customHeight="1" x14ac:dyDescent="0.25">
      <c r="B14" s="1565"/>
      <c r="D14" s="907" t="s">
        <v>50</v>
      </c>
      <c r="E14" s="908">
        <f>'46perfpbsaad'!E14</f>
        <v>361</v>
      </c>
      <c r="F14" s="907"/>
      <c r="G14" s="908">
        <f>'46perfpbsaad'!H14</f>
        <v>10672</v>
      </c>
      <c r="H14" s="907"/>
      <c r="I14" s="908">
        <f>'46perfpbsaad'!K14</f>
        <v>7636</v>
      </c>
      <c r="J14" s="907"/>
      <c r="K14" s="908">
        <f>'46perfpbsaad'!N14</f>
        <v>9558</v>
      </c>
      <c r="L14" s="907"/>
      <c r="M14" s="908">
        <f>'46perfpbsaad'!Q14</f>
        <v>13448</v>
      </c>
      <c r="N14" s="907"/>
      <c r="O14" s="908">
        <f>'46perfpbsaad'!T14</f>
        <v>24380</v>
      </c>
      <c r="P14" s="907"/>
      <c r="Q14" s="908">
        <f>'46perfpbsaad'!W14</f>
        <v>90334</v>
      </c>
      <c r="R14" s="907"/>
      <c r="S14" s="908">
        <f>'46perfpbsaad'!Z14</f>
        <v>226328</v>
      </c>
      <c r="T14" s="909"/>
      <c r="V14" s="910">
        <f>E14/E$15</f>
        <v>0.21972002434570906</v>
      </c>
      <c r="W14" s="910">
        <f>G14/G$15</f>
        <v>0.30504501929398314</v>
      </c>
      <c r="X14" s="910">
        <f>I14/I$15</f>
        <v>0.34407245527869146</v>
      </c>
      <c r="Y14" s="910">
        <f>K14/K$15</f>
        <v>0.32327673679226138</v>
      </c>
      <c r="Z14" s="910">
        <f>M14/M$15</f>
        <v>0.38357102110667429</v>
      </c>
      <c r="AA14" s="910">
        <f>O14/O$15</f>
        <v>0.41959245490844005</v>
      </c>
      <c r="AB14" s="910">
        <f>Q14/Q$15</f>
        <v>0.44946313600222904</v>
      </c>
      <c r="AC14" s="910">
        <f>S14/S$15</f>
        <v>0.33981142273737314</v>
      </c>
      <c r="AD14" s="910"/>
    </row>
    <row r="15" spans="2:30" s="697" customFormat="1" ht="21" customHeight="1" x14ac:dyDescent="0.25">
      <c r="B15" s="1565"/>
      <c r="D15" s="911" t="s">
        <v>68</v>
      </c>
      <c r="E15" s="908">
        <f>'46perfpbsaad'!E15</f>
        <v>1643</v>
      </c>
      <c r="F15" s="907"/>
      <c r="G15" s="908">
        <f>SUM(G12:G14)</f>
        <v>34985</v>
      </c>
      <c r="H15" s="908">
        <f t="shared" ref="H15:T15" si="0">SUM(H12:H14)</f>
        <v>0</v>
      </c>
      <c r="I15" s="908">
        <f t="shared" si="0"/>
        <v>22193</v>
      </c>
      <c r="J15" s="908">
        <f t="shared" si="0"/>
        <v>0</v>
      </c>
      <c r="K15" s="908">
        <f t="shared" si="0"/>
        <v>29566</v>
      </c>
      <c r="L15" s="908">
        <f t="shared" si="0"/>
        <v>0</v>
      </c>
      <c r="M15" s="908">
        <f t="shared" si="0"/>
        <v>35060</v>
      </c>
      <c r="N15" s="908">
        <f t="shared" si="0"/>
        <v>0</v>
      </c>
      <c r="O15" s="908">
        <f t="shared" si="0"/>
        <v>58104</v>
      </c>
      <c r="P15" s="908">
        <f t="shared" si="0"/>
        <v>0</v>
      </c>
      <c r="Q15" s="908">
        <f t="shared" si="0"/>
        <v>200982</v>
      </c>
      <c r="R15" s="908">
        <f t="shared" si="0"/>
        <v>0</v>
      </c>
      <c r="S15" s="908">
        <f t="shared" si="0"/>
        <v>666040</v>
      </c>
      <c r="T15" s="908">
        <f t="shared" si="0"/>
        <v>0</v>
      </c>
      <c r="V15" s="910"/>
    </row>
    <row r="16" spans="2:30" s="697" customFormat="1" ht="21" customHeight="1" x14ac:dyDescent="0.25">
      <c r="B16" s="1565" t="s">
        <v>23</v>
      </c>
      <c r="D16" s="907" t="s">
        <v>31</v>
      </c>
      <c r="E16" s="908">
        <f>'46perfpbsaad'!E16</f>
        <v>700</v>
      </c>
      <c r="F16" s="907"/>
      <c r="G16" s="908">
        <f>'46perfpbsaad'!H16</f>
        <v>23594</v>
      </c>
      <c r="H16" s="907"/>
      <c r="I16" s="908">
        <f>'46perfpbsaad'!K16</f>
        <v>10218</v>
      </c>
      <c r="J16" s="907"/>
      <c r="K16" s="908">
        <f>'46perfpbsaad'!N16</f>
        <v>10668</v>
      </c>
      <c r="L16" s="907"/>
      <c r="M16" s="908">
        <f>'46perfpbsaad'!Q16</f>
        <v>9652</v>
      </c>
      <c r="N16" s="907"/>
      <c r="O16" s="908">
        <f>'46perfpbsaad'!T16</f>
        <v>13128</v>
      </c>
      <c r="P16" s="907"/>
      <c r="Q16" s="908">
        <f>'46perfpbsaad'!W16</f>
        <v>30725</v>
      </c>
      <c r="R16" s="907"/>
      <c r="S16" s="908">
        <f>'46perfpbsaad'!Z16</f>
        <v>62141</v>
      </c>
      <c r="T16" s="909"/>
      <c r="V16" s="910">
        <f>E16/E$19</f>
        <v>0.33573141486810554</v>
      </c>
      <c r="W16" s="910">
        <f>G16/G$19</f>
        <v>0.2885586742493732</v>
      </c>
      <c r="X16" s="910">
        <f>I16/I$19</f>
        <v>0.27835894083033669</v>
      </c>
      <c r="Y16" s="910">
        <f>K16/K$19</f>
        <v>0.27443918501749331</v>
      </c>
      <c r="Z16" s="910">
        <f>M16/M$19</f>
        <v>0.24213536701620592</v>
      </c>
      <c r="AA16" s="910">
        <f>O16/O$19</f>
        <v>0.21911406349100376</v>
      </c>
      <c r="AB16" s="910">
        <f>Q16/Q$19</f>
        <v>0.2403394868585732</v>
      </c>
      <c r="AC16" s="910">
        <f>S16/S$19</f>
        <v>0.25964459263530426</v>
      </c>
    </row>
    <row r="17" spans="2:29" s="697" customFormat="1" ht="21" customHeight="1" x14ac:dyDescent="0.25">
      <c r="B17" s="1565"/>
      <c r="D17" s="907" t="s">
        <v>49</v>
      </c>
      <c r="E17" s="908">
        <f>'46perfpbsaad'!E17</f>
        <v>951</v>
      </c>
      <c r="F17" s="907"/>
      <c r="G17" s="908">
        <f>'46perfpbsaad'!H17</f>
        <v>33652</v>
      </c>
      <c r="H17" s="907"/>
      <c r="I17" s="908">
        <f>'46perfpbsaad'!K17</f>
        <v>13335</v>
      </c>
      <c r="J17" s="907"/>
      <c r="K17" s="908">
        <f>'46perfpbsaad'!N17</f>
        <v>14894</v>
      </c>
      <c r="L17" s="907"/>
      <c r="M17" s="908">
        <f>'46perfpbsaad'!Q17</f>
        <v>15284</v>
      </c>
      <c r="N17" s="907"/>
      <c r="O17" s="908">
        <f>'46perfpbsaad'!T17</f>
        <v>23383</v>
      </c>
      <c r="P17" s="907"/>
      <c r="Q17" s="908">
        <f>'46perfpbsaad'!W17</f>
        <v>48752</v>
      </c>
      <c r="R17" s="907"/>
      <c r="S17" s="908">
        <f>'46perfpbsaad'!Z17</f>
        <v>87617</v>
      </c>
      <c r="T17" s="909"/>
      <c r="V17" s="910">
        <f>E17/E$19</f>
        <v>0.45611510791366905</v>
      </c>
      <c r="W17" s="910">
        <f>G17/G$19</f>
        <v>0.41156974255488288</v>
      </c>
      <c r="X17" s="910">
        <f>I17/I$19</f>
        <v>0.36327231121281467</v>
      </c>
      <c r="Y17" s="910">
        <f>K17/K$19</f>
        <v>0.38315497015846883</v>
      </c>
      <c r="Z17" s="910">
        <f>M17/M$19</f>
        <v>0.38342280868998041</v>
      </c>
      <c r="AA17" s="910">
        <f>O17/O$19</f>
        <v>0.39027606235604367</v>
      </c>
      <c r="AB17" s="910">
        <f>Q17/Q$19</f>
        <v>0.38135168961201504</v>
      </c>
      <c r="AC17" s="910">
        <f>S17/S$19</f>
        <v>0.36609131286795277</v>
      </c>
    </row>
    <row r="18" spans="2:29" s="697" customFormat="1" ht="21" customHeight="1" x14ac:dyDescent="0.25">
      <c r="B18" s="1565"/>
      <c r="D18" s="907" t="s">
        <v>50</v>
      </c>
      <c r="E18" s="908">
        <f>'46perfpbsaad'!E18</f>
        <v>434</v>
      </c>
      <c r="F18" s="907"/>
      <c r="G18" s="908">
        <f>'46perfpbsaad'!H18</f>
        <v>24519</v>
      </c>
      <c r="H18" s="907"/>
      <c r="I18" s="908">
        <f>'46perfpbsaad'!K18</f>
        <v>13155</v>
      </c>
      <c r="J18" s="907"/>
      <c r="K18" s="908">
        <f>'46perfpbsaad'!N18</f>
        <v>13310</v>
      </c>
      <c r="L18" s="907"/>
      <c r="M18" s="908">
        <f>'46perfpbsaad'!Q18</f>
        <v>14926</v>
      </c>
      <c r="N18" s="907"/>
      <c r="O18" s="908">
        <f>'46perfpbsaad'!T18</f>
        <v>23403</v>
      </c>
      <c r="P18" s="907"/>
      <c r="Q18" s="908">
        <f>'46perfpbsaad'!W18</f>
        <v>48363</v>
      </c>
      <c r="R18" s="907"/>
      <c r="S18" s="908">
        <f>'46perfpbsaad'!Z18</f>
        <v>89573</v>
      </c>
      <c r="T18" s="909"/>
      <c r="V18" s="910">
        <f>E18/E$19</f>
        <v>0.20815347721822541</v>
      </c>
      <c r="W18" s="910">
        <f>G18/G$19</f>
        <v>0.29987158319574392</v>
      </c>
      <c r="X18" s="910">
        <f>I18/I$19</f>
        <v>0.35836874795684864</v>
      </c>
      <c r="Y18" s="910">
        <f>K18/K$19</f>
        <v>0.34240584482403785</v>
      </c>
      <c r="Z18" s="910">
        <f>M18/M$19</f>
        <v>0.37444182429381367</v>
      </c>
      <c r="AA18" s="910">
        <f>O18/O$19</f>
        <v>0.39060987415295256</v>
      </c>
      <c r="AB18" s="910">
        <f>Q18/Q$19</f>
        <v>0.37830882352941175</v>
      </c>
      <c r="AC18" s="910">
        <f>S18/S$19</f>
        <v>0.37426409449674303</v>
      </c>
    </row>
    <row r="19" spans="2:29" s="697" customFormat="1" ht="21" customHeight="1" x14ac:dyDescent="0.25">
      <c r="B19" s="1565"/>
      <c r="D19" s="911" t="s">
        <v>68</v>
      </c>
      <c r="E19" s="908">
        <f>'46perfpbsaad'!E19</f>
        <v>2085</v>
      </c>
      <c r="F19" s="907"/>
      <c r="G19" s="908">
        <f>SUM(G16:G18)</f>
        <v>81765</v>
      </c>
      <c r="H19" s="908">
        <f t="shared" ref="H19:T19" si="1">SUM(H16:H18)</f>
        <v>0</v>
      </c>
      <c r="I19" s="908">
        <f t="shared" si="1"/>
        <v>36708</v>
      </c>
      <c r="J19" s="908">
        <f t="shared" si="1"/>
        <v>0</v>
      </c>
      <c r="K19" s="908">
        <f t="shared" si="1"/>
        <v>38872</v>
      </c>
      <c r="L19" s="908">
        <f t="shared" si="1"/>
        <v>0</v>
      </c>
      <c r="M19" s="908">
        <f t="shared" si="1"/>
        <v>39862</v>
      </c>
      <c r="N19" s="908">
        <f t="shared" si="1"/>
        <v>0</v>
      </c>
      <c r="O19" s="908">
        <f t="shared" si="1"/>
        <v>59914</v>
      </c>
      <c r="P19" s="908">
        <f t="shared" si="1"/>
        <v>0</v>
      </c>
      <c r="Q19" s="908">
        <f t="shared" si="1"/>
        <v>127840</v>
      </c>
      <c r="R19" s="908">
        <f t="shared" si="1"/>
        <v>0</v>
      </c>
      <c r="S19" s="908">
        <f t="shared" si="1"/>
        <v>239331</v>
      </c>
      <c r="T19" s="908">
        <f t="shared" si="1"/>
        <v>0</v>
      </c>
      <c r="V19" s="910"/>
    </row>
    <row r="20" spans="2:29" s="697" customFormat="1" ht="3" customHeight="1" x14ac:dyDescent="0.25">
      <c r="B20" s="714"/>
      <c r="C20" s="715"/>
      <c r="D20" s="909"/>
      <c r="E20" s="727"/>
      <c r="F20" s="909"/>
      <c r="G20" s="727"/>
      <c r="H20" s="727"/>
      <c r="I20" s="727"/>
      <c r="J20" s="727"/>
      <c r="K20" s="727"/>
      <c r="L20" s="727"/>
      <c r="M20" s="727"/>
      <c r="N20" s="727"/>
      <c r="O20" s="727"/>
      <c r="P20" s="727"/>
      <c r="Q20" s="727"/>
      <c r="R20" s="727"/>
      <c r="S20" s="727"/>
      <c r="T20" s="727"/>
    </row>
    <row r="21" spans="2:29" s="697" customFormat="1" ht="18" customHeight="1" x14ac:dyDescent="0.25">
      <c r="B21" s="1565" t="s">
        <v>0</v>
      </c>
      <c r="C21" s="1565"/>
      <c r="D21" s="1565"/>
      <c r="E21" s="727">
        <f>'46perfpbsaad'!E21</f>
        <v>3728</v>
      </c>
      <c r="F21" s="909"/>
      <c r="G21" s="727">
        <f>G15+G19</f>
        <v>116750</v>
      </c>
      <c r="H21" s="727">
        <f t="shared" ref="H21:T21" si="2">H15+H19</f>
        <v>0</v>
      </c>
      <c r="I21" s="727">
        <f t="shared" si="2"/>
        <v>58901</v>
      </c>
      <c r="J21" s="727">
        <f t="shared" si="2"/>
        <v>0</v>
      </c>
      <c r="K21" s="727">
        <f t="shared" si="2"/>
        <v>68438</v>
      </c>
      <c r="L21" s="727">
        <f t="shared" si="2"/>
        <v>0</v>
      </c>
      <c r="M21" s="727">
        <f t="shared" si="2"/>
        <v>74922</v>
      </c>
      <c r="N21" s="727">
        <f t="shared" si="2"/>
        <v>0</v>
      </c>
      <c r="O21" s="727">
        <f t="shared" si="2"/>
        <v>118018</v>
      </c>
      <c r="P21" s="727">
        <f t="shared" si="2"/>
        <v>0</v>
      </c>
      <c r="Q21" s="727">
        <f t="shared" si="2"/>
        <v>328822</v>
      </c>
      <c r="R21" s="727">
        <f t="shared" si="2"/>
        <v>0</v>
      </c>
      <c r="S21" s="727">
        <f t="shared" si="2"/>
        <v>905371</v>
      </c>
      <c r="T21" s="727">
        <f t="shared" si="2"/>
        <v>0</v>
      </c>
    </row>
    <row r="22" spans="2:29" s="697" customFormat="1" ht="5.25" customHeight="1" x14ac:dyDescent="0.25">
      <c r="B22" s="912"/>
      <c r="C22" s="912"/>
      <c r="D22" s="912"/>
      <c r="E22" s="912"/>
      <c r="F22" s="912"/>
      <c r="G22" s="912"/>
      <c r="H22" s="912"/>
      <c r="I22" s="912"/>
      <c r="J22" s="912"/>
      <c r="K22" s="912"/>
      <c r="L22" s="913"/>
    </row>
    <row r="23" spans="2:29" s="697" customFormat="1" ht="5.25" customHeight="1" x14ac:dyDescent="0.25">
      <c r="B23" s="912"/>
      <c r="C23" s="912"/>
      <c r="D23" s="912"/>
      <c r="E23" s="912"/>
      <c r="F23" s="912"/>
      <c r="G23" s="912"/>
      <c r="H23" s="912"/>
      <c r="I23" s="912"/>
      <c r="J23" s="912"/>
      <c r="K23" s="912"/>
      <c r="L23" s="913"/>
    </row>
    <row r="24" spans="2:29" s="697" customFormat="1" ht="12.75" customHeight="1" x14ac:dyDescent="0.25">
      <c r="B24" s="914"/>
      <c r="C24" s="914"/>
      <c r="D24" s="914"/>
      <c r="E24" s="914"/>
      <c r="F24" s="914"/>
      <c r="G24" s="914"/>
      <c r="H24" s="914"/>
      <c r="I24" s="914"/>
      <c r="J24" s="914"/>
      <c r="K24" s="914"/>
      <c r="L24" s="914"/>
    </row>
    <row r="25" spans="2:29" s="697" customFormat="1" ht="24.75" customHeight="1" x14ac:dyDescent="0.25">
      <c r="B25" s="915"/>
      <c r="C25" s="915"/>
      <c r="D25" s="915"/>
      <c r="E25" s="915"/>
      <c r="F25" s="915"/>
      <c r="G25" s="915"/>
      <c r="H25" s="915"/>
      <c r="I25" s="915"/>
      <c r="J25" s="915"/>
      <c r="K25" s="915"/>
      <c r="L25" s="915"/>
    </row>
    <row r="26" spans="2:29" s="697" customFormat="1" x14ac:dyDescent="0.25">
      <c r="B26" s="916"/>
      <c r="C26" s="916"/>
      <c r="D26" s="916"/>
      <c r="E26" s="916"/>
      <c r="F26" s="917"/>
      <c r="G26" s="917"/>
      <c r="H26" s="917"/>
      <c r="I26" s="917"/>
      <c r="J26" s="917"/>
      <c r="K26" s="917"/>
      <c r="L26" s="917"/>
      <c r="M26" s="918"/>
      <c r="N26" s="918"/>
      <c r="O26" s="918"/>
      <c r="P26" s="918"/>
      <c r="Q26" s="918"/>
      <c r="R26" s="918"/>
      <c r="S26" s="918"/>
      <c r="T26" s="918"/>
      <c r="U26" s="918"/>
      <c r="V26" s="918"/>
      <c r="W26" s="918"/>
      <c r="X26" s="918"/>
      <c r="Y26" s="918"/>
      <c r="Z26" s="918"/>
      <c r="AA26" s="918"/>
      <c r="AB26" s="918"/>
      <c r="AC26" s="918"/>
    </row>
    <row r="27" spans="2:29" s="697" customFormat="1" x14ac:dyDescent="0.25">
      <c r="B27" s="919"/>
      <c r="C27" s="919"/>
      <c r="D27" s="919"/>
      <c r="E27" s="919"/>
      <c r="F27" s="919"/>
      <c r="G27" s="919"/>
      <c r="H27" s="919"/>
      <c r="I27" s="919"/>
      <c r="J27" s="919"/>
      <c r="K27" s="919"/>
      <c r="L27" s="919"/>
      <c r="M27" s="918"/>
      <c r="N27" s="918"/>
      <c r="O27" s="918"/>
      <c r="P27" s="918"/>
      <c r="Q27" s="918"/>
      <c r="R27" s="918"/>
      <c r="S27" s="918"/>
      <c r="T27" s="918"/>
      <c r="U27" s="918"/>
      <c r="V27" s="918"/>
      <c r="W27" s="918"/>
      <c r="X27" s="918"/>
      <c r="Y27" s="918"/>
      <c r="Z27" s="918"/>
      <c r="AA27" s="918"/>
      <c r="AB27" s="918"/>
      <c r="AC27" s="918"/>
    </row>
    <row r="28" spans="2:29" s="697" customFormat="1" x14ac:dyDescent="0.25">
      <c r="B28" s="919"/>
      <c r="C28" s="919"/>
      <c r="D28" s="919"/>
      <c r="E28" s="919"/>
      <c r="F28" s="919"/>
      <c r="G28" s="919"/>
      <c r="H28" s="919"/>
      <c r="I28" s="919"/>
      <c r="J28" s="919"/>
      <c r="K28" s="919"/>
      <c r="L28" s="919"/>
      <c r="M28" s="918"/>
      <c r="N28" s="918"/>
      <c r="O28" s="918"/>
      <c r="P28" s="918"/>
      <c r="Q28" s="918"/>
      <c r="R28" s="918"/>
      <c r="S28" s="918"/>
      <c r="T28" s="918"/>
      <c r="U28" s="918"/>
      <c r="V28" s="918"/>
      <c r="W28" s="918"/>
      <c r="X28" s="918"/>
      <c r="Y28" s="918"/>
      <c r="Z28" s="918"/>
      <c r="AA28" s="918"/>
      <c r="AB28" s="918"/>
      <c r="AC28" s="918"/>
    </row>
    <row r="29" spans="2:29" s="918" customFormat="1" x14ac:dyDescent="0.25">
      <c r="B29" s="919"/>
      <c r="C29" s="919"/>
      <c r="D29" s="919"/>
      <c r="E29" s="919"/>
      <c r="F29" s="919"/>
      <c r="G29" s="919"/>
      <c r="H29" s="919"/>
      <c r="I29" s="919"/>
      <c r="J29" s="919"/>
      <c r="K29" s="919"/>
      <c r="L29" s="919"/>
    </row>
    <row r="30" spans="2:29" s="918" customFormat="1" x14ac:dyDescent="0.25">
      <c r="B30" s="919"/>
      <c r="C30" s="919"/>
      <c r="D30" s="919"/>
      <c r="E30" s="919"/>
      <c r="F30" s="919"/>
      <c r="G30" s="919"/>
      <c r="H30" s="919"/>
      <c r="I30" s="919"/>
      <c r="J30" s="919"/>
      <c r="K30" s="919"/>
      <c r="L30" s="919"/>
    </row>
    <row r="31" spans="2:29" s="918" customFormat="1" x14ac:dyDescent="0.25">
      <c r="B31" s="919"/>
      <c r="C31" s="919"/>
      <c r="D31" s="919"/>
      <c r="E31" s="919"/>
      <c r="F31" s="919"/>
      <c r="G31" s="919"/>
      <c r="H31" s="919"/>
      <c r="I31" s="919"/>
      <c r="J31" s="919"/>
      <c r="K31" s="919"/>
      <c r="L31" s="919"/>
    </row>
    <row r="32" spans="2:29" s="918" customFormat="1" x14ac:dyDescent="0.25">
      <c r="B32" s="919"/>
      <c r="C32" s="919"/>
      <c r="D32" s="919"/>
      <c r="E32" s="919"/>
      <c r="F32" s="919"/>
      <c r="G32" s="919"/>
      <c r="H32" s="919"/>
      <c r="I32" s="919"/>
      <c r="J32" s="919"/>
      <c r="K32" s="919"/>
      <c r="L32" s="919"/>
    </row>
    <row r="33" spans="2:29" s="631" customFormat="1" x14ac:dyDescent="0.25">
      <c r="B33" s="919"/>
      <c r="C33" s="919"/>
      <c r="D33" s="919"/>
      <c r="E33" s="919"/>
      <c r="F33" s="919"/>
      <c r="G33" s="919"/>
      <c r="H33" s="919"/>
      <c r="I33" s="919"/>
      <c r="J33" s="919"/>
      <c r="K33" s="919"/>
      <c r="L33" s="919"/>
      <c r="M33" s="918"/>
      <c r="N33" s="918"/>
      <c r="O33" s="918"/>
      <c r="P33" s="918"/>
      <c r="Q33" s="918"/>
      <c r="R33" s="918"/>
      <c r="S33" s="918"/>
      <c r="T33" s="918"/>
      <c r="U33" s="918"/>
      <c r="V33" s="918"/>
      <c r="W33" s="918"/>
      <c r="X33" s="918"/>
      <c r="Y33" s="918"/>
      <c r="Z33" s="918"/>
      <c r="AA33" s="918"/>
      <c r="AB33" s="918"/>
      <c r="AC33" s="918"/>
    </row>
    <row r="34" spans="2:29" s="631" customFormat="1" x14ac:dyDescent="0.25">
      <c r="B34" s="919"/>
      <c r="C34" s="919"/>
      <c r="D34" s="919"/>
      <c r="E34" s="919"/>
      <c r="F34" s="919"/>
      <c r="G34" s="919"/>
      <c r="H34" s="919"/>
      <c r="I34" s="919"/>
      <c r="J34" s="919"/>
      <c r="K34" s="919"/>
      <c r="L34" s="919"/>
      <c r="M34" s="918"/>
      <c r="N34" s="918"/>
      <c r="O34" s="918"/>
      <c r="P34" s="918"/>
      <c r="Q34" s="918"/>
      <c r="R34" s="918"/>
      <c r="S34" s="918"/>
      <c r="T34" s="918"/>
      <c r="U34" s="918"/>
      <c r="V34" s="918"/>
      <c r="W34" s="918"/>
      <c r="X34" s="918"/>
      <c r="Y34" s="918"/>
      <c r="Z34" s="918"/>
      <c r="AA34" s="918"/>
      <c r="AB34" s="918"/>
      <c r="AC34" s="918"/>
    </row>
    <row r="35" spans="2:29" s="631" customFormat="1" x14ac:dyDescent="0.25">
      <c r="C35" s="1653"/>
      <c r="D35" s="1653"/>
      <c r="E35" s="1653"/>
      <c r="F35" s="1653"/>
      <c r="G35" s="1653"/>
      <c r="H35" s="1653"/>
      <c r="I35" s="1653"/>
      <c r="J35" s="652"/>
      <c r="K35" s="652"/>
      <c r="L35" s="652"/>
    </row>
    <row r="36" spans="2:29" s="631" customFormat="1" x14ac:dyDescent="0.25">
      <c r="J36" s="652"/>
      <c r="K36" s="652"/>
      <c r="L36" s="652"/>
    </row>
    <row r="37" spans="2:29" s="631" customFormat="1" x14ac:dyDescent="0.25">
      <c r="B37" s="652"/>
      <c r="C37" s="652"/>
      <c r="D37" s="652"/>
      <c r="E37" s="652"/>
      <c r="F37" s="652"/>
      <c r="G37" s="652"/>
      <c r="H37" s="652"/>
      <c r="I37" s="652"/>
      <c r="J37" s="652"/>
      <c r="K37" s="652"/>
      <c r="L37" s="652"/>
    </row>
    <row r="38" spans="2:29" s="631" customFormat="1" ht="5.25" customHeight="1" x14ac:dyDescent="0.25">
      <c r="B38" s="652"/>
      <c r="C38" s="652"/>
      <c r="D38" s="652"/>
      <c r="E38" s="652"/>
      <c r="F38" s="652"/>
      <c r="G38" s="652"/>
      <c r="H38" s="652"/>
      <c r="I38" s="652"/>
      <c r="J38" s="652"/>
      <c r="K38" s="652"/>
      <c r="L38" s="652"/>
    </row>
    <row r="39" spans="2:29" s="631" customFormat="1" ht="5.25" customHeight="1" x14ac:dyDescent="0.25">
      <c r="B39" s="652"/>
      <c r="C39" s="652"/>
      <c r="D39" s="652"/>
      <c r="E39" s="652"/>
      <c r="F39" s="652"/>
      <c r="G39" s="652"/>
      <c r="H39" s="652"/>
      <c r="I39" s="652"/>
      <c r="J39" s="652"/>
      <c r="K39" s="652"/>
      <c r="L39" s="652"/>
    </row>
    <row r="40" spans="2:29" s="631" customFormat="1" ht="16.5" customHeight="1" x14ac:dyDescent="0.25">
      <c r="B40" s="652"/>
      <c r="C40" s="652"/>
      <c r="D40" s="652"/>
      <c r="E40" s="652"/>
      <c r="F40" s="652"/>
      <c r="G40" s="652"/>
      <c r="H40" s="652"/>
      <c r="I40" s="652"/>
      <c r="J40" s="652"/>
      <c r="K40" s="652"/>
      <c r="L40" s="652"/>
    </row>
    <row r="41" spans="2:29" s="631" customFormat="1" x14ac:dyDescent="0.25">
      <c r="B41" s="652"/>
      <c r="C41" s="652"/>
      <c r="D41" s="652"/>
      <c r="E41" s="652"/>
      <c r="F41" s="652"/>
      <c r="G41" s="652"/>
      <c r="H41" s="652"/>
      <c r="I41" s="652"/>
      <c r="J41" s="652"/>
      <c r="K41" s="652"/>
      <c r="L41" s="652"/>
    </row>
    <row r="42" spans="2:29" s="631" customFormat="1" x14ac:dyDescent="0.25"/>
    <row r="43" spans="2:29" s="650" customFormat="1" x14ac:dyDescent="0.25"/>
    <row r="44" spans="2:29" s="657" customFormat="1" ht="12.75" customHeight="1" x14ac:dyDescent="0.25">
      <c r="B44" s="1554"/>
      <c r="C44" s="1555"/>
      <c r="D44" s="1555"/>
      <c r="E44" s="1555"/>
      <c r="F44" s="1555"/>
      <c r="G44" s="1555"/>
      <c r="H44" s="1555"/>
      <c r="I44" s="1555"/>
      <c r="J44" s="1555"/>
      <c r="K44" s="1555"/>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53125" defaultRowHeight="14.5" x14ac:dyDescent="0.35"/>
  <cols>
    <col min="1" max="1" width="1" style="748" customWidth="1"/>
    <col min="2" max="2" width="30.26953125" style="748" customWidth="1"/>
    <col min="3" max="3" width="10.1796875" style="748" customWidth="1"/>
    <col min="4" max="4" width="8.1796875" style="748" customWidth="1"/>
    <col min="5" max="5" width="10.1796875" style="748" customWidth="1"/>
    <col min="6" max="6" width="0.81640625" style="748" customWidth="1"/>
    <col min="7" max="7" width="11.7265625" style="748" customWidth="1"/>
    <col min="8" max="8" width="7.54296875" style="748" customWidth="1"/>
    <col min="9" max="9" width="8.81640625" style="748" customWidth="1"/>
    <col min="10" max="10" width="0.7265625" style="748" customWidth="1"/>
    <col min="11" max="11" width="10.1796875" style="748" customWidth="1"/>
    <col min="12" max="12" width="8" style="748" customWidth="1"/>
    <col min="13" max="13" width="9.81640625" style="748" customWidth="1"/>
    <col min="14" max="14" width="0.54296875" style="748" customWidth="1"/>
    <col min="15" max="15" width="9" style="748" customWidth="1"/>
    <col min="16" max="16" width="7.453125" style="748" customWidth="1"/>
    <col min="17" max="17" width="8.81640625" style="748" customWidth="1"/>
    <col min="18" max="18" width="8" style="748" customWidth="1"/>
    <col min="19" max="19" width="8.81640625" style="748" customWidth="1"/>
    <col min="20" max="20" width="7.54296875" style="748" customWidth="1"/>
    <col min="21" max="21" width="8.26953125" style="748" customWidth="1"/>
    <col min="22" max="22" width="8.81640625" style="748" customWidth="1"/>
    <col min="23" max="16384" width="11.453125" style="748"/>
  </cols>
  <sheetData>
    <row r="1" spans="1:21" ht="9.75" customHeight="1" x14ac:dyDescent="0.35"/>
    <row r="2" spans="1:21" s="343" customFormat="1" ht="49.5" customHeight="1" x14ac:dyDescent="0.35">
      <c r="B2" s="1456"/>
      <c r="C2" s="1456"/>
      <c r="D2" s="1456"/>
      <c r="E2" s="344"/>
      <c r="F2" s="344"/>
      <c r="G2" s="1654"/>
      <c r="H2" s="1654"/>
      <c r="I2" s="1654"/>
      <c r="J2" s="1654"/>
      <c r="K2" s="1654"/>
      <c r="L2" s="1654"/>
      <c r="M2" s="1654"/>
      <c r="N2" s="1654"/>
      <c r="O2" s="1654"/>
      <c r="P2" s="1654"/>
      <c r="S2" s="344"/>
    </row>
    <row r="3" spans="1:21" s="343" customFormat="1" ht="3" customHeight="1" x14ac:dyDescent="0.35">
      <c r="B3" s="344"/>
      <c r="C3" s="344"/>
      <c r="D3" s="344"/>
      <c r="E3" s="344"/>
      <c r="F3" s="344"/>
      <c r="K3" s="344"/>
      <c r="O3" s="344"/>
      <c r="S3" s="344"/>
    </row>
    <row r="4" spans="1:21" s="345" customFormat="1" ht="15" customHeight="1" x14ac:dyDescent="0.25">
      <c r="B4" s="1483" t="s">
        <v>438</v>
      </c>
      <c r="C4" s="1483"/>
      <c r="D4" s="1483"/>
      <c r="E4" s="1483"/>
      <c r="F4" s="1483"/>
      <c r="G4" s="1483"/>
      <c r="H4" s="1483"/>
      <c r="I4" s="1483"/>
      <c r="J4" s="1483"/>
      <c r="K4" s="1483"/>
      <c r="L4" s="1483"/>
      <c r="M4" s="1483"/>
      <c r="N4" s="1483"/>
      <c r="O4" s="1483"/>
      <c r="P4" s="1483"/>
      <c r="Q4" s="1483"/>
      <c r="R4" s="924"/>
      <c r="S4" s="924"/>
      <c r="T4" s="924"/>
    </row>
    <row r="5" spans="1:21"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750"/>
      <c r="R5" s="925"/>
      <c r="S5" s="925"/>
      <c r="T5" s="925"/>
      <c r="U5" s="875"/>
    </row>
    <row r="6" spans="1:21" s="345" customFormat="1" ht="4.5" customHeight="1" x14ac:dyDescent="0.25"/>
    <row r="7" spans="1:21" s="322" customFormat="1" ht="15" customHeight="1" x14ac:dyDescent="0.25">
      <c r="A7" s="316"/>
      <c r="B7" s="1655" t="s">
        <v>12</v>
      </c>
      <c r="C7" s="1658" t="s">
        <v>0</v>
      </c>
      <c r="D7" s="1659"/>
      <c r="E7" s="1660"/>
      <c r="F7" s="920"/>
      <c r="G7" s="1537" t="s">
        <v>31</v>
      </c>
      <c r="H7" s="1537"/>
      <c r="I7" s="1537"/>
      <c r="J7" s="921"/>
      <c r="K7" s="1537" t="s">
        <v>49</v>
      </c>
      <c r="L7" s="1537"/>
      <c r="M7" s="1537"/>
      <c r="N7" s="921"/>
      <c r="O7" s="1537" t="s">
        <v>50</v>
      </c>
      <c r="P7" s="1537"/>
      <c r="Q7" s="1537"/>
    </row>
    <row r="8" spans="1:21" s="322" customFormat="1" ht="15" customHeight="1" x14ac:dyDescent="0.25">
      <c r="A8" s="316"/>
      <c r="B8" s="1656"/>
      <c r="C8" s="1661"/>
      <c r="D8" s="1662"/>
      <c r="E8" s="1663"/>
      <c r="F8" s="920"/>
      <c r="G8" s="1531"/>
      <c r="H8" s="1531"/>
      <c r="I8" s="1531"/>
      <c r="J8" s="922"/>
      <c r="K8" s="1531"/>
      <c r="L8" s="1531"/>
      <c r="M8" s="1531"/>
      <c r="N8" s="922"/>
      <c r="O8" s="1531"/>
      <c r="P8" s="1531"/>
      <c r="Q8" s="1531"/>
    </row>
    <row r="9" spans="1:21" s="322" customFormat="1" ht="33.75" customHeight="1" x14ac:dyDescent="0.25">
      <c r="A9" s="316"/>
      <c r="B9" s="1656"/>
      <c r="C9" s="1656" t="s">
        <v>69</v>
      </c>
      <c r="D9" s="1664"/>
      <c r="E9" s="959" t="s">
        <v>285</v>
      </c>
      <c r="F9" s="920"/>
      <c r="G9" s="1666" t="s">
        <v>69</v>
      </c>
      <c r="H9" s="1449"/>
      <c r="I9" s="959" t="s">
        <v>285</v>
      </c>
      <c r="J9" s="922"/>
      <c r="K9" s="1667" t="s">
        <v>69</v>
      </c>
      <c r="L9" s="1668"/>
      <c r="M9" s="941" t="s">
        <v>285</v>
      </c>
      <c r="N9" s="922"/>
      <c r="O9" s="1666" t="s">
        <v>69</v>
      </c>
      <c r="P9" s="1449"/>
      <c r="Q9" s="941" t="s">
        <v>285</v>
      </c>
    </row>
    <row r="10" spans="1:21" s="322" customFormat="1" ht="29.25" customHeight="1" x14ac:dyDescent="0.25">
      <c r="A10" s="316"/>
      <c r="B10" s="1657"/>
      <c r="C10" s="937" t="s">
        <v>9</v>
      </c>
      <c r="D10" s="942" t="s">
        <v>10</v>
      </c>
      <c r="E10" s="940" t="s">
        <v>9</v>
      </c>
      <c r="F10" s="939"/>
      <c r="G10" s="937" t="s">
        <v>9</v>
      </c>
      <c r="H10" s="938" t="s">
        <v>71</v>
      </c>
      <c r="I10" s="943" t="s">
        <v>9</v>
      </c>
      <c r="J10" s="939"/>
      <c r="K10" s="944" t="s">
        <v>9</v>
      </c>
      <c r="L10" s="945" t="s">
        <v>71</v>
      </c>
      <c r="M10" s="943" t="s">
        <v>9</v>
      </c>
      <c r="N10" s="939"/>
      <c r="O10" s="937" t="s">
        <v>9</v>
      </c>
      <c r="P10" s="938" t="s">
        <v>71</v>
      </c>
      <c r="Q10" s="943" t="s">
        <v>9</v>
      </c>
    </row>
    <row r="11" spans="1:21" s="322" customFormat="1" ht="6" customHeight="1" x14ac:dyDescent="0.25">
      <c r="A11" s="316"/>
      <c r="B11" s="923"/>
      <c r="C11" s="923"/>
      <c r="D11" s="923"/>
      <c r="E11" s="923"/>
      <c r="F11" s="923"/>
      <c r="G11" s="923"/>
      <c r="H11" s="923"/>
      <c r="I11" s="923"/>
      <c r="J11" s="923"/>
      <c r="K11" s="923"/>
      <c r="L11" s="923"/>
      <c r="M11" s="923"/>
      <c r="N11" s="923"/>
      <c r="O11" s="923"/>
      <c r="P11" s="923"/>
      <c r="Q11" s="923"/>
    </row>
    <row r="12" spans="1:21" s="331" customFormat="1" ht="18" customHeight="1" x14ac:dyDescent="0.25">
      <c r="A12" s="330"/>
      <c r="B12" s="926" t="s">
        <v>8</v>
      </c>
      <c r="C12" s="927">
        <f>G12+K12+O12</f>
        <v>526040</v>
      </c>
      <c r="D12" s="928">
        <f t="shared" ref="D12:D29" si="0">C12/C$30*100</f>
        <v>21.997294454887019</v>
      </c>
      <c r="E12" s="929">
        <f>I12+M12+Q12</f>
        <v>340135</v>
      </c>
      <c r="F12" s="930"/>
      <c r="G12" s="927">
        <v>113051</v>
      </c>
      <c r="H12" s="928">
        <v>21.490951258459432</v>
      </c>
      <c r="I12" s="929">
        <v>78843</v>
      </c>
      <c r="J12" s="930"/>
      <c r="K12" s="927">
        <v>221971</v>
      </c>
      <c r="L12" s="928">
        <v>42.196601018933919</v>
      </c>
      <c r="M12" s="929">
        <v>145134</v>
      </c>
      <c r="N12" s="930"/>
      <c r="O12" s="927">
        <v>191018</v>
      </c>
      <c r="P12" s="928">
        <v>36.312447722606642</v>
      </c>
      <c r="Q12" s="929">
        <v>116158</v>
      </c>
    </row>
    <row r="13" spans="1:21" s="331" customFormat="1" ht="18" customHeight="1" x14ac:dyDescent="0.25">
      <c r="A13" s="330"/>
      <c r="B13" s="931" t="s">
        <v>7</v>
      </c>
      <c r="C13" s="932">
        <f t="shared" ref="C13:C29" si="1">G13+K13+O13</f>
        <v>65134</v>
      </c>
      <c r="D13" s="933">
        <f t="shared" si="0"/>
        <v>2.7236935917888587</v>
      </c>
      <c r="E13" s="934">
        <f t="shared" ref="E13:E29" si="2">I13+M13+Q13</f>
        <v>49186</v>
      </c>
      <c r="F13" s="930"/>
      <c r="G13" s="932">
        <v>18743</v>
      </c>
      <c r="H13" s="933">
        <v>28.776061657506062</v>
      </c>
      <c r="I13" s="934">
        <v>14237</v>
      </c>
      <c r="J13" s="930"/>
      <c r="K13" s="932">
        <v>22920</v>
      </c>
      <c r="L13" s="933">
        <v>35.188994994933523</v>
      </c>
      <c r="M13" s="934">
        <v>17526</v>
      </c>
      <c r="N13" s="930"/>
      <c r="O13" s="932">
        <v>23471</v>
      </c>
      <c r="P13" s="933">
        <v>36.034943347560414</v>
      </c>
      <c r="Q13" s="934">
        <v>17423</v>
      </c>
    </row>
    <row r="14" spans="1:21" s="331" customFormat="1" ht="18" customHeight="1" x14ac:dyDescent="0.25">
      <c r="A14" s="330"/>
      <c r="B14" s="931" t="s">
        <v>37</v>
      </c>
      <c r="C14" s="932">
        <f t="shared" si="1"/>
        <v>47971</v>
      </c>
      <c r="D14" s="933">
        <f t="shared" si="0"/>
        <v>2.0059923433491469</v>
      </c>
      <c r="E14" s="934">
        <f t="shared" si="2"/>
        <v>33656</v>
      </c>
      <c r="F14" s="930"/>
      <c r="G14" s="932">
        <v>10453</v>
      </c>
      <c r="H14" s="933">
        <v>21.790248274999481</v>
      </c>
      <c r="I14" s="934">
        <v>7454</v>
      </c>
      <c r="J14" s="930"/>
      <c r="K14" s="932">
        <v>15853</v>
      </c>
      <c r="L14" s="933">
        <v>33.047049258927267</v>
      </c>
      <c r="M14" s="934">
        <v>10983</v>
      </c>
      <c r="N14" s="930"/>
      <c r="O14" s="932">
        <v>21665</v>
      </c>
      <c r="P14" s="933">
        <v>45.162702466073249</v>
      </c>
      <c r="Q14" s="934">
        <v>15219</v>
      </c>
    </row>
    <row r="15" spans="1:21" s="331" customFormat="1" ht="18" customHeight="1" x14ac:dyDescent="0.25">
      <c r="A15" s="330"/>
      <c r="B15" s="931" t="s">
        <v>38</v>
      </c>
      <c r="C15" s="932">
        <f t="shared" si="1"/>
        <v>56778</v>
      </c>
      <c r="D15" s="933">
        <f t="shared" si="0"/>
        <v>2.3742726495315476</v>
      </c>
      <c r="E15" s="934">
        <f t="shared" si="2"/>
        <v>34177</v>
      </c>
      <c r="F15" s="930"/>
      <c r="G15" s="932">
        <v>12034</v>
      </c>
      <c r="H15" s="933">
        <v>21.194828983056819</v>
      </c>
      <c r="I15" s="934">
        <v>8259</v>
      </c>
      <c r="J15" s="930"/>
      <c r="K15" s="932">
        <v>18413</v>
      </c>
      <c r="L15" s="933">
        <v>32.42981436471873</v>
      </c>
      <c r="M15" s="934">
        <v>10998</v>
      </c>
      <c r="N15" s="930"/>
      <c r="O15" s="932">
        <v>26331</v>
      </c>
      <c r="P15" s="933">
        <v>46.375356652224454</v>
      </c>
      <c r="Q15" s="934">
        <v>14920</v>
      </c>
    </row>
    <row r="16" spans="1:21" s="331" customFormat="1" ht="18" customHeight="1" x14ac:dyDescent="0.25">
      <c r="A16" s="330"/>
      <c r="B16" s="931" t="s">
        <v>6</v>
      </c>
      <c r="C16" s="932">
        <f t="shared" si="1"/>
        <v>78518</v>
      </c>
      <c r="D16" s="933">
        <f t="shared" si="0"/>
        <v>3.2833692609094731</v>
      </c>
      <c r="E16" s="934">
        <f t="shared" si="2"/>
        <v>67552</v>
      </c>
      <c r="F16" s="930"/>
      <c r="G16" s="932">
        <v>27558</v>
      </c>
      <c r="H16" s="933">
        <v>35.097684607351184</v>
      </c>
      <c r="I16" s="934">
        <v>23597</v>
      </c>
      <c r="J16" s="930"/>
      <c r="K16" s="932">
        <v>28139</v>
      </c>
      <c r="L16" s="933">
        <v>35.837642324053078</v>
      </c>
      <c r="M16" s="934">
        <v>24163</v>
      </c>
      <c r="N16" s="930"/>
      <c r="O16" s="932">
        <v>22821</v>
      </c>
      <c r="P16" s="933">
        <v>29.064673068595738</v>
      </c>
      <c r="Q16" s="934">
        <v>19792</v>
      </c>
    </row>
    <row r="17" spans="1:18" s="331" customFormat="1" ht="18" customHeight="1" x14ac:dyDescent="0.25">
      <c r="A17" s="330"/>
      <c r="B17" s="931" t="s">
        <v>5</v>
      </c>
      <c r="C17" s="932">
        <f t="shared" si="1"/>
        <v>28761</v>
      </c>
      <c r="D17" s="933">
        <f t="shared" si="0"/>
        <v>1.2026921637461137</v>
      </c>
      <c r="E17" s="934">
        <f t="shared" si="2"/>
        <v>18030</v>
      </c>
      <c r="F17" s="930"/>
      <c r="G17" s="932">
        <v>8300</v>
      </c>
      <c r="H17" s="933">
        <v>28.858523695281807</v>
      </c>
      <c r="I17" s="934">
        <v>5025</v>
      </c>
      <c r="J17" s="930"/>
      <c r="K17" s="932">
        <v>13013</v>
      </c>
      <c r="L17" s="933">
        <v>45.245297451409897</v>
      </c>
      <c r="M17" s="934">
        <v>7871</v>
      </c>
      <c r="N17" s="930"/>
      <c r="O17" s="932">
        <v>7448</v>
      </c>
      <c r="P17" s="933">
        <v>25.896178853308299</v>
      </c>
      <c r="Q17" s="934">
        <v>5134</v>
      </c>
    </row>
    <row r="18" spans="1:18" s="331" customFormat="1" ht="18" customHeight="1" x14ac:dyDescent="0.25">
      <c r="A18" s="330"/>
      <c r="B18" s="931" t="s">
        <v>4</v>
      </c>
      <c r="C18" s="932">
        <f t="shared" si="1"/>
        <v>181896</v>
      </c>
      <c r="D18" s="933">
        <f t="shared" si="0"/>
        <v>7.6063034601287534</v>
      </c>
      <c r="E18" s="934">
        <f t="shared" si="2"/>
        <v>128699</v>
      </c>
      <c r="F18" s="930"/>
      <c r="G18" s="932">
        <v>47788</v>
      </c>
      <c r="H18" s="933">
        <v>26.272155517438538</v>
      </c>
      <c r="I18" s="934">
        <v>34442</v>
      </c>
      <c r="J18" s="930"/>
      <c r="K18" s="932">
        <v>60166</v>
      </c>
      <c r="L18" s="933">
        <v>33.077142982803359</v>
      </c>
      <c r="M18" s="934">
        <v>42432</v>
      </c>
      <c r="N18" s="930"/>
      <c r="O18" s="932">
        <v>73942</v>
      </c>
      <c r="P18" s="933">
        <v>40.6507014997581</v>
      </c>
      <c r="Q18" s="934">
        <v>51825</v>
      </c>
    </row>
    <row r="19" spans="1:18" s="331" customFormat="1" ht="18" customHeight="1" x14ac:dyDescent="0.25">
      <c r="A19" s="330"/>
      <c r="B19" s="931" t="s">
        <v>40</v>
      </c>
      <c r="C19" s="932">
        <f t="shared" si="1"/>
        <v>118046</v>
      </c>
      <c r="D19" s="933">
        <f t="shared" si="0"/>
        <v>4.9363026028849388</v>
      </c>
      <c r="E19" s="934">
        <f t="shared" si="2"/>
        <v>81799</v>
      </c>
      <c r="F19" s="930"/>
      <c r="G19" s="932">
        <v>36091</v>
      </c>
      <c r="H19" s="933">
        <v>30.573674669196755</v>
      </c>
      <c r="I19" s="934">
        <v>24752</v>
      </c>
      <c r="J19" s="930"/>
      <c r="K19" s="932">
        <v>38220</v>
      </c>
      <c r="L19" s="933">
        <v>32.377208884672079</v>
      </c>
      <c r="M19" s="934">
        <v>26422</v>
      </c>
      <c r="N19" s="930"/>
      <c r="O19" s="932">
        <v>43735</v>
      </c>
      <c r="P19" s="933">
        <v>37.049116446131173</v>
      </c>
      <c r="Q19" s="934">
        <v>30625</v>
      </c>
    </row>
    <row r="20" spans="1:18" s="331" customFormat="1" ht="18" customHeight="1" x14ac:dyDescent="0.25">
      <c r="A20" s="330"/>
      <c r="B20" s="931" t="s">
        <v>41</v>
      </c>
      <c r="C20" s="932">
        <f t="shared" si="1"/>
        <v>309257</v>
      </c>
      <c r="D20" s="933">
        <f t="shared" si="0"/>
        <v>12.932129289093977</v>
      </c>
      <c r="E20" s="934">
        <f t="shared" si="2"/>
        <v>249207</v>
      </c>
      <c r="F20" s="930"/>
      <c r="G20" s="932">
        <v>57627</v>
      </c>
      <c r="H20" s="933">
        <v>18.634016368263289</v>
      </c>
      <c r="I20" s="934">
        <v>46259</v>
      </c>
      <c r="J20" s="930"/>
      <c r="K20" s="932">
        <v>121470</v>
      </c>
      <c r="L20" s="933">
        <v>39.278011492060003</v>
      </c>
      <c r="M20" s="934">
        <v>96290</v>
      </c>
      <c r="N20" s="930"/>
      <c r="O20" s="932">
        <v>130160</v>
      </c>
      <c r="P20" s="933">
        <v>42.087972139676708</v>
      </c>
      <c r="Q20" s="934">
        <v>106658</v>
      </c>
    </row>
    <row r="21" spans="1:18" s="331" customFormat="1" ht="18" customHeight="1" x14ac:dyDescent="0.25">
      <c r="A21" s="330"/>
      <c r="B21" s="931" t="s">
        <v>3</v>
      </c>
      <c r="C21" s="932">
        <f t="shared" si="1"/>
        <v>270792</v>
      </c>
      <c r="D21" s="933">
        <f t="shared" si="0"/>
        <v>11.323647175172546</v>
      </c>
      <c r="E21" s="934">
        <f t="shared" si="2"/>
        <v>179130</v>
      </c>
      <c r="F21" s="930"/>
      <c r="G21" s="932">
        <v>72002</v>
      </c>
      <c r="H21" s="933">
        <v>26.589411799462319</v>
      </c>
      <c r="I21" s="934">
        <v>48075</v>
      </c>
      <c r="J21" s="930"/>
      <c r="K21" s="932">
        <v>102166</v>
      </c>
      <c r="L21" s="933">
        <v>37.728588732311145</v>
      </c>
      <c r="M21" s="934">
        <v>67445</v>
      </c>
      <c r="N21" s="930"/>
      <c r="O21" s="932">
        <v>96624</v>
      </c>
      <c r="P21" s="933">
        <v>35.681999468226536</v>
      </c>
      <c r="Q21" s="934">
        <v>63610</v>
      </c>
    </row>
    <row r="22" spans="1:18" s="331" customFormat="1" ht="18" customHeight="1" x14ac:dyDescent="0.25">
      <c r="A22" s="330"/>
      <c r="B22" s="931" t="s">
        <v>2</v>
      </c>
      <c r="C22" s="932">
        <f t="shared" si="1"/>
        <v>44285</v>
      </c>
      <c r="D22" s="933">
        <f t="shared" si="0"/>
        <v>1.8518557237751345</v>
      </c>
      <c r="E22" s="934">
        <f t="shared" si="2"/>
        <v>37151</v>
      </c>
      <c r="F22" s="930"/>
      <c r="G22" s="932">
        <v>13691</v>
      </c>
      <c r="H22" s="933">
        <v>30.915659929998874</v>
      </c>
      <c r="I22" s="934">
        <v>12179</v>
      </c>
      <c r="J22" s="930"/>
      <c r="K22" s="932">
        <v>14970</v>
      </c>
      <c r="L22" s="933">
        <v>33.803771028564981</v>
      </c>
      <c r="M22" s="934">
        <v>12574</v>
      </c>
      <c r="N22" s="930"/>
      <c r="O22" s="932">
        <v>15624</v>
      </c>
      <c r="P22" s="933">
        <v>35.280569041436152</v>
      </c>
      <c r="Q22" s="934">
        <v>12398</v>
      </c>
    </row>
    <row r="23" spans="1:18" s="331" customFormat="1" ht="18" customHeight="1" x14ac:dyDescent="0.25">
      <c r="A23" s="330"/>
      <c r="B23" s="931" t="s">
        <v>35</v>
      </c>
      <c r="C23" s="932">
        <f t="shared" si="1"/>
        <v>147247</v>
      </c>
      <c r="D23" s="933">
        <f t="shared" si="0"/>
        <v>6.157394146070164</v>
      </c>
      <c r="E23" s="934">
        <f t="shared" si="2"/>
        <v>92849</v>
      </c>
      <c r="F23" s="930"/>
      <c r="G23" s="932">
        <v>42664</v>
      </c>
      <c r="H23" s="933">
        <v>28.974444301072349</v>
      </c>
      <c r="I23" s="934">
        <v>28199</v>
      </c>
      <c r="J23" s="930"/>
      <c r="K23" s="932">
        <v>49164</v>
      </c>
      <c r="L23" s="933">
        <v>33.388795697026083</v>
      </c>
      <c r="M23" s="934">
        <v>31150</v>
      </c>
      <c r="N23" s="930"/>
      <c r="O23" s="932">
        <v>55419</v>
      </c>
      <c r="P23" s="933">
        <v>37.636760001901564</v>
      </c>
      <c r="Q23" s="934">
        <v>33500</v>
      </c>
    </row>
    <row r="24" spans="1:18" s="331" customFormat="1" ht="18" customHeight="1" x14ac:dyDescent="0.25">
      <c r="A24" s="330"/>
      <c r="B24" s="931" t="s">
        <v>42</v>
      </c>
      <c r="C24" s="932">
        <f t="shared" si="1"/>
        <v>297771</v>
      </c>
      <c r="D24" s="933">
        <f t="shared" si="0"/>
        <v>12.451821852190257</v>
      </c>
      <c r="E24" s="934">
        <f t="shared" si="2"/>
        <v>208264</v>
      </c>
      <c r="F24" s="930"/>
      <c r="G24" s="932">
        <v>97278</v>
      </c>
      <c r="H24" s="933">
        <v>32.668728653898462</v>
      </c>
      <c r="I24" s="934">
        <v>67932</v>
      </c>
      <c r="J24" s="930"/>
      <c r="K24" s="932">
        <v>114844</v>
      </c>
      <c r="L24" s="933">
        <v>38.567892776663946</v>
      </c>
      <c r="M24" s="934">
        <v>78607</v>
      </c>
      <c r="N24" s="930"/>
      <c r="O24" s="932">
        <v>85649</v>
      </c>
      <c r="P24" s="933">
        <v>28.763378569437588</v>
      </c>
      <c r="Q24" s="934">
        <v>61725</v>
      </c>
    </row>
    <row r="25" spans="1:18" s="331" customFormat="1" ht="18" customHeight="1" x14ac:dyDescent="0.25">
      <c r="A25" s="330">
        <v>47094</v>
      </c>
      <c r="B25" s="931" t="s">
        <v>43</v>
      </c>
      <c r="C25" s="932">
        <f t="shared" si="1"/>
        <v>66474</v>
      </c>
      <c r="D25" s="933">
        <f t="shared" si="0"/>
        <v>2.7797280655352443</v>
      </c>
      <c r="E25" s="934">
        <f t="shared" si="2"/>
        <v>50018</v>
      </c>
      <c r="F25" s="930"/>
      <c r="G25" s="932">
        <v>18354</v>
      </c>
      <c r="H25" s="933">
        <v>27.610795198122574</v>
      </c>
      <c r="I25" s="934">
        <v>14674</v>
      </c>
      <c r="J25" s="930"/>
      <c r="K25" s="932">
        <v>24256</v>
      </c>
      <c r="L25" s="933">
        <v>36.48945452357313</v>
      </c>
      <c r="M25" s="934">
        <v>18564</v>
      </c>
      <c r="N25" s="930"/>
      <c r="O25" s="932">
        <v>23864</v>
      </c>
      <c r="P25" s="933">
        <v>35.899750278304296</v>
      </c>
      <c r="Q25" s="934">
        <v>16780</v>
      </c>
    </row>
    <row r="26" spans="1:18" s="331" customFormat="1" ht="18" customHeight="1" x14ac:dyDescent="0.25">
      <c r="B26" s="931" t="s">
        <v>44</v>
      </c>
      <c r="C26" s="932">
        <f t="shared" si="1"/>
        <v>24773</v>
      </c>
      <c r="D26" s="933">
        <f t="shared" si="0"/>
        <v>1.035926879193438</v>
      </c>
      <c r="E26" s="934">
        <f t="shared" si="2"/>
        <v>17320</v>
      </c>
      <c r="F26" s="930"/>
      <c r="G26" s="932">
        <v>4259</v>
      </c>
      <c r="H26" s="933">
        <v>17.192104307108547</v>
      </c>
      <c r="I26" s="934">
        <v>3287</v>
      </c>
      <c r="J26" s="930"/>
      <c r="K26" s="932">
        <v>9036</v>
      </c>
      <c r="L26" s="933">
        <v>36.475194768497957</v>
      </c>
      <c r="M26" s="934">
        <v>6709</v>
      </c>
      <c r="N26" s="930"/>
      <c r="O26" s="932">
        <v>11478</v>
      </c>
      <c r="P26" s="933">
        <v>46.332700924393492</v>
      </c>
      <c r="Q26" s="934">
        <v>7324</v>
      </c>
    </row>
    <row r="27" spans="1:18" s="331" customFormat="1" ht="18" customHeight="1" x14ac:dyDescent="0.25">
      <c r="B27" s="931" t="s">
        <v>45</v>
      </c>
      <c r="C27" s="932">
        <f t="shared" si="1"/>
        <v>107539</v>
      </c>
      <c r="D27" s="933">
        <f t="shared" si="0"/>
        <v>4.4969337852332432</v>
      </c>
      <c r="E27" s="934">
        <f t="shared" si="2"/>
        <v>74273</v>
      </c>
      <c r="F27" s="930"/>
      <c r="G27" s="932">
        <v>24808</v>
      </c>
      <c r="H27" s="933">
        <v>23.068840141716031</v>
      </c>
      <c r="I27" s="934">
        <v>17137</v>
      </c>
      <c r="J27" s="930"/>
      <c r="K27" s="932">
        <v>36087</v>
      </c>
      <c r="L27" s="933">
        <v>33.557128111661818</v>
      </c>
      <c r="M27" s="934">
        <v>24263</v>
      </c>
      <c r="N27" s="930"/>
      <c r="O27" s="932">
        <v>46644</v>
      </c>
      <c r="P27" s="933">
        <v>43.374031746622151</v>
      </c>
      <c r="Q27" s="934">
        <v>32873</v>
      </c>
    </row>
    <row r="28" spans="1:18" s="331" customFormat="1" ht="18" customHeight="1" x14ac:dyDescent="0.25">
      <c r="B28" s="931" t="s">
        <v>46</v>
      </c>
      <c r="C28" s="932">
        <f t="shared" si="1"/>
        <v>14879</v>
      </c>
      <c r="D28" s="933">
        <f t="shared" si="0"/>
        <v>0.62219174244214126</v>
      </c>
      <c r="E28" s="934">
        <f t="shared" si="2"/>
        <v>9594</v>
      </c>
      <c r="F28" s="930"/>
      <c r="G28" s="932">
        <v>3489</v>
      </c>
      <c r="H28" s="933">
        <v>23.449156529336648</v>
      </c>
      <c r="I28" s="934">
        <v>2189</v>
      </c>
      <c r="J28" s="930"/>
      <c r="K28" s="932">
        <v>6691</v>
      </c>
      <c r="L28" s="933">
        <v>44.969419987902413</v>
      </c>
      <c r="M28" s="934">
        <v>4207</v>
      </c>
      <c r="N28" s="930"/>
      <c r="O28" s="932">
        <v>4699</v>
      </c>
      <c r="P28" s="933">
        <v>31.58142348276094</v>
      </c>
      <c r="Q28" s="934">
        <v>3198</v>
      </c>
    </row>
    <row r="29" spans="1:18" s="331" customFormat="1" ht="18" customHeight="1" x14ac:dyDescent="0.25">
      <c r="B29" s="952" t="s">
        <v>1</v>
      </c>
      <c r="C29" s="946">
        <f t="shared" si="1"/>
        <v>5224</v>
      </c>
      <c r="D29" s="933">
        <f t="shared" si="0"/>
        <v>0.21845081406799824</v>
      </c>
      <c r="E29" s="948">
        <f t="shared" si="2"/>
        <v>3910</v>
      </c>
      <c r="F29" s="930"/>
      <c r="G29" s="932">
        <v>1571</v>
      </c>
      <c r="H29" s="949">
        <v>30.072741194486984</v>
      </c>
      <c r="I29" s="934">
        <v>1205</v>
      </c>
      <c r="J29" s="930"/>
      <c r="K29" s="946">
        <v>1933</v>
      </c>
      <c r="L29" s="949">
        <v>37.002297090352222</v>
      </c>
      <c r="M29" s="948">
        <v>1467</v>
      </c>
      <c r="N29" s="930"/>
      <c r="O29" s="946">
        <v>1720</v>
      </c>
      <c r="P29" s="949">
        <v>32.924961715160791</v>
      </c>
      <c r="Q29" s="934">
        <v>1238</v>
      </c>
    </row>
    <row r="30" spans="1:18" s="319" customFormat="1" ht="18" customHeight="1" x14ac:dyDescent="0.25">
      <c r="B30" s="1274" t="s">
        <v>0</v>
      </c>
      <c r="C30" s="1275">
        <f>SUM(C12:C29)</f>
        <v>2391385</v>
      </c>
      <c r="D30" s="1276">
        <f>C30/C$30*100</f>
        <v>100</v>
      </c>
      <c r="E30" s="1277">
        <f>SUM(E12:E29)</f>
        <v>1674950</v>
      </c>
      <c r="F30" s="1278"/>
      <c r="G30" s="1279">
        <f>SUM(G12:G29)</f>
        <v>609761</v>
      </c>
      <c r="H30" s="1280">
        <f t="shared" ref="H30" si="3">G30/$C30*100</f>
        <v>25.498236377663989</v>
      </c>
      <c r="I30" s="1279">
        <f>SUM(I12:I29)</f>
        <v>437745</v>
      </c>
      <c r="J30" s="1278"/>
      <c r="K30" s="1279">
        <f>SUM(K12:K29)</f>
        <v>899312</v>
      </c>
      <c r="L30" s="1281">
        <f t="shared" ref="L30" si="4">K30/$C30*100</f>
        <v>37.606324368514485</v>
      </c>
      <c r="M30" s="1277">
        <f>SUM(M12:M29)</f>
        <v>626805</v>
      </c>
      <c r="N30" s="1278"/>
      <c r="O30" s="1282">
        <f>SUM(O12:O29)</f>
        <v>882312</v>
      </c>
      <c r="P30" s="1283">
        <f t="shared" ref="P30" si="5">O30/$C30*100</f>
        <v>36.895439253821536</v>
      </c>
      <c r="Q30" s="1279">
        <f>SUM(Q12:Q29)</f>
        <v>610400</v>
      </c>
      <c r="R30" s="1115"/>
    </row>
    <row r="31" spans="1:18" s="328" customFormat="1" ht="6.75" customHeight="1" x14ac:dyDescent="0.25">
      <c r="B31" s="1669"/>
      <c r="C31" s="1669"/>
      <c r="D31" s="1669"/>
      <c r="E31" s="947"/>
      <c r="F31" s="779"/>
      <c r="G31" s="950"/>
      <c r="I31" s="951"/>
      <c r="M31" s="950"/>
    </row>
    <row r="32" spans="1:18" ht="24.75" customHeight="1" x14ac:dyDescent="0.35">
      <c r="B32" s="1665" t="s">
        <v>78</v>
      </c>
      <c r="C32" s="1665"/>
      <c r="D32" s="1665"/>
      <c r="E32" s="1665"/>
      <c r="F32" s="1665"/>
      <c r="G32" s="1665"/>
      <c r="H32" s="1665"/>
      <c r="I32" s="1665"/>
      <c r="J32" s="1665"/>
      <c r="K32" s="1665"/>
      <c r="L32" s="1665"/>
      <c r="M32" s="1665"/>
      <c r="N32" s="1665"/>
      <c r="O32" s="1665"/>
      <c r="P32" s="1665"/>
      <c r="Q32" s="1665"/>
    </row>
    <row r="33" spans="2:11" x14ac:dyDescent="0.35">
      <c r="G33" s="935"/>
      <c r="K33" s="935"/>
    </row>
    <row r="34" spans="2:11" x14ac:dyDescent="0.35">
      <c r="B34" s="935"/>
      <c r="K34" s="935"/>
    </row>
  </sheetData>
  <mergeCells count="15">
    <mergeCell ref="B32:Q32"/>
    <mergeCell ref="G9:H9"/>
    <mergeCell ref="K9:L9"/>
    <mergeCell ref="O9:P9"/>
    <mergeCell ref="B31:D31"/>
    <mergeCell ref="B2:D2"/>
    <mergeCell ref="G2:P2"/>
    <mergeCell ref="B5:P5"/>
    <mergeCell ref="B7:B10"/>
    <mergeCell ref="C7:E8"/>
    <mergeCell ref="C9:D9"/>
    <mergeCell ref="B4:Q4"/>
    <mergeCell ref="G7:I8"/>
    <mergeCell ref="K7:M8"/>
    <mergeCell ref="O7:Q8"/>
  </mergeCells>
  <printOptions horizontalCentered="1"/>
  <pageMargins left="0" right="0" top="0.43307086614173229" bottom="0.43307086614173229" header="0" footer="0"/>
  <pageSetup paperSize="9" scale="98"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64</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437</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72</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512</v>
      </c>
      <c r="E11" s="928">
        <f>D11/D$29*100</f>
        <v>0.6452182022103764</v>
      </c>
      <c r="F11" s="930"/>
      <c r="G11" s="927">
        <v>6</v>
      </c>
      <c r="H11" s="928">
        <v>1.171875</v>
      </c>
      <c r="I11" s="927">
        <v>2</v>
      </c>
      <c r="J11" s="928">
        <v>33.333333333333329</v>
      </c>
      <c r="K11" s="930"/>
      <c r="L11" s="927">
        <v>20</v>
      </c>
      <c r="M11" s="928">
        <v>3.90625</v>
      </c>
      <c r="N11" s="927">
        <v>16</v>
      </c>
      <c r="O11" s="928">
        <v>80</v>
      </c>
      <c r="P11" s="930"/>
      <c r="Q11" s="927">
        <v>486</v>
      </c>
      <c r="R11" s="928">
        <v>94.921875</v>
      </c>
      <c r="S11" s="927">
        <v>342</v>
      </c>
      <c r="T11" s="928">
        <f>S11/Q11*100</f>
        <v>70.370370370370367</v>
      </c>
    </row>
    <row r="12" spans="1:22" s="331" customFormat="1" ht="18" customHeight="1" x14ac:dyDescent="0.25">
      <c r="A12" s="330"/>
      <c r="B12" s="931" t="s">
        <v>7</v>
      </c>
      <c r="C12" s="930"/>
      <c r="D12" s="932">
        <f t="shared" ref="D12:D28" si="0">G12+L12+Q12</f>
        <v>5147</v>
      </c>
      <c r="E12" s="933">
        <f t="shared" ref="E12:E29" si="1">D12/D$29*100</f>
        <v>6.4862072007359526</v>
      </c>
      <c r="F12" s="930"/>
      <c r="G12" s="932">
        <v>2498</v>
      </c>
      <c r="H12" s="933">
        <v>48.53312609286963</v>
      </c>
      <c r="I12" s="932">
        <v>1</v>
      </c>
      <c r="J12" s="933">
        <v>4.0032025620496396E-2</v>
      </c>
      <c r="K12" s="930"/>
      <c r="L12" s="932">
        <v>1490</v>
      </c>
      <c r="M12" s="933">
        <v>28.948902273168837</v>
      </c>
      <c r="N12" s="932">
        <v>10</v>
      </c>
      <c r="O12" s="933">
        <v>0.67114093959731547</v>
      </c>
      <c r="P12" s="930"/>
      <c r="Q12" s="932">
        <v>1159</v>
      </c>
      <c r="R12" s="933">
        <v>22.51797163396153</v>
      </c>
      <c r="S12" s="932">
        <v>219</v>
      </c>
      <c r="T12" s="933">
        <f t="shared" ref="T12:T29" si="2">S12/Q12*100</f>
        <v>18.895599654874893</v>
      </c>
    </row>
    <row r="13" spans="1:22" s="331" customFormat="1" ht="18" customHeight="1" x14ac:dyDescent="0.25">
      <c r="A13" s="330"/>
      <c r="B13" s="931" t="s">
        <v>37</v>
      </c>
      <c r="C13" s="930"/>
      <c r="D13" s="932">
        <f t="shared" si="0"/>
        <v>7134</v>
      </c>
      <c r="E13" s="933">
        <f t="shared" si="1"/>
        <v>8.9902083097047356</v>
      </c>
      <c r="F13" s="930"/>
      <c r="G13" s="932">
        <v>2138</v>
      </c>
      <c r="H13" s="933">
        <v>29.969161760583123</v>
      </c>
      <c r="I13" s="932">
        <v>6</v>
      </c>
      <c r="J13" s="933">
        <v>0.2806361085126286</v>
      </c>
      <c r="K13" s="930"/>
      <c r="L13" s="932">
        <v>2517</v>
      </c>
      <c r="M13" s="933">
        <v>35.281749369217827</v>
      </c>
      <c r="N13" s="932">
        <v>6</v>
      </c>
      <c r="O13" s="933">
        <v>0.23837902264600713</v>
      </c>
      <c r="P13" s="930"/>
      <c r="Q13" s="932">
        <v>2479</v>
      </c>
      <c r="R13" s="933">
        <v>34.749088870199046</v>
      </c>
      <c r="S13" s="932">
        <v>1648</v>
      </c>
      <c r="T13" s="933">
        <f t="shared" si="2"/>
        <v>66.478418717224685</v>
      </c>
    </row>
    <row r="14" spans="1:22" s="331" customFormat="1" ht="18" customHeight="1" x14ac:dyDescent="0.25">
      <c r="A14" s="330"/>
      <c r="B14" s="931" t="s">
        <v>38</v>
      </c>
      <c r="C14" s="930"/>
      <c r="D14" s="932">
        <f t="shared" si="0"/>
        <v>3664</v>
      </c>
      <c r="E14" s="933">
        <f t="shared" si="1"/>
        <v>4.6173427595680065</v>
      </c>
      <c r="F14" s="930"/>
      <c r="G14" s="932">
        <v>434</v>
      </c>
      <c r="H14" s="933">
        <v>11.844978165938864</v>
      </c>
      <c r="I14" s="932">
        <v>15</v>
      </c>
      <c r="J14" s="933">
        <v>3.4562211981566824</v>
      </c>
      <c r="K14" s="930"/>
      <c r="L14" s="932">
        <v>939</v>
      </c>
      <c r="M14" s="933">
        <v>25.627729257641924</v>
      </c>
      <c r="N14" s="932">
        <v>47</v>
      </c>
      <c r="O14" s="933">
        <v>5.0053248136315229</v>
      </c>
      <c r="P14" s="930"/>
      <c r="Q14" s="932">
        <v>2291</v>
      </c>
      <c r="R14" s="933">
        <v>62.527292576419214</v>
      </c>
      <c r="S14" s="932">
        <v>226</v>
      </c>
      <c r="T14" s="933">
        <f t="shared" si="2"/>
        <v>9.8646879092099518</v>
      </c>
    </row>
    <row r="15" spans="1:22" s="331" customFormat="1" ht="18" customHeight="1" x14ac:dyDescent="0.25">
      <c r="A15" s="330"/>
      <c r="B15" s="931" t="s">
        <v>6</v>
      </c>
      <c r="C15" s="930"/>
      <c r="D15" s="932">
        <f t="shared" si="0"/>
        <v>1950</v>
      </c>
      <c r="E15" s="933">
        <f t="shared" si="1"/>
        <v>2.4573740123246757</v>
      </c>
      <c r="F15" s="930"/>
      <c r="G15" s="932">
        <v>700</v>
      </c>
      <c r="H15" s="933">
        <v>35.897435897435898</v>
      </c>
      <c r="I15" s="932">
        <v>77</v>
      </c>
      <c r="J15" s="933">
        <v>11</v>
      </c>
      <c r="K15" s="930"/>
      <c r="L15" s="932">
        <v>632</v>
      </c>
      <c r="M15" s="933">
        <v>32.410256410256409</v>
      </c>
      <c r="N15" s="932">
        <v>115</v>
      </c>
      <c r="O15" s="933">
        <v>18.196202531645568</v>
      </c>
      <c r="P15" s="930"/>
      <c r="Q15" s="932">
        <v>618</v>
      </c>
      <c r="R15" s="933">
        <v>31.692307692307693</v>
      </c>
      <c r="S15" s="932">
        <v>197</v>
      </c>
      <c r="T15" s="933">
        <f t="shared" si="2"/>
        <v>31.877022653721681</v>
      </c>
    </row>
    <row r="16" spans="1:22" s="331" customFormat="1" ht="18" customHeight="1" x14ac:dyDescent="0.25">
      <c r="A16" s="330"/>
      <c r="B16" s="931" t="s">
        <v>5</v>
      </c>
      <c r="C16" s="930"/>
      <c r="D16" s="932">
        <f t="shared" si="0"/>
        <v>6350</v>
      </c>
      <c r="E16" s="933">
        <f t="shared" si="1"/>
        <v>8.0022179375700979</v>
      </c>
      <c r="F16" s="930"/>
      <c r="G16" s="932">
        <v>2298</v>
      </c>
      <c r="H16" s="933">
        <v>36.188976377952756</v>
      </c>
      <c r="I16" s="932">
        <v>0</v>
      </c>
      <c r="J16" s="933">
        <v>0</v>
      </c>
      <c r="K16" s="930"/>
      <c r="L16" s="932">
        <v>3335</v>
      </c>
      <c r="M16" s="933">
        <v>52.519685039370081</v>
      </c>
      <c r="N16" s="932">
        <v>0</v>
      </c>
      <c r="O16" s="933">
        <v>0</v>
      </c>
      <c r="P16" s="930"/>
      <c r="Q16" s="932">
        <v>717</v>
      </c>
      <c r="R16" s="933">
        <v>11.291338582677165</v>
      </c>
      <c r="S16" s="932">
        <v>100</v>
      </c>
      <c r="T16" s="933">
        <f t="shared" si="2"/>
        <v>13.947001394700139</v>
      </c>
    </row>
    <row r="17" spans="1:20" s="331" customFormat="1" ht="18" customHeight="1" x14ac:dyDescent="0.25">
      <c r="A17" s="330"/>
      <c r="B17" s="931" t="s">
        <v>4</v>
      </c>
      <c r="C17" s="930"/>
      <c r="D17" s="932">
        <f t="shared" si="0"/>
        <v>14235</v>
      </c>
      <c r="E17" s="933">
        <f t="shared" si="1"/>
        <v>17.938830289970134</v>
      </c>
      <c r="F17" s="930"/>
      <c r="G17" s="932">
        <v>5841</v>
      </c>
      <c r="H17" s="933">
        <v>41.032665964172814</v>
      </c>
      <c r="I17" s="932">
        <v>7</v>
      </c>
      <c r="J17" s="933">
        <v>0.11984249272384866</v>
      </c>
      <c r="K17" s="930"/>
      <c r="L17" s="932">
        <v>4779</v>
      </c>
      <c r="M17" s="933">
        <v>33.572181243414114</v>
      </c>
      <c r="N17" s="932">
        <v>29</v>
      </c>
      <c r="O17" s="933">
        <v>0.60682151077631297</v>
      </c>
      <c r="P17" s="930"/>
      <c r="Q17" s="932">
        <v>3615</v>
      </c>
      <c r="R17" s="933">
        <v>25.395152792413068</v>
      </c>
      <c r="S17" s="932">
        <v>43</v>
      </c>
      <c r="T17" s="933">
        <f t="shared" si="2"/>
        <v>1.1894882434301521</v>
      </c>
    </row>
    <row r="18" spans="1:20" s="331" customFormat="1" ht="18" customHeight="1" x14ac:dyDescent="0.25">
      <c r="A18" s="330"/>
      <c r="B18" s="931" t="s">
        <v>40</v>
      </c>
      <c r="C18" s="930"/>
      <c r="D18" s="932">
        <f t="shared" si="0"/>
        <v>15551</v>
      </c>
      <c r="E18" s="933">
        <f t="shared" si="1"/>
        <v>19.597242700338992</v>
      </c>
      <c r="F18" s="930"/>
      <c r="G18" s="932">
        <v>4867</v>
      </c>
      <c r="H18" s="933">
        <v>31.297022699504858</v>
      </c>
      <c r="I18" s="932">
        <v>226</v>
      </c>
      <c r="J18" s="933">
        <v>4.6435175672899112</v>
      </c>
      <c r="K18" s="930"/>
      <c r="L18" s="932">
        <v>4252</v>
      </c>
      <c r="M18" s="933">
        <v>27.342293100122177</v>
      </c>
      <c r="N18" s="932">
        <v>399</v>
      </c>
      <c r="O18" s="933">
        <v>9.3838193791157103</v>
      </c>
      <c r="P18" s="930"/>
      <c r="Q18" s="932">
        <v>6432</v>
      </c>
      <c r="R18" s="933">
        <v>41.360684200372965</v>
      </c>
      <c r="S18" s="932">
        <v>1344</v>
      </c>
      <c r="T18" s="933">
        <f t="shared" si="2"/>
        <v>20.8955223880597</v>
      </c>
    </row>
    <row r="19" spans="1:20" s="331" customFormat="1" ht="18" customHeight="1" x14ac:dyDescent="0.25">
      <c r="A19" s="330"/>
      <c r="B19" s="931" t="s">
        <v>41</v>
      </c>
      <c r="C19" s="930"/>
      <c r="D19" s="932">
        <f t="shared" si="0"/>
        <v>14</v>
      </c>
      <c r="E19" s="933">
        <f t="shared" si="1"/>
        <v>1.764268521668998E-2</v>
      </c>
      <c r="F19" s="930"/>
      <c r="G19" s="932">
        <v>9</v>
      </c>
      <c r="H19" s="933">
        <v>64.285714285714292</v>
      </c>
      <c r="I19" s="932">
        <v>8</v>
      </c>
      <c r="J19" s="933">
        <v>88.888888888888886</v>
      </c>
      <c r="K19" s="930"/>
      <c r="L19" s="932">
        <v>4</v>
      </c>
      <c r="M19" s="933">
        <v>28.571428571428569</v>
      </c>
      <c r="N19" s="932">
        <v>4</v>
      </c>
      <c r="O19" s="933">
        <v>100</v>
      </c>
      <c r="P19" s="930"/>
      <c r="Q19" s="932">
        <v>1</v>
      </c>
      <c r="R19" s="933">
        <v>7.1428571428571423</v>
      </c>
      <c r="S19" s="932">
        <v>1</v>
      </c>
      <c r="T19" s="933">
        <f t="shared" si="2"/>
        <v>100</v>
      </c>
    </row>
    <row r="20" spans="1:20" s="331" customFormat="1" ht="18" customHeight="1" x14ac:dyDescent="0.25">
      <c r="A20" s="330"/>
      <c r="B20" s="931" t="s">
        <v>3</v>
      </c>
      <c r="C20" s="930"/>
      <c r="D20" s="932">
        <f t="shared" si="0"/>
        <v>1706</v>
      </c>
      <c r="E20" s="933">
        <f t="shared" si="1"/>
        <v>2.1498872128337934</v>
      </c>
      <c r="F20" s="930"/>
      <c r="G20" s="932">
        <v>23</v>
      </c>
      <c r="H20" s="933">
        <v>1.3481828839390386</v>
      </c>
      <c r="I20" s="932">
        <v>1</v>
      </c>
      <c r="J20" s="933">
        <v>4.3478260869565215</v>
      </c>
      <c r="K20" s="930"/>
      <c r="L20" s="932">
        <v>365</v>
      </c>
      <c r="M20" s="933">
        <v>21.395076201641267</v>
      </c>
      <c r="N20" s="932">
        <v>60</v>
      </c>
      <c r="O20" s="933">
        <v>16.43835616438356</v>
      </c>
      <c r="P20" s="930"/>
      <c r="Q20" s="932">
        <v>1318</v>
      </c>
      <c r="R20" s="933">
        <v>77.256740914419694</v>
      </c>
      <c r="S20" s="932">
        <v>252</v>
      </c>
      <c r="T20" s="933">
        <f t="shared" si="2"/>
        <v>19.119878603945374</v>
      </c>
    </row>
    <row r="21" spans="1:20" s="331" customFormat="1" ht="18" customHeight="1" x14ac:dyDescent="0.25">
      <c r="A21" s="330"/>
      <c r="B21" s="931" t="s">
        <v>2</v>
      </c>
      <c r="C21" s="930"/>
      <c r="D21" s="932">
        <f t="shared" si="0"/>
        <v>1827</v>
      </c>
      <c r="E21" s="933">
        <f t="shared" si="1"/>
        <v>2.3023704207780424</v>
      </c>
      <c r="F21" s="930"/>
      <c r="G21" s="932">
        <v>433</v>
      </c>
      <c r="H21" s="933">
        <v>23.700054734537492</v>
      </c>
      <c r="I21" s="932">
        <v>48</v>
      </c>
      <c r="J21" s="933">
        <v>11.085450346420323</v>
      </c>
      <c r="K21" s="930"/>
      <c r="L21" s="932">
        <v>446</v>
      </c>
      <c r="M21" s="933">
        <v>24.411603721948548</v>
      </c>
      <c r="N21" s="932">
        <v>86</v>
      </c>
      <c r="O21" s="933">
        <v>19.282511210762333</v>
      </c>
      <c r="P21" s="930"/>
      <c r="Q21" s="932">
        <v>948</v>
      </c>
      <c r="R21" s="933">
        <v>51.88834154351396</v>
      </c>
      <c r="S21" s="932">
        <v>752</v>
      </c>
      <c r="T21" s="933">
        <f t="shared" si="2"/>
        <v>79.324894514767934</v>
      </c>
    </row>
    <row r="22" spans="1:20" s="331" customFormat="1" ht="18" customHeight="1" x14ac:dyDescent="0.25">
      <c r="A22" s="330"/>
      <c r="B22" s="931" t="s">
        <v>35</v>
      </c>
      <c r="C22" s="930"/>
      <c r="D22" s="932">
        <f t="shared" si="0"/>
        <v>5907</v>
      </c>
      <c r="E22" s="933">
        <f t="shared" si="1"/>
        <v>7.4439529696419804</v>
      </c>
      <c r="F22" s="930"/>
      <c r="G22" s="932">
        <v>1421</v>
      </c>
      <c r="H22" s="933">
        <v>24.056204503131877</v>
      </c>
      <c r="I22" s="932">
        <v>5</v>
      </c>
      <c r="J22" s="933">
        <v>0.35186488388458831</v>
      </c>
      <c r="K22" s="930"/>
      <c r="L22" s="932">
        <v>2127</v>
      </c>
      <c r="M22" s="933">
        <v>36.008125952260031</v>
      </c>
      <c r="N22" s="932">
        <v>39</v>
      </c>
      <c r="O22" s="933">
        <v>1.8335684062059237</v>
      </c>
      <c r="P22" s="930"/>
      <c r="Q22" s="932">
        <v>2359</v>
      </c>
      <c r="R22" s="933">
        <v>39.935669544608096</v>
      </c>
      <c r="S22" s="932">
        <v>143</v>
      </c>
      <c r="T22" s="933">
        <f t="shared" si="2"/>
        <v>6.0618906316235694</v>
      </c>
    </row>
    <row r="23" spans="1:20" s="331" customFormat="1" ht="18" customHeight="1" x14ac:dyDescent="0.25">
      <c r="A23" s="330"/>
      <c r="B23" s="931" t="s">
        <v>42</v>
      </c>
      <c r="C23" s="930"/>
      <c r="D23" s="932">
        <f t="shared" si="0"/>
        <v>6546</v>
      </c>
      <c r="E23" s="933">
        <f t="shared" si="1"/>
        <v>8.2492155306037578</v>
      </c>
      <c r="F23" s="930"/>
      <c r="G23" s="932">
        <v>2611</v>
      </c>
      <c r="H23" s="933">
        <v>39.8869538649557</v>
      </c>
      <c r="I23" s="932">
        <v>39</v>
      </c>
      <c r="J23" s="933">
        <v>1.4936805821524319</v>
      </c>
      <c r="K23" s="930"/>
      <c r="L23" s="932">
        <v>2857</v>
      </c>
      <c r="M23" s="933">
        <v>43.644974029941949</v>
      </c>
      <c r="N23" s="932">
        <v>59</v>
      </c>
      <c r="O23" s="933">
        <v>2.0651032551627582</v>
      </c>
      <c r="P23" s="930"/>
      <c r="Q23" s="932">
        <v>1078</v>
      </c>
      <c r="R23" s="933">
        <v>16.468072105102351</v>
      </c>
      <c r="S23" s="932">
        <v>101</v>
      </c>
      <c r="T23" s="933">
        <f t="shared" si="2"/>
        <v>9.3692022263450827</v>
      </c>
    </row>
    <row r="24" spans="1:20" s="331" customFormat="1" ht="18" customHeight="1" x14ac:dyDescent="0.25">
      <c r="A24" s="330">
        <v>47094</v>
      </c>
      <c r="B24" s="931" t="s">
        <v>43</v>
      </c>
      <c r="C24" s="930"/>
      <c r="D24" s="932">
        <f t="shared" si="0"/>
        <v>3111</v>
      </c>
      <c r="E24" s="933">
        <f t="shared" si="1"/>
        <v>3.9204566935087519</v>
      </c>
      <c r="F24" s="930"/>
      <c r="G24" s="932">
        <v>1128</v>
      </c>
      <c r="H24" s="933">
        <v>36.258437801350048</v>
      </c>
      <c r="I24" s="932">
        <v>60</v>
      </c>
      <c r="J24" s="933">
        <v>5.3191489361702127</v>
      </c>
      <c r="K24" s="930"/>
      <c r="L24" s="932">
        <v>1595</v>
      </c>
      <c r="M24" s="933">
        <v>51.26968820315011</v>
      </c>
      <c r="N24" s="932">
        <v>197</v>
      </c>
      <c r="O24" s="933">
        <v>12.351097178683386</v>
      </c>
      <c r="P24" s="930"/>
      <c r="Q24" s="932">
        <v>388</v>
      </c>
      <c r="R24" s="933">
        <v>12.471873995499839</v>
      </c>
      <c r="S24" s="932">
        <v>87</v>
      </c>
      <c r="T24" s="933">
        <f t="shared" si="2"/>
        <v>22.422680412371136</v>
      </c>
    </row>
    <row r="25" spans="1:20" s="331" customFormat="1" ht="18" customHeight="1" x14ac:dyDescent="0.25">
      <c r="B25" s="931" t="s">
        <v>44</v>
      </c>
      <c r="C25" s="930"/>
      <c r="D25" s="932">
        <f t="shared" si="0"/>
        <v>2424</v>
      </c>
      <c r="E25" s="933">
        <f t="shared" si="1"/>
        <v>3.0547049260897507</v>
      </c>
      <c r="F25" s="930"/>
      <c r="G25" s="932">
        <v>349</v>
      </c>
      <c r="H25" s="933">
        <v>14.397689768976898</v>
      </c>
      <c r="I25" s="932">
        <v>2</v>
      </c>
      <c r="J25" s="933">
        <v>0.57306590257879653</v>
      </c>
      <c r="K25" s="930"/>
      <c r="L25" s="932">
        <v>706</v>
      </c>
      <c r="M25" s="933">
        <v>29.125412541254125</v>
      </c>
      <c r="N25" s="932">
        <v>21</v>
      </c>
      <c r="O25" s="933">
        <v>2.974504249291785</v>
      </c>
      <c r="P25" s="930"/>
      <c r="Q25" s="932">
        <v>1369</v>
      </c>
      <c r="R25" s="933">
        <v>56.476897689768975</v>
      </c>
      <c r="S25" s="932">
        <v>343</v>
      </c>
      <c r="T25" s="933">
        <f t="shared" si="2"/>
        <v>25.054784514243973</v>
      </c>
    </row>
    <row r="26" spans="1:20" s="331" customFormat="1" ht="18" customHeight="1" x14ac:dyDescent="0.25">
      <c r="B26" s="931" t="s">
        <v>45</v>
      </c>
      <c r="C26" s="930"/>
      <c r="D26" s="932">
        <f t="shared" si="0"/>
        <v>1134</v>
      </c>
      <c r="E26" s="933">
        <f t="shared" si="1"/>
        <v>1.4290575025518883</v>
      </c>
      <c r="F26" s="930"/>
      <c r="G26" s="932">
        <v>264</v>
      </c>
      <c r="H26" s="933">
        <v>23.280423280423278</v>
      </c>
      <c r="I26" s="932">
        <v>18</v>
      </c>
      <c r="J26" s="933">
        <v>6.8181818181818175</v>
      </c>
      <c r="K26" s="930"/>
      <c r="L26" s="932">
        <v>479</v>
      </c>
      <c r="M26" s="933">
        <v>42.239858906525576</v>
      </c>
      <c r="N26" s="932">
        <v>41</v>
      </c>
      <c r="O26" s="933">
        <v>8.559498956158663</v>
      </c>
      <c r="P26" s="930"/>
      <c r="Q26" s="932">
        <v>391</v>
      </c>
      <c r="R26" s="933">
        <v>34.479717813051145</v>
      </c>
      <c r="S26" s="932">
        <v>28</v>
      </c>
      <c r="T26" s="933">
        <f t="shared" si="2"/>
        <v>7.1611253196930944</v>
      </c>
    </row>
    <row r="27" spans="1:20" s="331" customFormat="1" ht="18" customHeight="1" x14ac:dyDescent="0.25">
      <c r="B27" s="931" t="s">
        <v>46</v>
      </c>
      <c r="C27" s="930"/>
      <c r="D27" s="932">
        <f t="shared" si="0"/>
        <v>1386</v>
      </c>
      <c r="E27" s="933">
        <f t="shared" si="1"/>
        <v>1.746625836452308</v>
      </c>
      <c r="F27" s="930"/>
      <c r="G27" s="932">
        <v>403</v>
      </c>
      <c r="H27" s="933">
        <v>29.076479076479078</v>
      </c>
      <c r="I27" s="932">
        <v>11</v>
      </c>
      <c r="J27" s="933">
        <v>2.7295285359801489</v>
      </c>
      <c r="K27" s="930"/>
      <c r="L27" s="932">
        <v>665</v>
      </c>
      <c r="M27" s="933">
        <v>47.979797979797979</v>
      </c>
      <c r="N27" s="932">
        <v>17</v>
      </c>
      <c r="O27" s="933">
        <v>2.5563909774436091</v>
      </c>
      <c r="P27" s="930"/>
      <c r="Q27" s="932">
        <v>318</v>
      </c>
      <c r="R27" s="933">
        <v>22.943722943722943</v>
      </c>
      <c r="S27" s="932">
        <v>18</v>
      </c>
      <c r="T27" s="933">
        <f t="shared" si="2"/>
        <v>5.6603773584905666</v>
      </c>
    </row>
    <row r="28" spans="1:20" s="331" customFormat="1" ht="18" customHeight="1" x14ac:dyDescent="0.25">
      <c r="B28" s="953" t="s">
        <v>1</v>
      </c>
      <c r="C28" s="930"/>
      <c r="D28" s="954">
        <f t="shared" si="0"/>
        <v>755</v>
      </c>
      <c r="E28" s="955">
        <f t="shared" si="1"/>
        <v>0.95144480990006675</v>
      </c>
      <c r="F28" s="930"/>
      <c r="G28" s="954">
        <v>187</v>
      </c>
      <c r="H28" s="955">
        <v>24.768211920529801</v>
      </c>
      <c r="I28" s="954">
        <v>13</v>
      </c>
      <c r="J28" s="955">
        <v>6.9518716577540109</v>
      </c>
      <c r="K28" s="930"/>
      <c r="L28" s="954">
        <v>264</v>
      </c>
      <c r="M28" s="955">
        <v>34.966887417218544</v>
      </c>
      <c r="N28" s="954">
        <v>32</v>
      </c>
      <c r="O28" s="955">
        <v>12.121212121212121</v>
      </c>
      <c r="P28" s="930"/>
      <c r="Q28" s="954">
        <v>304</v>
      </c>
      <c r="R28" s="955">
        <v>40.264900662251655</v>
      </c>
      <c r="S28" s="954">
        <v>53</v>
      </c>
      <c r="T28" s="955">
        <f t="shared" si="2"/>
        <v>17.434210526315788</v>
      </c>
    </row>
    <row r="29" spans="1:20" s="319" customFormat="1" ht="18" customHeight="1" x14ac:dyDescent="0.25">
      <c r="B29" s="1284" t="s">
        <v>0</v>
      </c>
      <c r="C29" s="1277"/>
      <c r="D29" s="1285">
        <f>SUM(D11:D28)</f>
        <v>79353</v>
      </c>
      <c r="E29" s="1286">
        <f t="shared" si="1"/>
        <v>100</v>
      </c>
      <c r="F29" s="1277"/>
      <c r="G29" s="1285">
        <f>SUM(G11:G28)</f>
        <v>25610</v>
      </c>
      <c r="H29" s="1286">
        <f t="shared" ref="H29" si="3">G29/$D29*100</f>
        <v>32.273512028530746</v>
      </c>
      <c r="I29" s="1285">
        <f>SUM(I11:I28)</f>
        <v>539</v>
      </c>
      <c r="J29" s="1286">
        <f t="shared" ref="J29" si="4">I29/G29*100</f>
        <v>2.1046466224131199</v>
      </c>
      <c r="K29" s="1277"/>
      <c r="L29" s="1285">
        <f>SUM(L11:L28)</f>
        <v>27472</v>
      </c>
      <c r="M29" s="1286">
        <f t="shared" ref="M29" si="5">L29/$D29*100</f>
        <v>34.619989162350514</v>
      </c>
      <c r="N29" s="1285">
        <f>SUM(N11:N28)</f>
        <v>1178</v>
      </c>
      <c r="O29" s="1286">
        <f t="shared" ref="O29" si="6">N29/L29*100</f>
        <v>4.2880023296447289</v>
      </c>
      <c r="P29" s="1277"/>
      <c r="Q29" s="1285">
        <f>SUM(Q11:Q28)</f>
        <v>26271</v>
      </c>
      <c r="R29" s="1286">
        <f t="shared" ref="R29" si="7">Q29/$D29*100</f>
        <v>33.106498809118747</v>
      </c>
      <c r="S29" s="1285">
        <f>SUM(S11:S28)</f>
        <v>5897</v>
      </c>
      <c r="T29" s="1286">
        <f t="shared" si="2"/>
        <v>22.446804461192951</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55</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436</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73</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181063</v>
      </c>
      <c r="E11" s="928">
        <f>D11/D$29*100</f>
        <v>28.750563696067783</v>
      </c>
      <c r="F11" s="930"/>
      <c r="G11" s="927">
        <v>30203</v>
      </c>
      <c r="H11" s="928">
        <v>16.680934260450783</v>
      </c>
      <c r="I11" s="927">
        <v>119</v>
      </c>
      <c r="J11" s="928">
        <v>0.39400059596728804</v>
      </c>
      <c r="K11" s="930"/>
      <c r="L11" s="927">
        <v>72188</v>
      </c>
      <c r="M11" s="928">
        <v>39.868995874364174</v>
      </c>
      <c r="N11" s="927">
        <v>377</v>
      </c>
      <c r="O11" s="928">
        <v>0.52224746495262375</v>
      </c>
      <c r="P11" s="930"/>
      <c r="Q11" s="927">
        <v>78672</v>
      </c>
      <c r="R11" s="928">
        <v>43.45006986518505</v>
      </c>
      <c r="S11" s="927">
        <v>3851</v>
      </c>
      <c r="T11" s="928">
        <f>S11/Q11*100</f>
        <v>4.8950071181614803</v>
      </c>
    </row>
    <row r="12" spans="1:22" s="331" customFormat="1" ht="18" customHeight="1" x14ac:dyDescent="0.25">
      <c r="A12" s="330"/>
      <c r="B12" s="931" t="s">
        <v>7</v>
      </c>
      <c r="C12" s="930"/>
      <c r="D12" s="932">
        <f t="shared" ref="D12:D28" si="0">G12+L12+Q12</f>
        <v>11046</v>
      </c>
      <c r="E12" s="933">
        <f t="shared" ref="E12:E29" si="1">D12/D$29*100</f>
        <v>1.7539681027419447</v>
      </c>
      <c r="F12" s="930"/>
      <c r="G12" s="932">
        <v>1994</v>
      </c>
      <c r="H12" s="933">
        <v>18.051783451022995</v>
      </c>
      <c r="I12" s="932">
        <v>9</v>
      </c>
      <c r="J12" s="933">
        <v>0.45135406218655971</v>
      </c>
      <c r="K12" s="930"/>
      <c r="L12" s="932">
        <v>3878</v>
      </c>
      <c r="M12" s="933">
        <v>35.107731305449938</v>
      </c>
      <c r="N12" s="932">
        <v>26</v>
      </c>
      <c r="O12" s="933">
        <v>0.67044868488911813</v>
      </c>
      <c r="P12" s="930"/>
      <c r="Q12" s="932">
        <v>5174</v>
      </c>
      <c r="R12" s="933">
        <v>46.84048524352707</v>
      </c>
      <c r="S12" s="932">
        <v>72</v>
      </c>
      <c r="T12" s="933">
        <f t="shared" ref="T12:T29" si="2">S12/Q12*100</f>
        <v>1.3915732508697332</v>
      </c>
    </row>
    <row r="13" spans="1:22" s="331" customFormat="1" ht="18" customHeight="1" x14ac:dyDescent="0.25">
      <c r="A13" s="330"/>
      <c r="B13" s="931" t="s">
        <v>37</v>
      </c>
      <c r="C13" s="930"/>
      <c r="D13" s="932">
        <f t="shared" si="0"/>
        <v>8563</v>
      </c>
      <c r="E13" s="933">
        <f t="shared" si="1"/>
        <v>1.359698430543117</v>
      </c>
      <c r="F13" s="930"/>
      <c r="G13" s="932">
        <v>832</v>
      </c>
      <c r="H13" s="933">
        <v>9.716220950601425</v>
      </c>
      <c r="I13" s="932">
        <v>26</v>
      </c>
      <c r="J13" s="933">
        <v>3.125</v>
      </c>
      <c r="K13" s="930"/>
      <c r="L13" s="932">
        <v>2335</v>
      </c>
      <c r="M13" s="933">
        <v>27.26848067266145</v>
      </c>
      <c r="N13" s="932">
        <v>104</v>
      </c>
      <c r="O13" s="933">
        <v>4.4539614561027836</v>
      </c>
      <c r="P13" s="930"/>
      <c r="Q13" s="932">
        <v>5396</v>
      </c>
      <c r="R13" s="933">
        <v>63.015298376737128</v>
      </c>
      <c r="S13" s="932">
        <v>140</v>
      </c>
      <c r="T13" s="933">
        <f t="shared" si="2"/>
        <v>2.5945144551519648</v>
      </c>
    </row>
    <row r="14" spans="1:22" s="331" customFormat="1" ht="18" customHeight="1" x14ac:dyDescent="0.25">
      <c r="A14" s="330"/>
      <c r="B14" s="931" t="s">
        <v>38</v>
      </c>
      <c r="C14" s="930"/>
      <c r="D14" s="932">
        <f t="shared" si="0"/>
        <v>18806</v>
      </c>
      <c r="E14" s="933">
        <f t="shared" si="1"/>
        <v>2.9861600706287352</v>
      </c>
      <c r="F14" s="930"/>
      <c r="G14" s="932">
        <v>2931</v>
      </c>
      <c r="H14" s="933">
        <v>15.585451451664362</v>
      </c>
      <c r="I14" s="932">
        <v>314</v>
      </c>
      <c r="J14" s="933">
        <v>10.713067212555442</v>
      </c>
      <c r="K14" s="930"/>
      <c r="L14" s="932">
        <v>5895</v>
      </c>
      <c r="M14" s="933">
        <v>31.34637881527172</v>
      </c>
      <c r="N14" s="932">
        <v>582</v>
      </c>
      <c r="O14" s="933">
        <v>9.8727735368956733</v>
      </c>
      <c r="P14" s="930"/>
      <c r="Q14" s="932">
        <v>9980</v>
      </c>
      <c r="R14" s="933">
        <v>53.068169733063918</v>
      </c>
      <c r="S14" s="932">
        <v>929</v>
      </c>
      <c r="T14" s="933">
        <f t="shared" si="2"/>
        <v>9.3086172344689384</v>
      </c>
    </row>
    <row r="15" spans="1:22" s="331" customFormat="1" ht="18" customHeight="1" x14ac:dyDescent="0.25">
      <c r="A15" s="330"/>
      <c r="B15" s="931" t="s">
        <v>6</v>
      </c>
      <c r="C15" s="930"/>
      <c r="D15" s="932">
        <f t="shared" si="0"/>
        <v>4528</v>
      </c>
      <c r="E15" s="933">
        <f t="shared" si="1"/>
        <v>0.71899036476693146</v>
      </c>
      <c r="F15" s="930"/>
      <c r="G15" s="932">
        <v>1394</v>
      </c>
      <c r="H15" s="933">
        <v>30.786219081272087</v>
      </c>
      <c r="I15" s="932">
        <v>46</v>
      </c>
      <c r="J15" s="933">
        <v>3.2998565279770444</v>
      </c>
      <c r="K15" s="930"/>
      <c r="L15" s="932">
        <v>1687</v>
      </c>
      <c r="M15" s="933">
        <v>37.257067137809187</v>
      </c>
      <c r="N15" s="932">
        <v>81</v>
      </c>
      <c r="O15" s="933">
        <v>4.8014226437462959</v>
      </c>
      <c r="P15" s="930"/>
      <c r="Q15" s="932">
        <v>1447</v>
      </c>
      <c r="R15" s="933">
        <v>31.956713780918726</v>
      </c>
      <c r="S15" s="932">
        <v>113</v>
      </c>
      <c r="T15" s="933">
        <f t="shared" si="2"/>
        <v>7.8092605390463028</v>
      </c>
    </row>
    <row r="16" spans="1:22" s="331" customFormat="1" ht="18" customHeight="1" x14ac:dyDescent="0.25">
      <c r="A16" s="330"/>
      <c r="B16" s="931" t="s">
        <v>5</v>
      </c>
      <c r="C16" s="930"/>
      <c r="D16" s="932">
        <f t="shared" si="0"/>
        <v>4295</v>
      </c>
      <c r="E16" s="933">
        <f t="shared" si="1"/>
        <v>0.6819928482053822</v>
      </c>
      <c r="F16" s="930"/>
      <c r="G16" s="932">
        <v>708</v>
      </c>
      <c r="H16" s="933">
        <v>16.48428405122235</v>
      </c>
      <c r="I16" s="932">
        <v>61</v>
      </c>
      <c r="J16" s="933">
        <v>8.6158192090395485</v>
      </c>
      <c r="K16" s="930"/>
      <c r="L16" s="932">
        <v>1683</v>
      </c>
      <c r="M16" s="933">
        <v>39.185098952270081</v>
      </c>
      <c r="N16" s="932">
        <v>198</v>
      </c>
      <c r="O16" s="933">
        <v>11.76470588235294</v>
      </c>
      <c r="P16" s="930"/>
      <c r="Q16" s="932">
        <v>1904</v>
      </c>
      <c r="R16" s="933">
        <v>44.330616996507565</v>
      </c>
      <c r="S16" s="932">
        <v>263</v>
      </c>
      <c r="T16" s="933">
        <f t="shared" si="2"/>
        <v>13.813025210084035</v>
      </c>
    </row>
    <row r="17" spans="1:20" s="331" customFormat="1" ht="18" customHeight="1" x14ac:dyDescent="0.25">
      <c r="A17" s="330"/>
      <c r="B17" s="931" t="s">
        <v>4</v>
      </c>
      <c r="C17" s="930"/>
      <c r="D17" s="932">
        <f t="shared" si="0"/>
        <v>36905</v>
      </c>
      <c r="E17" s="933">
        <f t="shared" si="1"/>
        <v>5.8600572905750017</v>
      </c>
      <c r="F17" s="930"/>
      <c r="G17" s="932">
        <v>4885</v>
      </c>
      <c r="H17" s="933">
        <v>13.236688795556159</v>
      </c>
      <c r="I17" s="932">
        <v>158</v>
      </c>
      <c r="J17" s="933">
        <v>3.2343909928352099</v>
      </c>
      <c r="K17" s="930"/>
      <c r="L17" s="932">
        <v>10935</v>
      </c>
      <c r="M17" s="933">
        <v>29.630131418506977</v>
      </c>
      <c r="N17" s="932">
        <v>814</v>
      </c>
      <c r="O17" s="933">
        <v>7.443987197073616</v>
      </c>
      <c r="P17" s="930"/>
      <c r="Q17" s="932">
        <v>21085</v>
      </c>
      <c r="R17" s="933">
        <v>57.133179785936861</v>
      </c>
      <c r="S17" s="932">
        <v>3704</v>
      </c>
      <c r="T17" s="933">
        <f t="shared" si="2"/>
        <v>17.566990751719231</v>
      </c>
    </row>
    <row r="18" spans="1:20" s="331" customFormat="1" ht="18" customHeight="1" x14ac:dyDescent="0.25">
      <c r="A18" s="330"/>
      <c r="B18" s="931" t="s">
        <v>40</v>
      </c>
      <c r="C18" s="930"/>
      <c r="D18" s="932">
        <f t="shared" si="0"/>
        <v>34199</v>
      </c>
      <c r="E18" s="933">
        <f t="shared" si="1"/>
        <v>5.4303779780619017</v>
      </c>
      <c r="F18" s="930"/>
      <c r="G18" s="932">
        <v>5773</v>
      </c>
      <c r="H18" s="933">
        <v>16.880610544167958</v>
      </c>
      <c r="I18" s="932">
        <v>176</v>
      </c>
      <c r="J18" s="933">
        <v>3.0486748657543741</v>
      </c>
      <c r="K18" s="930"/>
      <c r="L18" s="932">
        <v>10382</v>
      </c>
      <c r="M18" s="933">
        <v>30.357612795695783</v>
      </c>
      <c r="N18" s="932">
        <v>2715</v>
      </c>
      <c r="O18" s="933">
        <v>26.151030629936429</v>
      </c>
      <c r="P18" s="930"/>
      <c r="Q18" s="932">
        <v>18044</v>
      </c>
      <c r="R18" s="933">
        <v>52.761776660136263</v>
      </c>
      <c r="S18" s="932">
        <v>7958</v>
      </c>
      <c r="T18" s="933">
        <f t="shared" si="2"/>
        <v>44.103303037020616</v>
      </c>
    </row>
    <row r="19" spans="1:20" s="331" customFormat="1" ht="18" customHeight="1" x14ac:dyDescent="0.25">
      <c r="A19" s="330"/>
      <c r="B19" s="931" t="s">
        <v>41</v>
      </c>
      <c r="C19" s="930"/>
      <c r="D19" s="932">
        <f t="shared" si="0"/>
        <v>41701</v>
      </c>
      <c r="E19" s="933">
        <f t="shared" si="1"/>
        <v>6.621602738768952</v>
      </c>
      <c r="F19" s="930"/>
      <c r="G19" s="932">
        <v>4441</v>
      </c>
      <c r="H19" s="933">
        <v>10.649624709239587</v>
      </c>
      <c r="I19" s="932">
        <v>21</v>
      </c>
      <c r="J19" s="933">
        <v>0.47286647151542444</v>
      </c>
      <c r="K19" s="930"/>
      <c r="L19" s="932">
        <v>13849</v>
      </c>
      <c r="M19" s="933">
        <v>33.210234766552361</v>
      </c>
      <c r="N19" s="932">
        <v>42</v>
      </c>
      <c r="O19" s="933">
        <v>0.30327099429561699</v>
      </c>
      <c r="P19" s="930"/>
      <c r="Q19" s="932">
        <v>23411</v>
      </c>
      <c r="R19" s="933">
        <v>56.14014052420805</v>
      </c>
      <c r="S19" s="932">
        <v>18</v>
      </c>
      <c r="T19" s="933">
        <f t="shared" si="2"/>
        <v>7.6886933492802526E-2</v>
      </c>
    </row>
    <row r="20" spans="1:20" s="331" customFormat="1" ht="18" customHeight="1" x14ac:dyDescent="0.25">
      <c r="A20" s="330"/>
      <c r="B20" s="931" t="s">
        <v>3</v>
      </c>
      <c r="C20" s="930"/>
      <c r="D20" s="932">
        <f t="shared" si="0"/>
        <v>81570</v>
      </c>
      <c r="E20" s="933">
        <f t="shared" si="1"/>
        <v>12.952306549036793</v>
      </c>
      <c r="F20" s="930"/>
      <c r="G20" s="932">
        <v>19910</v>
      </c>
      <c r="H20" s="933">
        <v>24.408483511094765</v>
      </c>
      <c r="I20" s="932">
        <v>400</v>
      </c>
      <c r="J20" s="933">
        <v>2.0090406830738323</v>
      </c>
      <c r="K20" s="930"/>
      <c r="L20" s="932">
        <v>30469</v>
      </c>
      <c r="M20" s="933">
        <v>37.353193576069629</v>
      </c>
      <c r="N20" s="932">
        <v>940</v>
      </c>
      <c r="O20" s="933">
        <v>3.0851028914634546</v>
      </c>
      <c r="P20" s="930"/>
      <c r="Q20" s="932">
        <v>31191</v>
      </c>
      <c r="R20" s="933">
        <v>38.238322912835606</v>
      </c>
      <c r="S20" s="932">
        <v>1782</v>
      </c>
      <c r="T20" s="933">
        <f t="shared" si="2"/>
        <v>5.7131864961046457</v>
      </c>
    </row>
    <row r="21" spans="1:20" s="331" customFormat="1" ht="18" customHeight="1" x14ac:dyDescent="0.25">
      <c r="A21" s="330"/>
      <c r="B21" s="931" t="s">
        <v>2</v>
      </c>
      <c r="C21" s="930"/>
      <c r="D21" s="932">
        <f t="shared" si="0"/>
        <v>6438</v>
      </c>
      <c r="E21" s="933">
        <f t="shared" si="1"/>
        <v>1.022274727996799</v>
      </c>
      <c r="F21" s="930"/>
      <c r="G21" s="932">
        <v>894</v>
      </c>
      <c r="H21" s="933">
        <v>13.886300093196645</v>
      </c>
      <c r="I21" s="932">
        <v>86</v>
      </c>
      <c r="J21" s="933">
        <v>9.6196868008948542</v>
      </c>
      <c r="K21" s="930"/>
      <c r="L21" s="932">
        <v>1999</v>
      </c>
      <c r="M21" s="933">
        <v>31.050015532774154</v>
      </c>
      <c r="N21" s="932">
        <v>228</v>
      </c>
      <c r="O21" s="933">
        <v>11.405702851425712</v>
      </c>
      <c r="P21" s="930"/>
      <c r="Q21" s="932">
        <v>3545</v>
      </c>
      <c r="R21" s="933">
        <v>55.063684374029201</v>
      </c>
      <c r="S21" s="932">
        <v>667</v>
      </c>
      <c r="T21" s="933">
        <f t="shared" si="2"/>
        <v>18.815232722143865</v>
      </c>
    </row>
    <row r="22" spans="1:20" s="331" customFormat="1" ht="18" customHeight="1" x14ac:dyDescent="0.25">
      <c r="A22" s="330"/>
      <c r="B22" s="931" t="s">
        <v>35</v>
      </c>
      <c r="C22" s="930"/>
      <c r="D22" s="932">
        <f t="shared" si="0"/>
        <v>46208</v>
      </c>
      <c r="E22" s="933">
        <f t="shared" si="1"/>
        <v>7.3372585634166017</v>
      </c>
      <c r="F22" s="930"/>
      <c r="G22" s="932">
        <v>12017</v>
      </c>
      <c r="H22" s="933">
        <v>26.006319252077564</v>
      </c>
      <c r="I22" s="932">
        <v>4</v>
      </c>
      <c r="J22" s="933">
        <v>3.3286177914620949E-2</v>
      </c>
      <c r="K22" s="930"/>
      <c r="L22" s="932">
        <v>15097</v>
      </c>
      <c r="M22" s="933">
        <v>32.671831717451525</v>
      </c>
      <c r="N22" s="932">
        <v>29</v>
      </c>
      <c r="O22" s="933">
        <v>0.19209114393588131</v>
      </c>
      <c r="P22" s="930"/>
      <c r="Q22" s="932">
        <v>19094</v>
      </c>
      <c r="R22" s="933">
        <v>41.321849030470915</v>
      </c>
      <c r="S22" s="932">
        <v>76</v>
      </c>
      <c r="T22" s="933">
        <f t="shared" si="2"/>
        <v>0.39803079501414051</v>
      </c>
    </row>
    <row r="23" spans="1:20" s="331" customFormat="1" ht="18" customHeight="1" x14ac:dyDescent="0.25">
      <c r="A23" s="330"/>
      <c r="B23" s="931" t="s">
        <v>42</v>
      </c>
      <c r="C23" s="930"/>
      <c r="D23" s="932">
        <f t="shared" si="0"/>
        <v>99248</v>
      </c>
      <c r="E23" s="933">
        <f t="shared" si="1"/>
        <v>15.759354178972707</v>
      </c>
      <c r="F23" s="930"/>
      <c r="G23" s="932">
        <v>22944</v>
      </c>
      <c r="H23" s="933">
        <v>23.117846203449943</v>
      </c>
      <c r="I23" s="932">
        <v>2876</v>
      </c>
      <c r="J23" s="933">
        <v>12.534867503486749</v>
      </c>
      <c r="K23" s="930"/>
      <c r="L23" s="932">
        <v>37323</v>
      </c>
      <c r="M23" s="933">
        <v>37.605795582782527</v>
      </c>
      <c r="N23" s="932">
        <v>7564</v>
      </c>
      <c r="O23" s="933">
        <v>20.266323714599576</v>
      </c>
      <c r="P23" s="930"/>
      <c r="Q23" s="932">
        <v>38981</v>
      </c>
      <c r="R23" s="933">
        <v>39.27635821376753</v>
      </c>
      <c r="S23" s="932">
        <v>16484</v>
      </c>
      <c r="T23" s="933">
        <f t="shared" si="2"/>
        <v>42.287268156281264</v>
      </c>
    </row>
    <row r="24" spans="1:20" s="331" customFormat="1" ht="18" customHeight="1" x14ac:dyDescent="0.25">
      <c r="A24" s="330">
        <v>47094</v>
      </c>
      <c r="B24" s="931" t="s">
        <v>43</v>
      </c>
      <c r="C24" s="930"/>
      <c r="D24" s="932">
        <f t="shared" si="0"/>
        <v>16836</v>
      </c>
      <c r="E24" s="933">
        <f t="shared" si="1"/>
        <v>2.6733484499152076</v>
      </c>
      <c r="F24" s="930"/>
      <c r="G24" s="932">
        <v>2989</v>
      </c>
      <c r="H24" s="933">
        <v>17.753623188405797</v>
      </c>
      <c r="I24" s="932">
        <v>382</v>
      </c>
      <c r="J24" s="933">
        <v>12.780194044831047</v>
      </c>
      <c r="K24" s="930"/>
      <c r="L24" s="932">
        <v>5415</v>
      </c>
      <c r="M24" s="933">
        <v>32.1632216678546</v>
      </c>
      <c r="N24" s="932">
        <v>1102</v>
      </c>
      <c r="O24" s="933">
        <v>20.350877192982455</v>
      </c>
      <c r="P24" s="930"/>
      <c r="Q24" s="932">
        <v>8432</v>
      </c>
      <c r="R24" s="933">
        <v>50.08315514373961</v>
      </c>
      <c r="S24" s="932">
        <v>1644</v>
      </c>
      <c r="T24" s="933">
        <f t="shared" si="2"/>
        <v>19.497153700189752</v>
      </c>
    </row>
    <row r="25" spans="1:20" s="331" customFormat="1" ht="18" customHeight="1" x14ac:dyDescent="0.25">
      <c r="B25" s="931" t="s">
        <v>44</v>
      </c>
      <c r="C25" s="930"/>
      <c r="D25" s="932">
        <f t="shared" si="0"/>
        <v>4108</v>
      </c>
      <c r="E25" s="933">
        <f t="shared" si="1"/>
        <v>0.65229956238130626</v>
      </c>
      <c r="F25" s="930"/>
      <c r="G25" s="932">
        <v>379</v>
      </c>
      <c r="H25" s="933">
        <v>9.2259006815968831</v>
      </c>
      <c r="I25" s="932">
        <v>4</v>
      </c>
      <c r="J25" s="933">
        <v>1.0554089709762533</v>
      </c>
      <c r="K25" s="930"/>
      <c r="L25" s="932">
        <v>1248</v>
      </c>
      <c r="M25" s="933">
        <v>30.37974683544304</v>
      </c>
      <c r="N25" s="932">
        <v>12</v>
      </c>
      <c r="O25" s="933">
        <v>0.96153846153846156</v>
      </c>
      <c r="P25" s="930"/>
      <c r="Q25" s="932">
        <v>2481</v>
      </c>
      <c r="R25" s="933">
        <v>60.39435248296008</v>
      </c>
      <c r="S25" s="932">
        <v>27</v>
      </c>
      <c r="T25" s="933">
        <f t="shared" si="2"/>
        <v>1.0882708585247884</v>
      </c>
    </row>
    <row r="26" spans="1:20" s="331" customFormat="1" ht="18" customHeight="1" x14ac:dyDescent="0.25">
      <c r="B26" s="931" t="s">
        <v>45</v>
      </c>
      <c r="C26" s="930"/>
      <c r="D26" s="932">
        <f t="shared" si="0"/>
        <v>29357</v>
      </c>
      <c r="E26" s="933">
        <f t="shared" si="1"/>
        <v>4.6615282991304792</v>
      </c>
      <c r="F26" s="930"/>
      <c r="G26" s="932">
        <v>5261</v>
      </c>
      <c r="H26" s="933">
        <v>17.920768470892803</v>
      </c>
      <c r="I26" s="932">
        <v>813</v>
      </c>
      <c r="J26" s="933">
        <v>15.453335867705759</v>
      </c>
      <c r="K26" s="930"/>
      <c r="L26" s="932">
        <v>9228</v>
      </c>
      <c r="M26" s="933">
        <v>31.433729604523624</v>
      </c>
      <c r="N26" s="932">
        <v>1890</v>
      </c>
      <c r="O26" s="933">
        <v>20.48114434330299</v>
      </c>
      <c r="P26" s="930"/>
      <c r="Q26" s="932">
        <v>14868</v>
      </c>
      <c r="R26" s="933">
        <v>50.64550192458357</v>
      </c>
      <c r="S26" s="932">
        <v>4765</v>
      </c>
      <c r="T26" s="933">
        <f t="shared" si="2"/>
        <v>32.048695184288405</v>
      </c>
    </row>
    <row r="27" spans="1:20" s="331" customFormat="1" ht="18" customHeight="1" x14ac:dyDescent="0.25">
      <c r="B27" s="931" t="s">
        <v>46</v>
      </c>
      <c r="C27" s="930"/>
      <c r="D27" s="932">
        <f t="shared" si="0"/>
        <v>4057</v>
      </c>
      <c r="E27" s="933">
        <f t="shared" si="1"/>
        <v>0.64420139352019457</v>
      </c>
      <c r="F27" s="930"/>
      <c r="G27" s="932">
        <v>467</v>
      </c>
      <c r="H27" s="933">
        <v>11.510968696080848</v>
      </c>
      <c r="I27" s="932">
        <v>125</v>
      </c>
      <c r="J27" s="933">
        <v>26.76659528907923</v>
      </c>
      <c r="K27" s="930"/>
      <c r="L27" s="932">
        <v>1331</v>
      </c>
      <c r="M27" s="933">
        <v>32.80749322159231</v>
      </c>
      <c r="N27" s="932">
        <v>488</v>
      </c>
      <c r="O27" s="933">
        <v>36.664162283996994</v>
      </c>
      <c r="P27" s="930"/>
      <c r="Q27" s="932">
        <v>2259</v>
      </c>
      <c r="R27" s="933">
        <v>55.681538082326846</v>
      </c>
      <c r="S27" s="932">
        <v>1181</v>
      </c>
      <c r="T27" s="933">
        <f t="shared" si="2"/>
        <v>52.27976980965029</v>
      </c>
    </row>
    <row r="28" spans="1:20" s="331" customFormat="1" ht="18" customHeight="1" x14ac:dyDescent="0.25">
      <c r="B28" s="953" t="s">
        <v>1</v>
      </c>
      <c r="C28" s="930"/>
      <c r="D28" s="954">
        <f t="shared" si="0"/>
        <v>844</v>
      </c>
      <c r="E28" s="955">
        <f t="shared" si="1"/>
        <v>0.13401675527016127</v>
      </c>
      <c r="F28" s="930"/>
      <c r="G28" s="954">
        <v>213</v>
      </c>
      <c r="H28" s="955">
        <v>25.236966824644551</v>
      </c>
      <c r="I28" s="954">
        <v>8</v>
      </c>
      <c r="J28" s="955">
        <v>3.755868544600939</v>
      </c>
      <c r="K28" s="930"/>
      <c r="L28" s="954">
        <v>289</v>
      </c>
      <c r="M28" s="955">
        <v>34.241706161137444</v>
      </c>
      <c r="N28" s="954">
        <v>31</v>
      </c>
      <c r="O28" s="955">
        <v>10.726643598615917</v>
      </c>
      <c r="P28" s="930"/>
      <c r="Q28" s="954">
        <v>342</v>
      </c>
      <c r="R28" s="955">
        <v>40.521327014218009</v>
      </c>
      <c r="S28" s="954">
        <v>65</v>
      </c>
      <c r="T28" s="955">
        <f t="shared" si="2"/>
        <v>19.005847953216374</v>
      </c>
    </row>
    <row r="29" spans="1:20" s="319" customFormat="1" ht="18" customHeight="1" x14ac:dyDescent="0.25">
      <c r="B29" s="1284" t="s">
        <v>0</v>
      </c>
      <c r="C29" s="1277"/>
      <c r="D29" s="1285">
        <f>SUM(D11:D28)</f>
        <v>629772</v>
      </c>
      <c r="E29" s="1286">
        <f t="shared" si="1"/>
        <v>100</v>
      </c>
      <c r="F29" s="1277"/>
      <c r="G29" s="1285">
        <f>SUM(G11:G28)</f>
        <v>118235</v>
      </c>
      <c r="H29" s="1286">
        <f t="shared" ref="H29" si="3">G29/$D29*100</f>
        <v>18.774254809677153</v>
      </c>
      <c r="I29" s="1285">
        <f>SUM(I11:I28)</f>
        <v>5628</v>
      </c>
      <c r="J29" s="1286">
        <f t="shared" ref="J29" si="4">I29/G29*100</f>
        <v>4.7600118408254746</v>
      </c>
      <c r="K29" s="1277"/>
      <c r="L29" s="1285">
        <f>SUM(L11:L28)</f>
        <v>225231</v>
      </c>
      <c r="M29" s="1286">
        <f t="shared" ref="M29" si="5">L29/$D29*100</f>
        <v>35.763895505039919</v>
      </c>
      <c r="N29" s="1285">
        <f>SUM(N11:N28)</f>
        <v>17223</v>
      </c>
      <c r="O29" s="1286">
        <f t="shared" ref="O29" si="6">N29/L29*100</f>
        <v>7.6468159356394105</v>
      </c>
      <c r="P29" s="1277"/>
      <c r="Q29" s="1285">
        <f>SUM(Q11:Q28)</f>
        <v>286306</v>
      </c>
      <c r="R29" s="1286">
        <f t="shared" ref="R29" si="7">Q29/$D29*100</f>
        <v>45.461849685282928</v>
      </c>
      <c r="S29" s="1285">
        <f>SUM(S11:S28)</f>
        <v>43739</v>
      </c>
      <c r="T29" s="1286">
        <f t="shared" si="2"/>
        <v>15.277011309577865</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8"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80</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435</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74</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197964</v>
      </c>
      <c r="E11" s="928">
        <f>D11/D$29*100</f>
        <v>50.036523194123937</v>
      </c>
      <c r="F11" s="930"/>
      <c r="G11" s="927">
        <v>33325</v>
      </c>
      <c r="H11" s="928">
        <v>16.833868784223394</v>
      </c>
      <c r="I11" s="927">
        <v>7209</v>
      </c>
      <c r="J11" s="928">
        <v>21.632408102025508</v>
      </c>
      <c r="K11" s="930"/>
      <c r="L11" s="927">
        <v>80134</v>
      </c>
      <c r="M11" s="928">
        <v>40.479077003899697</v>
      </c>
      <c r="N11" s="927">
        <v>16605</v>
      </c>
      <c r="O11" s="928">
        <v>20.721541418124641</v>
      </c>
      <c r="P11" s="930"/>
      <c r="Q11" s="927">
        <v>84505</v>
      </c>
      <c r="R11" s="928">
        <v>42.687054211876905</v>
      </c>
      <c r="S11" s="927">
        <v>17294</v>
      </c>
      <c r="T11" s="928">
        <f>IFERROR(S11/Q11*100,"-")</f>
        <v>20.465061238979942</v>
      </c>
    </row>
    <row r="12" spans="1:22" s="331" customFormat="1" ht="18" customHeight="1" x14ac:dyDescent="0.25">
      <c r="A12" s="330"/>
      <c r="B12" s="931" t="s">
        <v>7</v>
      </c>
      <c r="C12" s="930"/>
      <c r="D12" s="932">
        <f t="shared" ref="D12:D28" si="0">G12+L12+Q12</f>
        <v>6039</v>
      </c>
      <c r="E12" s="933">
        <f t="shared" ref="E12:E29" si="1">D12/D$29*100</f>
        <v>1.5263914831449883</v>
      </c>
      <c r="F12" s="930"/>
      <c r="G12" s="932">
        <v>736</v>
      </c>
      <c r="H12" s="933">
        <v>12.187448253022023</v>
      </c>
      <c r="I12" s="932">
        <v>326</v>
      </c>
      <c r="J12" s="933">
        <v>44.29347826086957</v>
      </c>
      <c r="K12" s="930"/>
      <c r="L12" s="932">
        <v>1850</v>
      </c>
      <c r="M12" s="933">
        <v>30.634210962079816</v>
      </c>
      <c r="N12" s="932">
        <v>748</v>
      </c>
      <c r="O12" s="933">
        <v>40.432432432432428</v>
      </c>
      <c r="P12" s="930"/>
      <c r="Q12" s="932">
        <v>3453</v>
      </c>
      <c r="R12" s="933">
        <v>57.178340784898161</v>
      </c>
      <c r="S12" s="932">
        <v>1478</v>
      </c>
      <c r="T12" s="933">
        <f t="shared" ref="T12:T28" si="2">IFERROR(S12/Q12*100,"-")</f>
        <v>42.80335939762525</v>
      </c>
    </row>
    <row r="13" spans="1:22" s="331" customFormat="1" ht="18" customHeight="1" x14ac:dyDescent="0.25">
      <c r="A13" s="330"/>
      <c r="B13" s="931" t="s">
        <v>37</v>
      </c>
      <c r="C13" s="930"/>
      <c r="D13" s="932">
        <f t="shared" si="0"/>
        <v>7712</v>
      </c>
      <c r="E13" s="933">
        <f t="shared" si="1"/>
        <v>1.9492517168428796</v>
      </c>
      <c r="F13" s="930"/>
      <c r="G13" s="932">
        <v>819</v>
      </c>
      <c r="H13" s="933">
        <v>10.619813278008298</v>
      </c>
      <c r="I13" s="932">
        <v>528</v>
      </c>
      <c r="J13" s="933">
        <v>64.468864468864467</v>
      </c>
      <c r="K13" s="930"/>
      <c r="L13" s="932">
        <v>1894</v>
      </c>
      <c r="M13" s="933">
        <v>24.559128630705391</v>
      </c>
      <c r="N13" s="932">
        <v>867</v>
      </c>
      <c r="O13" s="933">
        <v>45.776135163674766</v>
      </c>
      <c r="P13" s="930"/>
      <c r="Q13" s="932">
        <v>4999</v>
      </c>
      <c r="R13" s="933">
        <v>64.821058091286304</v>
      </c>
      <c r="S13" s="932">
        <v>1904</v>
      </c>
      <c r="T13" s="933">
        <f t="shared" si="2"/>
        <v>38.087617523504704</v>
      </c>
    </row>
    <row r="14" spans="1:22" s="331" customFormat="1" ht="18" customHeight="1" x14ac:dyDescent="0.25">
      <c r="A14" s="330"/>
      <c r="B14" s="931" t="s">
        <v>38</v>
      </c>
      <c r="C14" s="930"/>
      <c r="D14" s="932">
        <f t="shared" si="0"/>
        <v>2530</v>
      </c>
      <c r="E14" s="933">
        <f t="shared" si="1"/>
        <v>0.63947184175473093</v>
      </c>
      <c r="F14" s="930"/>
      <c r="G14" s="932">
        <v>653</v>
      </c>
      <c r="H14" s="933">
        <v>25.810276679841898</v>
      </c>
      <c r="I14" s="932">
        <v>40</v>
      </c>
      <c r="J14" s="933">
        <v>6.1255742725880555</v>
      </c>
      <c r="K14" s="930"/>
      <c r="L14" s="932">
        <v>929</v>
      </c>
      <c r="M14" s="933">
        <v>36.719367588932805</v>
      </c>
      <c r="N14" s="932">
        <v>48</v>
      </c>
      <c r="O14" s="933">
        <v>5.1668460710441337</v>
      </c>
      <c r="P14" s="930"/>
      <c r="Q14" s="932">
        <v>948</v>
      </c>
      <c r="R14" s="933">
        <v>37.470355731225297</v>
      </c>
      <c r="S14" s="932">
        <v>69</v>
      </c>
      <c r="T14" s="933">
        <f t="shared" si="2"/>
        <v>7.2784810126582276</v>
      </c>
    </row>
    <row r="15" spans="1:22" s="331" customFormat="1" ht="18" customHeight="1" x14ac:dyDescent="0.25">
      <c r="A15" s="330"/>
      <c r="B15" s="931" t="s">
        <v>6</v>
      </c>
      <c r="C15" s="930"/>
      <c r="D15" s="932">
        <f t="shared" si="0"/>
        <v>1434</v>
      </c>
      <c r="E15" s="933">
        <f t="shared" si="1"/>
        <v>0.36245162888390681</v>
      </c>
      <c r="F15" s="930"/>
      <c r="G15" s="932">
        <v>482</v>
      </c>
      <c r="H15" s="933">
        <v>33.612273361227338</v>
      </c>
      <c r="I15" s="932">
        <v>55</v>
      </c>
      <c r="J15" s="933">
        <v>11.410788381742739</v>
      </c>
      <c r="K15" s="930"/>
      <c r="L15" s="932">
        <v>462</v>
      </c>
      <c r="M15" s="933">
        <v>32.21757322175732</v>
      </c>
      <c r="N15" s="932">
        <v>77</v>
      </c>
      <c r="O15" s="933">
        <v>16.666666666666664</v>
      </c>
      <c r="P15" s="930"/>
      <c r="Q15" s="932">
        <v>490</v>
      </c>
      <c r="R15" s="933">
        <v>34.170153417015342</v>
      </c>
      <c r="S15" s="932">
        <v>87</v>
      </c>
      <c r="T15" s="933">
        <f t="shared" si="2"/>
        <v>17.755102040816325</v>
      </c>
    </row>
    <row r="16" spans="1:22" s="331" customFormat="1" ht="18" customHeight="1" x14ac:dyDescent="0.25">
      <c r="A16" s="330"/>
      <c r="B16" s="931" t="s">
        <v>5</v>
      </c>
      <c r="C16" s="930"/>
      <c r="D16" s="932">
        <f t="shared" si="0"/>
        <v>1335</v>
      </c>
      <c r="E16" s="933">
        <f t="shared" si="1"/>
        <v>0.33742881768480859</v>
      </c>
      <c r="F16" s="930"/>
      <c r="G16" s="932">
        <v>371</v>
      </c>
      <c r="H16" s="933">
        <v>27.790262172284645</v>
      </c>
      <c r="I16" s="932">
        <v>113</v>
      </c>
      <c r="J16" s="933">
        <v>30.458221024258759</v>
      </c>
      <c r="K16" s="930"/>
      <c r="L16" s="932">
        <v>565</v>
      </c>
      <c r="M16" s="933">
        <v>42.322097378277149</v>
      </c>
      <c r="N16" s="932">
        <v>168</v>
      </c>
      <c r="O16" s="933">
        <v>29.734513274336283</v>
      </c>
      <c r="P16" s="930"/>
      <c r="Q16" s="932">
        <v>399</v>
      </c>
      <c r="R16" s="933">
        <v>29.887640449438202</v>
      </c>
      <c r="S16" s="932">
        <v>129</v>
      </c>
      <c r="T16" s="933">
        <f t="shared" si="2"/>
        <v>32.330827067669169</v>
      </c>
    </row>
    <row r="17" spans="1:20" s="331" customFormat="1" ht="18" customHeight="1" x14ac:dyDescent="0.25">
      <c r="A17" s="330"/>
      <c r="B17" s="931" t="s">
        <v>4</v>
      </c>
      <c r="C17" s="930"/>
      <c r="D17" s="932">
        <f t="shared" si="0"/>
        <v>24069</v>
      </c>
      <c r="E17" s="933">
        <f t="shared" si="1"/>
        <v>6.0835761894049876</v>
      </c>
      <c r="F17" s="930"/>
      <c r="G17" s="932">
        <v>3355</v>
      </c>
      <c r="H17" s="933">
        <v>13.939091777805476</v>
      </c>
      <c r="I17" s="932">
        <v>1659</v>
      </c>
      <c r="J17" s="933">
        <v>49.448584202682561</v>
      </c>
      <c r="K17" s="930"/>
      <c r="L17" s="932">
        <v>7365</v>
      </c>
      <c r="M17" s="933">
        <v>30.599526361710083</v>
      </c>
      <c r="N17" s="932">
        <v>2844</v>
      </c>
      <c r="O17" s="933">
        <v>38.615071283095723</v>
      </c>
      <c r="P17" s="930"/>
      <c r="Q17" s="932">
        <v>13349</v>
      </c>
      <c r="R17" s="933">
        <v>55.461381860484437</v>
      </c>
      <c r="S17" s="932">
        <v>5030</v>
      </c>
      <c r="T17" s="933">
        <f t="shared" si="2"/>
        <v>37.680725147951158</v>
      </c>
    </row>
    <row r="18" spans="1:20" s="331" customFormat="1" ht="18" customHeight="1" x14ac:dyDescent="0.25">
      <c r="A18" s="330"/>
      <c r="B18" s="931" t="s">
        <v>40</v>
      </c>
      <c r="C18" s="930"/>
      <c r="D18" s="932">
        <f t="shared" si="0"/>
        <v>15315</v>
      </c>
      <c r="E18" s="933">
        <f t="shared" si="1"/>
        <v>3.8709530657998834</v>
      </c>
      <c r="F18" s="930"/>
      <c r="G18" s="932">
        <v>2919</v>
      </c>
      <c r="H18" s="933">
        <v>19.059745347698335</v>
      </c>
      <c r="I18" s="932">
        <v>492</v>
      </c>
      <c r="J18" s="933">
        <v>16.855087358684482</v>
      </c>
      <c r="K18" s="930"/>
      <c r="L18" s="932">
        <v>4522</v>
      </c>
      <c r="M18" s="933">
        <v>29.526607900750896</v>
      </c>
      <c r="N18" s="932">
        <v>1135</v>
      </c>
      <c r="O18" s="933">
        <v>25.099513489606366</v>
      </c>
      <c r="P18" s="930"/>
      <c r="Q18" s="932">
        <v>7874</v>
      </c>
      <c r="R18" s="933">
        <v>51.413646751550765</v>
      </c>
      <c r="S18" s="932">
        <v>2603</v>
      </c>
      <c r="T18" s="933">
        <f t="shared" si="2"/>
        <v>33.058166116332231</v>
      </c>
    </row>
    <row r="19" spans="1:20" s="331" customFormat="1" ht="18" customHeight="1" x14ac:dyDescent="0.25">
      <c r="A19" s="330"/>
      <c r="B19" s="931" t="s">
        <v>41</v>
      </c>
      <c r="C19" s="930"/>
      <c r="D19" s="932">
        <f t="shared" si="0"/>
        <v>32419</v>
      </c>
      <c r="E19" s="933">
        <f t="shared" si="1"/>
        <v>8.194086022864278</v>
      </c>
      <c r="F19" s="930"/>
      <c r="G19" s="932">
        <v>5850</v>
      </c>
      <c r="H19" s="933">
        <v>18.044973626577008</v>
      </c>
      <c r="I19" s="932">
        <v>813</v>
      </c>
      <c r="J19" s="933">
        <v>13.897435897435898</v>
      </c>
      <c r="K19" s="930"/>
      <c r="L19" s="932">
        <v>13393</v>
      </c>
      <c r="M19" s="933">
        <v>41.312193466794163</v>
      </c>
      <c r="N19" s="932">
        <v>3284</v>
      </c>
      <c r="O19" s="933">
        <v>24.52027178376764</v>
      </c>
      <c r="P19" s="930"/>
      <c r="Q19" s="932">
        <v>13176</v>
      </c>
      <c r="R19" s="933">
        <v>40.642832906628826</v>
      </c>
      <c r="S19" s="932">
        <v>7039</v>
      </c>
      <c r="T19" s="933">
        <f t="shared" si="2"/>
        <v>53.422890103217966</v>
      </c>
    </row>
    <row r="20" spans="1:20" s="331" customFormat="1" ht="18" customHeight="1" x14ac:dyDescent="0.25">
      <c r="A20" s="330"/>
      <c r="B20" s="931" t="s">
        <v>3</v>
      </c>
      <c r="C20" s="930"/>
      <c r="D20" s="932">
        <f t="shared" si="0"/>
        <v>6933</v>
      </c>
      <c r="E20" s="933">
        <f t="shared" si="1"/>
        <v>1.7523550509429049</v>
      </c>
      <c r="F20" s="930"/>
      <c r="G20" s="932">
        <v>1129</v>
      </c>
      <c r="H20" s="933">
        <v>16.284436751766911</v>
      </c>
      <c r="I20" s="932">
        <v>289</v>
      </c>
      <c r="J20" s="933">
        <v>25.597874224977858</v>
      </c>
      <c r="K20" s="930"/>
      <c r="L20" s="932">
        <v>2502</v>
      </c>
      <c r="M20" s="933">
        <v>36.088273474686282</v>
      </c>
      <c r="N20" s="932">
        <v>715</v>
      </c>
      <c r="O20" s="933">
        <v>28.577138289368502</v>
      </c>
      <c r="P20" s="930"/>
      <c r="Q20" s="932">
        <v>3302</v>
      </c>
      <c r="R20" s="933">
        <v>47.627289773546806</v>
      </c>
      <c r="S20" s="932">
        <v>1072</v>
      </c>
      <c r="T20" s="933">
        <f t="shared" si="2"/>
        <v>32.465172622652936</v>
      </c>
    </row>
    <row r="21" spans="1:20" s="331" customFormat="1" ht="18" customHeight="1" x14ac:dyDescent="0.25">
      <c r="A21" s="330"/>
      <c r="B21" s="931" t="s">
        <v>2</v>
      </c>
      <c r="C21" s="930"/>
      <c r="D21" s="932">
        <f t="shared" si="0"/>
        <v>912</v>
      </c>
      <c r="E21" s="933">
        <f t="shared" si="1"/>
        <v>0.23051316983411646</v>
      </c>
      <c r="F21" s="930"/>
      <c r="G21" s="932">
        <v>176</v>
      </c>
      <c r="H21" s="933">
        <v>19.298245614035086</v>
      </c>
      <c r="I21" s="932">
        <v>110</v>
      </c>
      <c r="J21" s="933">
        <v>62.5</v>
      </c>
      <c r="K21" s="930"/>
      <c r="L21" s="932">
        <v>285</v>
      </c>
      <c r="M21" s="933">
        <v>31.25</v>
      </c>
      <c r="N21" s="932">
        <v>140</v>
      </c>
      <c r="O21" s="933">
        <v>49.122807017543856</v>
      </c>
      <c r="P21" s="930"/>
      <c r="Q21" s="932">
        <v>451</v>
      </c>
      <c r="R21" s="933">
        <v>49.451754385964911</v>
      </c>
      <c r="S21" s="932">
        <v>228</v>
      </c>
      <c r="T21" s="933">
        <f t="shared" si="2"/>
        <v>50.554323725055426</v>
      </c>
    </row>
    <row r="22" spans="1:20" s="331" customFormat="1" ht="18" customHeight="1" x14ac:dyDescent="0.25">
      <c r="A22" s="330"/>
      <c r="B22" s="931" t="s">
        <v>35</v>
      </c>
      <c r="C22" s="930"/>
      <c r="D22" s="932">
        <f t="shared" si="0"/>
        <v>22616</v>
      </c>
      <c r="E22" s="933">
        <f t="shared" si="1"/>
        <v>5.7163222028162037</v>
      </c>
      <c r="F22" s="930"/>
      <c r="G22" s="932">
        <v>8072</v>
      </c>
      <c r="H22" s="933">
        <v>35.691545808277326</v>
      </c>
      <c r="I22" s="932">
        <v>2423</v>
      </c>
      <c r="J22" s="933">
        <v>30.017343904856293</v>
      </c>
      <c r="K22" s="930"/>
      <c r="L22" s="932">
        <v>7671</v>
      </c>
      <c r="M22" s="933">
        <v>33.918464803678809</v>
      </c>
      <c r="N22" s="932">
        <v>2926</v>
      </c>
      <c r="O22" s="933">
        <v>38.143657932472955</v>
      </c>
      <c r="P22" s="930"/>
      <c r="Q22" s="932">
        <v>6873</v>
      </c>
      <c r="R22" s="933">
        <v>30.389989388043865</v>
      </c>
      <c r="S22" s="932">
        <v>2708</v>
      </c>
      <c r="T22" s="933">
        <f t="shared" si="2"/>
        <v>39.400552888112905</v>
      </c>
    </row>
    <row r="23" spans="1:20" s="331" customFormat="1" ht="18" customHeight="1" x14ac:dyDescent="0.25">
      <c r="A23" s="330"/>
      <c r="B23" s="931" t="s">
        <v>42</v>
      </c>
      <c r="C23" s="930"/>
      <c r="D23" s="932">
        <f t="shared" si="0"/>
        <v>59243</v>
      </c>
      <c r="E23" s="933">
        <f t="shared" si="1"/>
        <v>14.974004079476492</v>
      </c>
      <c r="F23" s="930"/>
      <c r="G23" s="932">
        <v>17248</v>
      </c>
      <c r="H23" s="933">
        <v>29.113988150498791</v>
      </c>
      <c r="I23" s="932">
        <v>2311</v>
      </c>
      <c r="J23" s="933">
        <v>13.39865491651206</v>
      </c>
      <c r="K23" s="930"/>
      <c r="L23" s="932">
        <v>24201</v>
      </c>
      <c r="M23" s="933">
        <v>40.850395827355129</v>
      </c>
      <c r="N23" s="932">
        <v>3051</v>
      </c>
      <c r="O23" s="933">
        <v>12.606917069542581</v>
      </c>
      <c r="P23" s="930"/>
      <c r="Q23" s="932">
        <v>17794</v>
      </c>
      <c r="R23" s="933">
        <v>30.035616022146076</v>
      </c>
      <c r="S23" s="932">
        <v>2897</v>
      </c>
      <c r="T23" s="933">
        <f t="shared" si="2"/>
        <v>16.280768798471396</v>
      </c>
    </row>
    <row r="24" spans="1:20" s="331" customFormat="1" ht="18" customHeight="1" x14ac:dyDescent="0.25">
      <c r="A24" s="330">
        <v>47094</v>
      </c>
      <c r="B24" s="931" t="s">
        <v>43</v>
      </c>
      <c r="C24" s="930"/>
      <c r="D24" s="932">
        <f t="shared" si="0"/>
        <v>3949</v>
      </c>
      <c r="E24" s="933">
        <f t="shared" si="1"/>
        <v>0.99813213560847136</v>
      </c>
      <c r="F24" s="930"/>
      <c r="G24" s="932">
        <v>587</v>
      </c>
      <c r="H24" s="933">
        <v>14.864522663965559</v>
      </c>
      <c r="I24" s="932">
        <v>225</v>
      </c>
      <c r="J24" s="933">
        <v>38.330494037478708</v>
      </c>
      <c r="K24" s="930"/>
      <c r="L24" s="932">
        <v>1236</v>
      </c>
      <c r="M24" s="933">
        <v>31.299063053937704</v>
      </c>
      <c r="N24" s="932">
        <v>390</v>
      </c>
      <c r="O24" s="933">
        <v>31.55339805825243</v>
      </c>
      <c r="P24" s="930"/>
      <c r="Q24" s="932">
        <v>2126</v>
      </c>
      <c r="R24" s="933">
        <v>53.836414282096733</v>
      </c>
      <c r="S24" s="932">
        <v>631</v>
      </c>
      <c r="T24" s="933">
        <f t="shared" si="2"/>
        <v>29.680150517403575</v>
      </c>
    </row>
    <row r="25" spans="1:20" s="331" customFormat="1" ht="18" customHeight="1" x14ac:dyDescent="0.25">
      <c r="B25" s="931" t="s">
        <v>44</v>
      </c>
      <c r="C25" s="930"/>
      <c r="D25" s="932">
        <f t="shared" si="0"/>
        <v>1234</v>
      </c>
      <c r="E25" s="933">
        <f t="shared" si="1"/>
        <v>0.31190049514835494</v>
      </c>
      <c r="F25" s="930"/>
      <c r="G25" s="932">
        <v>193</v>
      </c>
      <c r="H25" s="933">
        <v>15.640194489465154</v>
      </c>
      <c r="I25" s="932">
        <v>1</v>
      </c>
      <c r="J25" s="933">
        <v>0.5181347150259068</v>
      </c>
      <c r="K25" s="930"/>
      <c r="L25" s="932">
        <v>352</v>
      </c>
      <c r="M25" s="933">
        <v>28.525121555915721</v>
      </c>
      <c r="N25" s="932">
        <v>10</v>
      </c>
      <c r="O25" s="933">
        <v>2.8409090909090908</v>
      </c>
      <c r="P25" s="930"/>
      <c r="Q25" s="932">
        <v>689</v>
      </c>
      <c r="R25" s="933">
        <v>55.834683954619123</v>
      </c>
      <c r="S25" s="932">
        <v>5</v>
      </c>
      <c r="T25" s="933">
        <f t="shared" si="2"/>
        <v>0.72568940493468792</v>
      </c>
    </row>
    <row r="26" spans="1:20" s="331" customFormat="1" ht="18" customHeight="1" x14ac:dyDescent="0.25">
      <c r="B26" s="931" t="s">
        <v>45</v>
      </c>
      <c r="C26" s="930"/>
      <c r="D26" s="932">
        <f t="shared" si="0"/>
        <v>6978</v>
      </c>
      <c r="E26" s="933">
        <f t="shared" si="1"/>
        <v>1.7637290560334042</v>
      </c>
      <c r="F26" s="930"/>
      <c r="G26" s="932">
        <v>1424</v>
      </c>
      <c r="H26" s="933">
        <v>20.406993407853253</v>
      </c>
      <c r="I26" s="932">
        <v>102</v>
      </c>
      <c r="J26" s="933">
        <v>7.1629213483146064</v>
      </c>
      <c r="K26" s="930"/>
      <c r="L26" s="932">
        <v>2070</v>
      </c>
      <c r="M26" s="933">
        <v>29.664660361134999</v>
      </c>
      <c r="N26" s="932">
        <v>245</v>
      </c>
      <c r="O26" s="933">
        <v>11.835748792270531</v>
      </c>
      <c r="P26" s="930"/>
      <c r="Q26" s="932">
        <v>3484</v>
      </c>
      <c r="R26" s="933">
        <v>49.928346231011751</v>
      </c>
      <c r="S26" s="932">
        <v>784</v>
      </c>
      <c r="T26" s="933">
        <f t="shared" si="2"/>
        <v>22.502870264064295</v>
      </c>
    </row>
    <row r="27" spans="1:20" s="331" customFormat="1" ht="18" customHeight="1" x14ac:dyDescent="0.25">
      <c r="B27" s="931" t="s">
        <v>46</v>
      </c>
      <c r="C27" s="930"/>
      <c r="D27" s="932">
        <f t="shared" si="0"/>
        <v>3594</v>
      </c>
      <c r="E27" s="933">
        <f t="shared" si="1"/>
        <v>0.90840387322786675</v>
      </c>
      <c r="F27" s="930"/>
      <c r="G27" s="932">
        <v>619</v>
      </c>
      <c r="H27" s="933">
        <v>17.223149693934335</v>
      </c>
      <c r="I27" s="932">
        <v>108</v>
      </c>
      <c r="J27" s="933">
        <v>17.447495961227787</v>
      </c>
      <c r="K27" s="930"/>
      <c r="L27" s="932">
        <v>1325</v>
      </c>
      <c r="M27" s="933">
        <v>36.867000556483028</v>
      </c>
      <c r="N27" s="932">
        <v>231</v>
      </c>
      <c r="O27" s="933">
        <v>17.433962264150942</v>
      </c>
      <c r="P27" s="930"/>
      <c r="Q27" s="932">
        <v>1650</v>
      </c>
      <c r="R27" s="933">
        <v>45.909849749582641</v>
      </c>
      <c r="S27" s="932">
        <v>572</v>
      </c>
      <c r="T27" s="933">
        <f t="shared" si="2"/>
        <v>34.666666666666671</v>
      </c>
    </row>
    <row r="28" spans="1:20" s="331" customFormat="1" ht="18" customHeight="1" x14ac:dyDescent="0.25">
      <c r="B28" s="953" t="s">
        <v>1</v>
      </c>
      <c r="C28" s="930"/>
      <c r="D28" s="954">
        <f t="shared" si="0"/>
        <v>1363</v>
      </c>
      <c r="E28" s="955">
        <f t="shared" si="1"/>
        <v>0.34450597640778591</v>
      </c>
      <c r="F28" s="930"/>
      <c r="G28" s="954">
        <v>393</v>
      </c>
      <c r="H28" s="955">
        <v>28.833455612619225</v>
      </c>
      <c r="I28" s="954">
        <v>181</v>
      </c>
      <c r="J28" s="955">
        <v>46.055979643765902</v>
      </c>
      <c r="K28" s="930"/>
      <c r="L28" s="954">
        <v>466</v>
      </c>
      <c r="M28" s="955">
        <v>34.189288334556132</v>
      </c>
      <c r="N28" s="954">
        <v>197</v>
      </c>
      <c r="O28" s="955">
        <v>42.274678111587981</v>
      </c>
      <c r="P28" s="930"/>
      <c r="Q28" s="954">
        <v>504</v>
      </c>
      <c r="R28" s="955">
        <v>36.97725605282465</v>
      </c>
      <c r="S28" s="954">
        <v>237</v>
      </c>
      <c r="T28" s="955">
        <f t="shared" si="2"/>
        <v>47.023809523809526</v>
      </c>
    </row>
    <row r="29" spans="1:20" s="319" customFormat="1" ht="18" customHeight="1" x14ac:dyDescent="0.25">
      <c r="B29" s="1284" t="s">
        <v>0</v>
      </c>
      <c r="C29" s="1277"/>
      <c r="D29" s="1285">
        <f>SUM(D11:D28)</f>
        <v>395639</v>
      </c>
      <c r="E29" s="1286">
        <f t="shared" si="1"/>
        <v>100</v>
      </c>
      <c r="F29" s="1277"/>
      <c r="G29" s="1285">
        <f>SUM(G11:G28)</f>
        <v>78351</v>
      </c>
      <c r="H29" s="1286">
        <f t="shared" ref="H29" si="3">G29/$D29*100</f>
        <v>19.803659396571117</v>
      </c>
      <c r="I29" s="1285">
        <f>SUM(I11:I28)</f>
        <v>16985</v>
      </c>
      <c r="J29" s="1286">
        <f>I29/G29*100</f>
        <v>21.678089622340494</v>
      </c>
      <c r="K29" s="1277"/>
      <c r="L29" s="1285">
        <f>SUM(L11:L28)</f>
        <v>151222</v>
      </c>
      <c r="M29" s="1286">
        <f t="shared" ref="M29" si="4">L29/$D29*100</f>
        <v>38.22221772878811</v>
      </c>
      <c r="N29" s="1285">
        <f>SUM(N11:N28)</f>
        <v>33681</v>
      </c>
      <c r="O29" s="1286">
        <f>N29/L29*100</f>
        <v>22.272552935419448</v>
      </c>
      <c r="P29" s="1277"/>
      <c r="Q29" s="1285">
        <f>SUM(Q11:Q28)</f>
        <v>166066</v>
      </c>
      <c r="R29" s="1286">
        <f t="shared" ref="R29" si="5">Q29/$D29*100</f>
        <v>41.97412287464077</v>
      </c>
      <c r="S29" s="1285">
        <f>SUM(S11:S28)</f>
        <v>44767</v>
      </c>
      <c r="T29" s="1286">
        <f>S29/Q29*100</f>
        <v>26.957354304914915</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63</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434</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75</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129</v>
      </c>
      <c r="J8" s="1680"/>
      <c r="K8" s="957"/>
      <c r="L8" s="1681" t="s">
        <v>69</v>
      </c>
      <c r="M8" s="1682"/>
      <c r="N8" s="1679" t="s">
        <v>129</v>
      </c>
      <c r="O8" s="1680"/>
      <c r="P8" s="957"/>
      <c r="Q8" s="1681" t="s">
        <v>69</v>
      </c>
      <c r="R8" s="1682"/>
      <c r="S8" s="1679" t="s">
        <v>129</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16731</v>
      </c>
      <c r="E11" s="928">
        <f>D11/D$29*100</f>
        <v>15.021143262436818</v>
      </c>
      <c r="F11" s="930"/>
      <c r="G11" s="927">
        <v>6501</v>
      </c>
      <c r="H11" s="928">
        <v>38.856015779092701</v>
      </c>
      <c r="I11" s="927">
        <v>2061</v>
      </c>
      <c r="J11" s="928">
        <v>31.702814951545914</v>
      </c>
      <c r="K11" s="930"/>
      <c r="L11" s="927">
        <v>9004</v>
      </c>
      <c r="M11" s="928">
        <v>53.816269200884584</v>
      </c>
      <c r="N11" s="927">
        <v>3368</v>
      </c>
      <c r="O11" s="928">
        <v>37.405597512216794</v>
      </c>
      <c r="P11" s="930"/>
      <c r="Q11" s="927">
        <v>1226</v>
      </c>
      <c r="R11" s="928">
        <v>7.3277150200227128</v>
      </c>
      <c r="S11" s="927">
        <v>613</v>
      </c>
      <c r="T11" s="928">
        <f>IFERROR(S11/Q11*100,"-")</f>
        <v>50</v>
      </c>
    </row>
    <row r="12" spans="1:22" s="331" customFormat="1" ht="18" customHeight="1" x14ac:dyDescent="0.25">
      <c r="A12" s="330"/>
      <c r="B12" s="931" t="s">
        <v>7</v>
      </c>
      <c r="C12" s="930"/>
      <c r="D12" s="932">
        <f t="shared" ref="D12:D28" si="0">G12+L12+Q12</f>
        <v>1844</v>
      </c>
      <c r="E12" s="933">
        <f t="shared" ref="E12:E29" si="1">D12/D$29*100</f>
        <v>1.6555488719104352</v>
      </c>
      <c r="F12" s="930"/>
      <c r="G12" s="932">
        <v>516</v>
      </c>
      <c r="H12" s="933">
        <v>27.982646420824299</v>
      </c>
      <c r="I12" s="932">
        <v>195</v>
      </c>
      <c r="J12" s="933">
        <v>37.790697674418603</v>
      </c>
      <c r="K12" s="930"/>
      <c r="L12" s="932">
        <v>686</v>
      </c>
      <c r="M12" s="933">
        <v>37.20173535791757</v>
      </c>
      <c r="N12" s="932">
        <v>264</v>
      </c>
      <c r="O12" s="933">
        <v>38.483965014577258</v>
      </c>
      <c r="P12" s="930"/>
      <c r="Q12" s="932">
        <v>642</v>
      </c>
      <c r="R12" s="933">
        <v>34.815618221258134</v>
      </c>
      <c r="S12" s="932">
        <v>122</v>
      </c>
      <c r="T12" s="933">
        <f t="shared" ref="T12:T28" si="2">IFERROR(S12/Q12*100,"-")</f>
        <v>19.003115264797508</v>
      </c>
    </row>
    <row r="13" spans="1:22" s="331" customFormat="1" ht="18" customHeight="1" x14ac:dyDescent="0.25">
      <c r="A13" s="330"/>
      <c r="B13" s="931" t="s">
        <v>37</v>
      </c>
      <c r="C13" s="930"/>
      <c r="D13" s="932">
        <f t="shared" si="0"/>
        <v>2255</v>
      </c>
      <c r="E13" s="933">
        <f t="shared" si="1"/>
        <v>2.0245459360943774</v>
      </c>
      <c r="F13" s="930"/>
      <c r="G13" s="932">
        <v>545</v>
      </c>
      <c r="H13" s="933">
        <v>24.168514412416854</v>
      </c>
      <c r="I13" s="932">
        <v>38</v>
      </c>
      <c r="J13" s="933">
        <v>6.9724770642201843</v>
      </c>
      <c r="K13" s="930"/>
      <c r="L13" s="932">
        <v>882</v>
      </c>
      <c r="M13" s="933">
        <v>39.113082039911305</v>
      </c>
      <c r="N13" s="932">
        <v>63</v>
      </c>
      <c r="O13" s="933">
        <v>7.1428571428571423</v>
      </c>
      <c r="P13" s="930"/>
      <c r="Q13" s="932">
        <v>828</v>
      </c>
      <c r="R13" s="933">
        <v>36.718403547671841</v>
      </c>
      <c r="S13" s="932">
        <v>54</v>
      </c>
      <c r="T13" s="933">
        <f t="shared" si="2"/>
        <v>6.5217391304347823</v>
      </c>
    </row>
    <row r="14" spans="1:22" s="331" customFormat="1" ht="18" customHeight="1" x14ac:dyDescent="0.25">
      <c r="A14" s="330"/>
      <c r="B14" s="931" t="s">
        <v>38</v>
      </c>
      <c r="C14" s="930"/>
      <c r="D14" s="932">
        <f t="shared" si="0"/>
        <v>1839</v>
      </c>
      <c r="E14" s="933">
        <f t="shared" si="1"/>
        <v>1.6510598565310686</v>
      </c>
      <c r="F14" s="930"/>
      <c r="G14" s="932">
        <v>631</v>
      </c>
      <c r="H14" s="933">
        <v>34.312126155519302</v>
      </c>
      <c r="I14" s="932">
        <v>263</v>
      </c>
      <c r="J14" s="933">
        <v>41.679873217115684</v>
      </c>
      <c r="K14" s="930"/>
      <c r="L14" s="932">
        <v>983</v>
      </c>
      <c r="M14" s="933">
        <v>53.452963567156061</v>
      </c>
      <c r="N14" s="932">
        <v>177</v>
      </c>
      <c r="O14" s="933">
        <v>18.006103763987795</v>
      </c>
      <c r="P14" s="930"/>
      <c r="Q14" s="932">
        <v>225</v>
      </c>
      <c r="R14" s="933">
        <v>12.234910277324634</v>
      </c>
      <c r="S14" s="932">
        <v>60</v>
      </c>
      <c r="T14" s="933">
        <f t="shared" si="2"/>
        <v>26.666666666666668</v>
      </c>
    </row>
    <row r="15" spans="1:22" s="331" customFormat="1" ht="18" customHeight="1" x14ac:dyDescent="0.25">
      <c r="A15" s="330"/>
      <c r="B15" s="931" t="s">
        <v>6</v>
      </c>
      <c r="C15" s="930"/>
      <c r="D15" s="932">
        <f t="shared" si="0"/>
        <v>5603</v>
      </c>
      <c r="E15" s="933">
        <f t="shared" si="1"/>
        <v>5.0303906341183122</v>
      </c>
      <c r="F15" s="930"/>
      <c r="G15" s="932">
        <v>1762</v>
      </c>
      <c r="H15" s="933">
        <v>31.447438872032841</v>
      </c>
      <c r="I15" s="932">
        <v>572</v>
      </c>
      <c r="J15" s="933">
        <v>32.463110102156641</v>
      </c>
      <c r="K15" s="930"/>
      <c r="L15" s="932">
        <v>1900</v>
      </c>
      <c r="M15" s="933">
        <v>33.910405140103514</v>
      </c>
      <c r="N15" s="932">
        <v>854</v>
      </c>
      <c r="O15" s="933">
        <v>44.94736842105263</v>
      </c>
      <c r="P15" s="930"/>
      <c r="Q15" s="932">
        <v>1941</v>
      </c>
      <c r="R15" s="933">
        <v>34.642155987863646</v>
      </c>
      <c r="S15" s="932">
        <v>1241</v>
      </c>
      <c r="T15" s="933">
        <f t="shared" si="2"/>
        <v>63.936115404430701</v>
      </c>
    </row>
    <row r="16" spans="1:22" s="331" customFormat="1" ht="18" customHeight="1" x14ac:dyDescent="0.25">
      <c r="A16" s="330"/>
      <c r="B16" s="931" t="s">
        <v>5</v>
      </c>
      <c r="C16" s="930"/>
      <c r="D16" s="932">
        <f t="shared" si="0"/>
        <v>2188</v>
      </c>
      <c r="E16" s="933">
        <f t="shared" si="1"/>
        <v>1.9643931300108637</v>
      </c>
      <c r="F16" s="930"/>
      <c r="G16" s="932">
        <v>716</v>
      </c>
      <c r="H16" s="933">
        <v>32.723948811700183</v>
      </c>
      <c r="I16" s="932">
        <v>2</v>
      </c>
      <c r="J16" s="933">
        <v>0.27932960893854747</v>
      </c>
      <c r="K16" s="930"/>
      <c r="L16" s="932">
        <v>882</v>
      </c>
      <c r="M16" s="933">
        <v>40.310786106032907</v>
      </c>
      <c r="N16" s="932">
        <v>2</v>
      </c>
      <c r="O16" s="933">
        <v>0.22675736961451248</v>
      </c>
      <c r="P16" s="930"/>
      <c r="Q16" s="932">
        <v>590</v>
      </c>
      <c r="R16" s="933">
        <v>26.96526508226691</v>
      </c>
      <c r="S16" s="932">
        <v>6</v>
      </c>
      <c r="T16" s="933">
        <f t="shared" si="2"/>
        <v>1.0169491525423728</v>
      </c>
    </row>
    <row r="17" spans="1:20" s="331" customFormat="1" ht="18" customHeight="1" x14ac:dyDescent="0.25">
      <c r="A17" s="330"/>
      <c r="B17" s="931" t="s">
        <v>4</v>
      </c>
      <c r="C17" s="930"/>
      <c r="D17" s="932">
        <f t="shared" si="0"/>
        <v>8216</v>
      </c>
      <c r="E17" s="933">
        <f t="shared" si="1"/>
        <v>7.3763500713753443</v>
      </c>
      <c r="F17" s="930"/>
      <c r="G17" s="932">
        <v>2072</v>
      </c>
      <c r="H17" s="933">
        <v>25.219084712755595</v>
      </c>
      <c r="I17" s="932">
        <v>10</v>
      </c>
      <c r="J17" s="933">
        <v>0.4826254826254826</v>
      </c>
      <c r="K17" s="930"/>
      <c r="L17" s="932">
        <v>2485</v>
      </c>
      <c r="M17" s="933">
        <v>30.245861733203505</v>
      </c>
      <c r="N17" s="932">
        <v>8</v>
      </c>
      <c r="O17" s="933">
        <v>0.32193158953722334</v>
      </c>
      <c r="P17" s="930"/>
      <c r="Q17" s="932">
        <v>3659</v>
      </c>
      <c r="R17" s="933">
        <v>44.535053554040893</v>
      </c>
      <c r="S17" s="932">
        <v>18</v>
      </c>
      <c r="T17" s="933">
        <f t="shared" si="2"/>
        <v>0.4919376878928669</v>
      </c>
    </row>
    <row r="18" spans="1:20" s="331" customFormat="1" ht="18" customHeight="1" x14ac:dyDescent="0.25">
      <c r="A18" s="330"/>
      <c r="B18" s="931" t="s">
        <v>40</v>
      </c>
      <c r="C18" s="930"/>
      <c r="D18" s="932">
        <f t="shared" si="0"/>
        <v>4371</v>
      </c>
      <c r="E18" s="933">
        <f t="shared" si="1"/>
        <v>3.9242972446423598</v>
      </c>
      <c r="F18" s="930"/>
      <c r="G18" s="932">
        <v>1483</v>
      </c>
      <c r="H18" s="933">
        <v>33.928162891786776</v>
      </c>
      <c r="I18" s="932">
        <v>299</v>
      </c>
      <c r="J18" s="933">
        <v>20.161834120026974</v>
      </c>
      <c r="K18" s="930"/>
      <c r="L18" s="932">
        <v>1743</v>
      </c>
      <c r="M18" s="933">
        <v>39.876458476321211</v>
      </c>
      <c r="N18" s="932">
        <v>650</v>
      </c>
      <c r="O18" s="933">
        <v>37.29202524383247</v>
      </c>
      <c r="P18" s="930"/>
      <c r="Q18" s="932">
        <v>1145</v>
      </c>
      <c r="R18" s="933">
        <v>26.195378631892012</v>
      </c>
      <c r="S18" s="932">
        <v>519</v>
      </c>
      <c r="T18" s="933">
        <f t="shared" si="2"/>
        <v>45.327510917030565</v>
      </c>
    </row>
    <row r="19" spans="1:20" s="331" customFormat="1" ht="18" customHeight="1" x14ac:dyDescent="0.25">
      <c r="A19" s="330"/>
      <c r="B19" s="931" t="s">
        <v>41</v>
      </c>
      <c r="C19" s="930"/>
      <c r="D19" s="932">
        <f t="shared" si="0"/>
        <v>14584</v>
      </c>
      <c r="E19" s="933">
        <f t="shared" si="1"/>
        <v>13.09356005853676</v>
      </c>
      <c r="F19" s="930"/>
      <c r="G19" s="932">
        <v>3639</v>
      </c>
      <c r="H19" s="933">
        <v>24.952002194185408</v>
      </c>
      <c r="I19" s="932">
        <v>237</v>
      </c>
      <c r="J19" s="933">
        <v>6.5127782357790593</v>
      </c>
      <c r="K19" s="930"/>
      <c r="L19" s="932">
        <v>7598</v>
      </c>
      <c r="M19" s="933">
        <v>52.098189797037854</v>
      </c>
      <c r="N19" s="932">
        <v>1040</v>
      </c>
      <c r="O19" s="933">
        <v>13.687812582258488</v>
      </c>
      <c r="P19" s="930"/>
      <c r="Q19" s="932">
        <v>3347</v>
      </c>
      <c r="R19" s="933">
        <v>22.949808008776742</v>
      </c>
      <c r="S19" s="932">
        <v>2859</v>
      </c>
      <c r="T19" s="933">
        <f t="shared" si="2"/>
        <v>85.41977890648343</v>
      </c>
    </row>
    <row r="20" spans="1:20" s="331" customFormat="1" ht="18" customHeight="1" x14ac:dyDescent="0.25">
      <c r="A20" s="330"/>
      <c r="B20" s="931" t="s">
        <v>3</v>
      </c>
      <c r="C20" s="930"/>
      <c r="D20" s="932">
        <f t="shared" si="0"/>
        <v>9975</v>
      </c>
      <c r="E20" s="933">
        <f t="shared" si="1"/>
        <v>8.9555856818365456</v>
      </c>
      <c r="F20" s="930"/>
      <c r="G20" s="932">
        <v>3279</v>
      </c>
      <c r="H20" s="933">
        <v>32.872180451127818</v>
      </c>
      <c r="I20" s="932">
        <v>273</v>
      </c>
      <c r="J20" s="933">
        <v>8.325709057639525</v>
      </c>
      <c r="K20" s="930"/>
      <c r="L20" s="932">
        <v>4403</v>
      </c>
      <c r="M20" s="933">
        <v>44.140350877192979</v>
      </c>
      <c r="N20" s="932">
        <v>641</v>
      </c>
      <c r="O20" s="933">
        <v>14.558255734726322</v>
      </c>
      <c r="P20" s="930"/>
      <c r="Q20" s="932">
        <v>2293</v>
      </c>
      <c r="R20" s="933">
        <v>22.987468671679199</v>
      </c>
      <c r="S20" s="932">
        <v>398</v>
      </c>
      <c r="T20" s="933">
        <f t="shared" si="2"/>
        <v>17.357174007849981</v>
      </c>
    </row>
    <row r="21" spans="1:20" s="331" customFormat="1" ht="18" customHeight="1" x14ac:dyDescent="0.25">
      <c r="A21" s="330"/>
      <c r="B21" s="931" t="s">
        <v>2</v>
      </c>
      <c r="C21" s="930"/>
      <c r="D21" s="932">
        <f t="shared" si="0"/>
        <v>2493</v>
      </c>
      <c r="E21" s="933">
        <f t="shared" si="1"/>
        <v>2.2382230681522315</v>
      </c>
      <c r="F21" s="930"/>
      <c r="G21" s="932">
        <v>770</v>
      </c>
      <c r="H21" s="933">
        <v>30.886482150020058</v>
      </c>
      <c r="I21" s="932">
        <v>517</v>
      </c>
      <c r="J21" s="933">
        <v>67.142857142857139</v>
      </c>
      <c r="K21" s="930"/>
      <c r="L21" s="932">
        <v>960</v>
      </c>
      <c r="M21" s="933">
        <v>38.507821901323709</v>
      </c>
      <c r="N21" s="932">
        <v>688</v>
      </c>
      <c r="O21" s="933">
        <v>71.666666666666671</v>
      </c>
      <c r="P21" s="930"/>
      <c r="Q21" s="932">
        <v>763</v>
      </c>
      <c r="R21" s="933">
        <v>30.605695948656237</v>
      </c>
      <c r="S21" s="932">
        <v>578</v>
      </c>
      <c r="T21" s="933">
        <f t="shared" si="2"/>
        <v>75.753604193971171</v>
      </c>
    </row>
    <row r="22" spans="1:20" s="331" customFormat="1" ht="18" customHeight="1" x14ac:dyDescent="0.25">
      <c r="A22" s="330"/>
      <c r="B22" s="931" t="s">
        <v>35</v>
      </c>
      <c r="C22" s="930"/>
      <c r="D22" s="932">
        <f t="shared" si="0"/>
        <v>8042</v>
      </c>
      <c r="E22" s="933">
        <f t="shared" si="1"/>
        <v>7.2201323361733838</v>
      </c>
      <c r="F22" s="930"/>
      <c r="G22" s="932">
        <v>1712</v>
      </c>
      <c r="H22" s="933">
        <v>21.288236757025615</v>
      </c>
      <c r="I22" s="932">
        <v>266</v>
      </c>
      <c r="J22" s="933">
        <v>15.537383177570094</v>
      </c>
      <c r="K22" s="930"/>
      <c r="L22" s="932">
        <v>2822</v>
      </c>
      <c r="M22" s="933">
        <v>35.090773439442927</v>
      </c>
      <c r="N22" s="932">
        <v>731</v>
      </c>
      <c r="O22" s="933">
        <v>25.903614457831324</v>
      </c>
      <c r="P22" s="930"/>
      <c r="Q22" s="932">
        <v>3508</v>
      </c>
      <c r="R22" s="933">
        <v>43.620989803531465</v>
      </c>
      <c r="S22" s="932">
        <v>1429</v>
      </c>
      <c r="T22" s="933">
        <f t="shared" si="2"/>
        <v>40.735461801596351</v>
      </c>
    </row>
    <row r="23" spans="1:20" s="331" customFormat="1" ht="18" customHeight="1" x14ac:dyDescent="0.25">
      <c r="A23" s="330"/>
      <c r="B23" s="931" t="s">
        <v>42</v>
      </c>
      <c r="C23" s="930"/>
      <c r="D23" s="932">
        <f t="shared" si="0"/>
        <v>18743</v>
      </c>
      <c r="E23" s="933">
        <f t="shared" si="1"/>
        <v>16.827523051093973</v>
      </c>
      <c r="F23" s="930"/>
      <c r="G23" s="932">
        <v>7231</v>
      </c>
      <c r="H23" s="933">
        <v>38.579736434935711</v>
      </c>
      <c r="I23" s="932">
        <v>2440</v>
      </c>
      <c r="J23" s="933">
        <v>33.743603927534224</v>
      </c>
      <c r="K23" s="930"/>
      <c r="L23" s="932">
        <v>8153</v>
      </c>
      <c r="M23" s="933">
        <v>43.498906258336447</v>
      </c>
      <c r="N23" s="932">
        <v>3771</v>
      </c>
      <c r="O23" s="933">
        <v>46.252913038145465</v>
      </c>
      <c r="P23" s="930"/>
      <c r="Q23" s="932">
        <v>3359</v>
      </c>
      <c r="R23" s="933">
        <v>17.921357306727845</v>
      </c>
      <c r="S23" s="932">
        <v>1888</v>
      </c>
      <c r="T23" s="933">
        <f t="shared" si="2"/>
        <v>56.207204525156293</v>
      </c>
    </row>
    <row r="24" spans="1:20" s="331" customFormat="1" ht="18" customHeight="1" x14ac:dyDescent="0.25">
      <c r="A24" s="330">
        <v>47094</v>
      </c>
      <c r="B24" s="931" t="s">
        <v>43</v>
      </c>
      <c r="C24" s="930"/>
      <c r="D24" s="932">
        <f t="shared" si="0"/>
        <v>4239</v>
      </c>
      <c r="E24" s="933">
        <f t="shared" si="1"/>
        <v>3.8057872386270795</v>
      </c>
      <c r="F24" s="930"/>
      <c r="G24" s="932">
        <v>1544</v>
      </c>
      <c r="H24" s="933">
        <v>36.423684831328146</v>
      </c>
      <c r="I24" s="932">
        <v>506</v>
      </c>
      <c r="J24" s="933">
        <v>32.7720207253886</v>
      </c>
      <c r="K24" s="930"/>
      <c r="L24" s="932">
        <v>2007</v>
      </c>
      <c r="M24" s="933">
        <v>47.346072186836516</v>
      </c>
      <c r="N24" s="932">
        <v>522</v>
      </c>
      <c r="O24" s="933">
        <v>26.00896860986547</v>
      </c>
      <c r="P24" s="930"/>
      <c r="Q24" s="932">
        <v>688</v>
      </c>
      <c r="R24" s="933">
        <v>16.230242981835339</v>
      </c>
      <c r="S24" s="932">
        <v>252</v>
      </c>
      <c r="T24" s="933">
        <f t="shared" si="2"/>
        <v>36.627906976744185</v>
      </c>
    </row>
    <row r="25" spans="1:20" s="331" customFormat="1" ht="18" customHeight="1" x14ac:dyDescent="0.25">
      <c r="B25" s="931" t="s">
        <v>44</v>
      </c>
      <c r="C25" s="930"/>
      <c r="D25" s="932">
        <f t="shared" si="0"/>
        <v>831</v>
      </c>
      <c r="E25" s="933">
        <f t="shared" si="1"/>
        <v>0.74607435605074379</v>
      </c>
      <c r="F25" s="930"/>
      <c r="G25" s="932">
        <v>197</v>
      </c>
      <c r="H25" s="933">
        <v>23.706377858002405</v>
      </c>
      <c r="I25" s="932">
        <v>37</v>
      </c>
      <c r="J25" s="933">
        <v>18.781725888324875</v>
      </c>
      <c r="K25" s="930"/>
      <c r="L25" s="932">
        <v>370</v>
      </c>
      <c r="M25" s="933">
        <v>44.524669073405541</v>
      </c>
      <c r="N25" s="932">
        <v>109</v>
      </c>
      <c r="O25" s="933">
        <v>29.45945945945946</v>
      </c>
      <c r="P25" s="930"/>
      <c r="Q25" s="932">
        <v>264</v>
      </c>
      <c r="R25" s="933">
        <v>31.768953068592058</v>
      </c>
      <c r="S25" s="932">
        <v>98</v>
      </c>
      <c r="T25" s="933">
        <f t="shared" si="2"/>
        <v>37.121212121212125</v>
      </c>
    </row>
    <row r="26" spans="1:20" s="331" customFormat="1" ht="18" customHeight="1" x14ac:dyDescent="0.25">
      <c r="B26" s="931" t="s">
        <v>45</v>
      </c>
      <c r="C26" s="930"/>
      <c r="D26" s="932">
        <f t="shared" si="0"/>
        <v>7847</v>
      </c>
      <c r="E26" s="933">
        <f t="shared" si="1"/>
        <v>7.0450607363780824</v>
      </c>
      <c r="F26" s="930"/>
      <c r="G26" s="932">
        <v>2001</v>
      </c>
      <c r="H26" s="933">
        <v>25.500191155855738</v>
      </c>
      <c r="I26" s="932">
        <v>208</v>
      </c>
      <c r="J26" s="933">
        <v>10.394802598700648</v>
      </c>
      <c r="K26" s="930"/>
      <c r="L26" s="932">
        <v>3236</v>
      </c>
      <c r="M26" s="933">
        <v>41.23868994520199</v>
      </c>
      <c r="N26" s="932">
        <v>383</v>
      </c>
      <c r="O26" s="933">
        <v>11.835599505562424</v>
      </c>
      <c r="P26" s="930"/>
      <c r="Q26" s="932">
        <v>2610</v>
      </c>
      <c r="R26" s="933">
        <v>33.261118898942271</v>
      </c>
      <c r="S26" s="932">
        <v>592</v>
      </c>
      <c r="T26" s="933">
        <f t="shared" si="2"/>
        <v>22.68199233716475</v>
      </c>
    </row>
    <row r="27" spans="1:20" s="331" customFormat="1" ht="18" customHeight="1" x14ac:dyDescent="0.25">
      <c r="B27" s="931" t="s">
        <v>46</v>
      </c>
      <c r="C27" s="930"/>
      <c r="D27" s="932">
        <f t="shared" si="0"/>
        <v>1512</v>
      </c>
      <c r="E27" s="933">
        <f t="shared" si="1"/>
        <v>1.357478250720487</v>
      </c>
      <c r="F27" s="930"/>
      <c r="G27" s="932">
        <v>420</v>
      </c>
      <c r="H27" s="933">
        <v>27.777777777777779</v>
      </c>
      <c r="I27" s="932">
        <v>39</v>
      </c>
      <c r="J27" s="933">
        <v>9.2857142857142865</v>
      </c>
      <c r="K27" s="930"/>
      <c r="L27" s="932">
        <v>780</v>
      </c>
      <c r="M27" s="933">
        <v>51.587301587301596</v>
      </c>
      <c r="N27" s="932">
        <v>75</v>
      </c>
      <c r="O27" s="933">
        <v>9.6153846153846168</v>
      </c>
      <c r="P27" s="930"/>
      <c r="Q27" s="932">
        <v>312</v>
      </c>
      <c r="R27" s="933">
        <v>20.634920634920633</v>
      </c>
      <c r="S27" s="932">
        <v>53</v>
      </c>
      <c r="T27" s="933">
        <f t="shared" si="2"/>
        <v>16.987179487179489</v>
      </c>
    </row>
    <row r="28" spans="1:20" s="331" customFormat="1" ht="18" customHeight="1" x14ac:dyDescent="0.25">
      <c r="B28" s="953" t="s">
        <v>1</v>
      </c>
      <c r="C28" s="930"/>
      <c r="D28" s="954">
        <f t="shared" si="0"/>
        <v>70</v>
      </c>
      <c r="E28" s="955">
        <f t="shared" si="1"/>
        <v>6.2846215311133657E-2</v>
      </c>
      <c r="F28" s="930"/>
      <c r="G28" s="954">
        <v>22</v>
      </c>
      <c r="H28" s="955">
        <v>31.428571428571427</v>
      </c>
      <c r="I28" s="954">
        <v>10</v>
      </c>
      <c r="J28" s="955">
        <v>45.454545454545453</v>
      </c>
      <c r="K28" s="930"/>
      <c r="L28" s="954">
        <v>23</v>
      </c>
      <c r="M28" s="955">
        <v>32.857142857142854</v>
      </c>
      <c r="N28" s="954">
        <v>13</v>
      </c>
      <c r="O28" s="955">
        <v>56.521739130434781</v>
      </c>
      <c r="P28" s="930"/>
      <c r="Q28" s="954">
        <v>25</v>
      </c>
      <c r="R28" s="955">
        <v>35.714285714285715</v>
      </c>
      <c r="S28" s="954">
        <v>13</v>
      </c>
      <c r="T28" s="955">
        <f t="shared" si="2"/>
        <v>52</v>
      </c>
    </row>
    <row r="29" spans="1:20" s="319" customFormat="1" ht="18" customHeight="1" x14ac:dyDescent="0.25">
      <c r="B29" s="1284" t="s">
        <v>0</v>
      </c>
      <c r="C29" s="1277"/>
      <c r="D29" s="1285">
        <f>SUM(D11:D28)</f>
        <v>111383</v>
      </c>
      <c r="E29" s="1286">
        <f t="shared" si="1"/>
        <v>100</v>
      </c>
      <c r="F29" s="1277"/>
      <c r="G29" s="1285">
        <f>SUM(G11:G28)</f>
        <v>35041</v>
      </c>
      <c r="H29" s="1286">
        <f t="shared" ref="H29" si="3">G29/$D29*100</f>
        <v>31.459917581677633</v>
      </c>
      <c r="I29" s="1285">
        <f>SUM(I11:I28)</f>
        <v>7973</v>
      </c>
      <c r="J29" s="1286">
        <f>I29/G29*100</f>
        <v>22.753346080305928</v>
      </c>
      <c r="K29" s="1277"/>
      <c r="L29" s="1285">
        <f>SUM(L11:L28)</f>
        <v>48917</v>
      </c>
      <c r="M29" s="1286">
        <f t="shared" ref="M29" si="4">L29/$D29*100</f>
        <v>43.917833062496072</v>
      </c>
      <c r="N29" s="1285">
        <f>SUM(N11:N28)</f>
        <v>13359</v>
      </c>
      <c r="O29" s="1286">
        <f>N29/L29*100</f>
        <v>27.309524296256924</v>
      </c>
      <c r="P29" s="1277"/>
      <c r="Q29" s="1285">
        <f>SUM(Q11:Q28)</f>
        <v>27425</v>
      </c>
      <c r="R29" s="1286">
        <f t="shared" ref="R29" si="5">Q29/$D29*100</f>
        <v>24.622249355826291</v>
      </c>
      <c r="S29" s="1285">
        <f>SUM(S11:S28)</f>
        <v>10793</v>
      </c>
      <c r="T29" s="1286">
        <f>S29/Q29*100</f>
        <v>39.35460346399271</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366</v>
      </c>
      <c r="C3" s="1431"/>
      <c r="D3" s="1431"/>
      <c r="E3" s="1431"/>
      <c r="F3" s="1431"/>
      <c r="G3" s="1431"/>
      <c r="H3" s="1431"/>
      <c r="I3" s="1431"/>
      <c r="J3" s="1431"/>
      <c r="K3" s="1431"/>
      <c r="L3" s="1431"/>
      <c r="M3" s="1431"/>
      <c r="N3" s="1431"/>
      <c r="O3" s="1431"/>
      <c r="P3" s="1431"/>
      <c r="Q3" s="1431"/>
      <c r="R3" s="1431"/>
      <c r="S3" s="1431"/>
      <c r="T3" s="1431"/>
      <c r="U3" s="1431"/>
      <c r="V3" s="1431"/>
      <c r="W3" s="1431"/>
      <c r="X3" s="1431"/>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361314</v>
      </c>
      <c r="E9" s="300">
        <v>351802</v>
      </c>
      <c r="F9" s="300">
        <v>362202</v>
      </c>
      <c r="G9" s="254">
        <v>375118</v>
      </c>
      <c r="H9" s="254">
        <v>392545</v>
      </c>
      <c r="I9" s="254">
        <v>391278</v>
      </c>
      <c r="J9" s="1353">
        <v>441462</v>
      </c>
      <c r="K9" s="301">
        <v>442279</v>
      </c>
      <c r="L9" s="302"/>
      <c r="M9" s="222"/>
      <c r="N9" s="278">
        <v>-2.632613184100252E-2</v>
      </c>
      <c r="O9" s="279">
        <v>-9512</v>
      </c>
      <c r="P9" s="280">
        <v>2.9562083217264279E-2</v>
      </c>
      <c r="Q9" s="279">
        <v>10400</v>
      </c>
      <c r="R9" s="280">
        <v>3.5659659527004228E-2</v>
      </c>
      <c r="S9" s="279">
        <v>12916</v>
      </c>
      <c r="T9" s="280">
        <v>4.6457381410649479E-2</v>
      </c>
      <c r="U9" s="279">
        <v>17427</v>
      </c>
      <c r="V9" s="280">
        <v>-3.2276554280400438E-3</v>
      </c>
      <c r="W9" s="279">
        <v>-1267</v>
      </c>
      <c r="X9" s="280">
        <v>0.12825663594682046</v>
      </c>
      <c r="Y9" s="279">
        <v>50184</v>
      </c>
      <c r="Z9" s="280">
        <v>0.12702073225425048</v>
      </c>
      <c r="AA9" s="279">
        <v>49847</v>
      </c>
    </row>
    <row r="10" spans="1:29" x14ac:dyDescent="0.35">
      <c r="B10" s="303" t="s">
        <v>7</v>
      </c>
      <c r="C10" s="219"/>
      <c r="D10" s="253">
        <v>47743</v>
      </c>
      <c r="E10" s="254">
        <v>44726</v>
      </c>
      <c r="F10" s="254">
        <v>45995</v>
      </c>
      <c r="G10" s="254">
        <v>46968</v>
      </c>
      <c r="H10" s="254">
        <v>48583</v>
      </c>
      <c r="I10" s="254">
        <v>53246</v>
      </c>
      <c r="J10" s="1354">
        <v>57328</v>
      </c>
      <c r="K10" s="257">
        <v>57255</v>
      </c>
      <c r="M10" s="222"/>
      <c r="N10" s="256">
        <v>-6.3192509896738747E-2</v>
      </c>
      <c r="O10" s="257">
        <v>-3017</v>
      </c>
      <c r="P10" s="258">
        <v>2.837275857443089E-2</v>
      </c>
      <c r="Q10" s="257">
        <v>1269</v>
      </c>
      <c r="R10" s="258">
        <v>2.1154473312316568E-2</v>
      </c>
      <c r="S10" s="257">
        <v>973</v>
      </c>
      <c r="T10" s="258">
        <v>3.438511326860838E-2</v>
      </c>
      <c r="U10" s="257">
        <v>1615</v>
      </c>
      <c r="V10" s="258">
        <v>9.5980075334993753E-2</v>
      </c>
      <c r="W10" s="257">
        <v>4663</v>
      </c>
      <c r="X10" s="258">
        <v>7.66630357209932E-2</v>
      </c>
      <c r="Y10" s="257">
        <v>4082</v>
      </c>
      <c r="Z10" s="258">
        <v>7.1448621741490026E-2</v>
      </c>
      <c r="AA10" s="257">
        <v>3818</v>
      </c>
    </row>
    <row r="11" spans="1:29" x14ac:dyDescent="0.35">
      <c r="B11" s="303" t="s">
        <v>37</v>
      </c>
      <c r="C11" s="219"/>
      <c r="D11" s="253">
        <v>35198</v>
      </c>
      <c r="E11" s="254">
        <v>35711</v>
      </c>
      <c r="F11" s="254">
        <v>38230</v>
      </c>
      <c r="G11" s="254">
        <v>40199</v>
      </c>
      <c r="H11" s="254">
        <v>41209</v>
      </c>
      <c r="I11" s="254">
        <v>42684</v>
      </c>
      <c r="J11" s="1354">
        <v>43625</v>
      </c>
      <c r="K11" s="257">
        <v>43635</v>
      </c>
      <c r="M11" s="222"/>
      <c r="N11" s="256">
        <v>1.4574691743849177E-2</v>
      </c>
      <c r="O11" s="257">
        <v>513</v>
      </c>
      <c r="P11" s="258">
        <v>7.0538489541037697E-2</v>
      </c>
      <c r="Q11" s="257">
        <v>2519</v>
      </c>
      <c r="R11" s="258">
        <v>5.1504054407533362E-2</v>
      </c>
      <c r="S11" s="257">
        <v>1969</v>
      </c>
      <c r="T11" s="258">
        <v>2.5125003109530031E-2</v>
      </c>
      <c r="U11" s="257">
        <v>1010</v>
      </c>
      <c r="V11" s="258">
        <v>3.5793151981363236E-2</v>
      </c>
      <c r="W11" s="257">
        <v>1475</v>
      </c>
      <c r="X11" s="258">
        <v>2.2045731421610038E-2</v>
      </c>
      <c r="Y11" s="257">
        <v>941</v>
      </c>
      <c r="Z11" s="258">
        <v>1.0958713683332455E-2</v>
      </c>
      <c r="AA11" s="257">
        <v>473</v>
      </c>
    </row>
    <row r="12" spans="1:29" x14ac:dyDescent="0.35">
      <c r="B12" s="303" t="s">
        <v>38</v>
      </c>
      <c r="C12" s="219"/>
      <c r="D12" s="253">
        <v>30928</v>
      </c>
      <c r="E12" s="254">
        <v>31586</v>
      </c>
      <c r="F12" s="254">
        <v>33061</v>
      </c>
      <c r="G12" s="254">
        <v>36020</v>
      </c>
      <c r="H12" s="254">
        <v>40725</v>
      </c>
      <c r="I12" s="254">
        <v>44039</v>
      </c>
      <c r="J12" s="1354">
        <v>47585</v>
      </c>
      <c r="K12" s="257">
        <v>47479</v>
      </c>
      <c r="M12" s="222"/>
      <c r="N12" s="256">
        <v>2.1275219865493966E-2</v>
      </c>
      <c r="O12" s="257">
        <v>658</v>
      </c>
      <c r="P12" s="258">
        <v>4.6697904134743284E-2</v>
      </c>
      <c r="Q12" s="257">
        <v>1475</v>
      </c>
      <c r="R12" s="258">
        <v>8.9501225008318031E-2</v>
      </c>
      <c r="S12" s="257">
        <v>2959</v>
      </c>
      <c r="T12" s="258">
        <v>0.13062187673514725</v>
      </c>
      <c r="U12" s="257">
        <v>4705</v>
      </c>
      <c r="V12" s="258">
        <v>8.1375076734192753E-2</v>
      </c>
      <c r="W12" s="257">
        <v>3314</v>
      </c>
      <c r="X12" s="258">
        <v>8.0519539499080306E-2</v>
      </c>
      <c r="Y12" s="257">
        <v>3546</v>
      </c>
      <c r="Z12" s="258">
        <v>8.0984472473931035E-2</v>
      </c>
      <c r="AA12" s="257">
        <v>3557</v>
      </c>
    </row>
    <row r="13" spans="1:29" x14ac:dyDescent="0.35">
      <c r="B13" s="303" t="s">
        <v>6</v>
      </c>
      <c r="C13" s="219"/>
      <c r="D13" s="253">
        <v>37916</v>
      </c>
      <c r="E13" s="254">
        <v>38655</v>
      </c>
      <c r="F13" s="254">
        <v>42298</v>
      </c>
      <c r="G13" s="254">
        <v>47498</v>
      </c>
      <c r="H13" s="254">
        <v>52927</v>
      </c>
      <c r="I13" s="254">
        <v>59260</v>
      </c>
      <c r="J13" s="1354">
        <v>76771</v>
      </c>
      <c r="K13" s="257">
        <v>78389</v>
      </c>
      <c r="L13" s="304"/>
      <c r="M13" s="219"/>
      <c r="N13" s="256">
        <v>1.9490452579385975E-2</v>
      </c>
      <c r="O13" s="257">
        <v>739</v>
      </c>
      <c r="P13" s="258">
        <v>9.4243952916828411E-2</v>
      </c>
      <c r="Q13" s="257">
        <v>3643</v>
      </c>
      <c r="R13" s="258">
        <v>0.12293725471653505</v>
      </c>
      <c r="S13" s="257">
        <v>5200</v>
      </c>
      <c r="T13" s="258">
        <v>0.11429954945471388</v>
      </c>
      <c r="U13" s="257">
        <v>5429</v>
      </c>
      <c r="V13" s="258">
        <v>0.11965537438358487</v>
      </c>
      <c r="W13" s="257">
        <v>6333</v>
      </c>
      <c r="X13" s="258">
        <v>0.2954944313196084</v>
      </c>
      <c r="Y13" s="257">
        <v>17511</v>
      </c>
      <c r="Z13" s="258">
        <v>0.32346783724463957</v>
      </c>
      <c r="AA13" s="257">
        <v>19159</v>
      </c>
      <c r="AC13" s="224"/>
    </row>
    <row r="14" spans="1:29" x14ac:dyDescent="0.35">
      <c r="B14" s="303" t="s">
        <v>5</v>
      </c>
      <c r="C14" s="219"/>
      <c r="D14" s="253">
        <v>24993</v>
      </c>
      <c r="E14" s="254">
        <v>24832</v>
      </c>
      <c r="F14" s="254">
        <v>22687</v>
      </c>
      <c r="G14" s="254">
        <v>22423</v>
      </c>
      <c r="H14" s="254">
        <v>23077</v>
      </c>
      <c r="I14" s="254">
        <v>23374</v>
      </c>
      <c r="J14" s="1354">
        <v>23336</v>
      </c>
      <c r="K14" s="257">
        <v>23075</v>
      </c>
      <c r="M14" s="222"/>
      <c r="N14" s="256">
        <v>-6.441803705037441E-3</v>
      </c>
      <c r="O14" s="257">
        <v>-161</v>
      </c>
      <c r="P14" s="258">
        <v>-8.6380476804123751E-2</v>
      </c>
      <c r="Q14" s="257">
        <v>-2145</v>
      </c>
      <c r="R14" s="258">
        <v>-1.1636620090800909E-2</v>
      </c>
      <c r="S14" s="257">
        <v>-264</v>
      </c>
      <c r="T14" s="258">
        <v>2.9166480845560283E-2</v>
      </c>
      <c r="U14" s="257">
        <v>654</v>
      </c>
      <c r="V14" s="258">
        <v>1.2869957100142937E-2</v>
      </c>
      <c r="W14" s="257">
        <v>297</v>
      </c>
      <c r="X14" s="258">
        <v>-1.6257379994866206E-3</v>
      </c>
      <c r="Y14" s="257">
        <v>-38</v>
      </c>
      <c r="Z14" s="258">
        <v>-1.4646852848236414E-2</v>
      </c>
      <c r="AA14" s="257">
        <v>-343</v>
      </c>
      <c r="AC14" s="224"/>
    </row>
    <row r="15" spans="1:29" x14ac:dyDescent="0.35">
      <c r="B15" s="303" t="s">
        <v>4</v>
      </c>
      <c r="C15" s="219"/>
      <c r="D15" s="253">
        <v>134693</v>
      </c>
      <c r="E15" s="254">
        <v>132386</v>
      </c>
      <c r="F15" s="254">
        <v>133847</v>
      </c>
      <c r="G15" s="254">
        <v>139217</v>
      </c>
      <c r="H15" s="254">
        <v>150140</v>
      </c>
      <c r="I15" s="254">
        <v>156506</v>
      </c>
      <c r="J15" s="1354">
        <v>160029</v>
      </c>
      <c r="K15" s="257">
        <v>159462</v>
      </c>
      <c r="M15" s="222"/>
      <c r="N15" s="256">
        <v>-1.7127838863192579E-2</v>
      </c>
      <c r="O15" s="257">
        <v>-2307</v>
      </c>
      <c r="P15" s="258">
        <v>1.1035910141555805E-2</v>
      </c>
      <c r="Q15" s="257">
        <v>1461</v>
      </c>
      <c r="R15" s="258">
        <v>4.0120436020232075E-2</v>
      </c>
      <c r="S15" s="257">
        <v>5370</v>
      </c>
      <c r="T15" s="258">
        <v>7.8460245515993066E-2</v>
      </c>
      <c r="U15" s="257">
        <v>10923</v>
      </c>
      <c r="V15" s="258">
        <v>4.2400426268815794E-2</v>
      </c>
      <c r="W15" s="257">
        <v>6366</v>
      </c>
      <c r="X15" s="258">
        <v>2.2510319093197673E-2</v>
      </c>
      <c r="Y15" s="257">
        <v>3523</v>
      </c>
      <c r="Z15" s="258">
        <v>1.7496171516079739E-2</v>
      </c>
      <c r="AA15" s="257">
        <v>2742</v>
      </c>
      <c r="AC15" s="224"/>
    </row>
    <row r="16" spans="1:29" x14ac:dyDescent="0.35">
      <c r="B16" s="303" t="s">
        <v>40</v>
      </c>
      <c r="C16" s="219"/>
      <c r="D16" s="253">
        <v>85461</v>
      </c>
      <c r="E16" s="254">
        <v>81399</v>
      </c>
      <c r="F16" s="254">
        <v>83372</v>
      </c>
      <c r="G16" s="254">
        <v>86743</v>
      </c>
      <c r="H16" s="254">
        <v>91940</v>
      </c>
      <c r="I16" s="254">
        <v>97222</v>
      </c>
      <c r="J16" s="1354">
        <v>101470</v>
      </c>
      <c r="K16" s="257">
        <v>101204</v>
      </c>
      <c r="M16" s="222"/>
      <c r="N16" s="256">
        <v>-4.7530452487099417E-2</v>
      </c>
      <c r="O16" s="257">
        <v>-4062</v>
      </c>
      <c r="P16" s="258">
        <v>2.4238627010159774E-2</v>
      </c>
      <c r="Q16" s="257">
        <v>1973</v>
      </c>
      <c r="R16" s="258">
        <v>4.0433238977114705E-2</v>
      </c>
      <c r="S16" s="257">
        <v>3371</v>
      </c>
      <c r="T16" s="258">
        <v>5.9912615427181404E-2</v>
      </c>
      <c r="U16" s="257">
        <v>5197</v>
      </c>
      <c r="V16" s="258">
        <v>5.745051120295841E-2</v>
      </c>
      <c r="W16" s="257">
        <v>5282</v>
      </c>
      <c r="X16" s="258">
        <v>4.3693814157289568E-2</v>
      </c>
      <c r="Y16" s="257">
        <v>4248</v>
      </c>
      <c r="Z16" s="258">
        <v>4.3716805032743666E-2</v>
      </c>
      <c r="AA16" s="257">
        <v>4239</v>
      </c>
      <c r="AC16" s="224"/>
    </row>
    <row r="17" spans="2:31" x14ac:dyDescent="0.35">
      <c r="B17" s="303" t="s">
        <v>41</v>
      </c>
      <c r="C17" s="219"/>
      <c r="D17" s="253">
        <v>307817</v>
      </c>
      <c r="E17" s="254">
        <v>300021</v>
      </c>
      <c r="F17" s="254">
        <v>315907</v>
      </c>
      <c r="G17" s="254">
        <v>330438</v>
      </c>
      <c r="H17" s="254">
        <v>327571</v>
      </c>
      <c r="I17" s="254">
        <v>352224</v>
      </c>
      <c r="J17" s="1354">
        <v>376007</v>
      </c>
      <c r="K17" s="257">
        <v>378808</v>
      </c>
      <c r="L17" s="304"/>
      <c r="M17" s="219"/>
      <c r="N17" s="256">
        <v>-2.5326736340098188E-2</v>
      </c>
      <c r="O17" s="257">
        <v>-7796</v>
      </c>
      <c r="P17" s="258">
        <v>5.2949626859453147E-2</v>
      </c>
      <c r="Q17" s="257">
        <v>15886</v>
      </c>
      <c r="R17" s="258">
        <v>4.5997714517247212E-2</v>
      </c>
      <c r="S17" s="257">
        <v>14531</v>
      </c>
      <c r="T17" s="258">
        <v>-8.676362888045519E-3</v>
      </c>
      <c r="U17" s="257">
        <v>-2867</v>
      </c>
      <c r="V17" s="258">
        <v>7.5260019965137426E-2</v>
      </c>
      <c r="W17" s="257">
        <v>24653</v>
      </c>
      <c r="X17" s="258">
        <v>6.7522372126828323E-2</v>
      </c>
      <c r="Y17" s="257">
        <v>23783</v>
      </c>
      <c r="Z17" s="258">
        <v>7.3743168779337509E-2</v>
      </c>
      <c r="AA17" s="257">
        <v>26016</v>
      </c>
      <c r="AC17" s="224"/>
    </row>
    <row r="18" spans="2:31" x14ac:dyDescent="0.35">
      <c r="B18" s="303" t="s">
        <v>3</v>
      </c>
      <c r="C18" s="219"/>
      <c r="D18" s="253">
        <v>121696</v>
      </c>
      <c r="E18" s="254">
        <v>136159</v>
      </c>
      <c r="F18" s="254">
        <v>151649</v>
      </c>
      <c r="G18" s="254">
        <v>169110</v>
      </c>
      <c r="H18" s="254">
        <v>189030</v>
      </c>
      <c r="I18" s="254">
        <v>201299</v>
      </c>
      <c r="J18" s="1354">
        <v>219095</v>
      </c>
      <c r="K18" s="257">
        <v>218916</v>
      </c>
      <c r="M18" s="222"/>
      <c r="N18" s="256">
        <v>0.11884531948461752</v>
      </c>
      <c r="O18" s="257">
        <v>14463</v>
      </c>
      <c r="P18" s="258">
        <v>0.11376405525892519</v>
      </c>
      <c r="Q18" s="257">
        <v>15490</v>
      </c>
      <c r="R18" s="258">
        <v>0.11514088454259497</v>
      </c>
      <c r="S18" s="257">
        <v>17461</v>
      </c>
      <c r="T18" s="258">
        <v>0.11779315238602095</v>
      </c>
      <c r="U18" s="257">
        <v>19920</v>
      </c>
      <c r="V18" s="258">
        <v>6.4905041527799856E-2</v>
      </c>
      <c r="W18" s="257">
        <v>12269</v>
      </c>
      <c r="X18" s="258">
        <v>8.8405804301064483E-2</v>
      </c>
      <c r="Y18" s="257">
        <v>17796</v>
      </c>
      <c r="Z18" s="258">
        <v>8.4601664684898825E-2</v>
      </c>
      <c r="AA18" s="257">
        <v>17076</v>
      </c>
      <c r="AC18" s="224"/>
    </row>
    <row r="19" spans="2:31" x14ac:dyDescent="0.35">
      <c r="B19" s="303" t="s">
        <v>2</v>
      </c>
      <c r="C19" s="219"/>
      <c r="D19" s="253">
        <v>49654</v>
      </c>
      <c r="E19" s="254">
        <v>49281</v>
      </c>
      <c r="F19" s="254">
        <v>50941</v>
      </c>
      <c r="G19" s="254">
        <v>53876</v>
      </c>
      <c r="H19" s="254">
        <v>56464</v>
      </c>
      <c r="I19" s="254">
        <v>56727</v>
      </c>
      <c r="J19" s="1354">
        <v>58757</v>
      </c>
      <c r="K19" s="257">
        <v>58621</v>
      </c>
      <c r="M19" s="222"/>
      <c r="N19" s="256">
        <v>-7.5119829218189826E-3</v>
      </c>
      <c r="O19" s="257">
        <v>-373</v>
      </c>
      <c r="P19" s="258">
        <v>3.3684381404598174E-2</v>
      </c>
      <c r="Q19" s="257">
        <v>1660</v>
      </c>
      <c r="R19" s="258">
        <v>5.761567303350934E-2</v>
      </c>
      <c r="S19" s="257">
        <v>2935</v>
      </c>
      <c r="T19" s="258">
        <v>4.8036231346053837E-2</v>
      </c>
      <c r="U19" s="257">
        <v>2588</v>
      </c>
      <c r="V19" s="258">
        <v>4.6578350807593427E-3</v>
      </c>
      <c r="W19" s="257">
        <v>263</v>
      </c>
      <c r="X19" s="258">
        <v>3.5785428455585633E-2</v>
      </c>
      <c r="Y19" s="257">
        <v>2030</v>
      </c>
      <c r="Z19" s="258">
        <v>2.8510772685802488E-2</v>
      </c>
      <c r="AA19" s="257">
        <v>1625</v>
      </c>
      <c r="AC19" s="224"/>
    </row>
    <row r="20" spans="2:31" x14ac:dyDescent="0.35">
      <c r="B20" s="303" t="s">
        <v>35</v>
      </c>
      <c r="C20" s="219"/>
      <c r="D20" s="253">
        <v>80292</v>
      </c>
      <c r="E20" s="254">
        <v>77049</v>
      </c>
      <c r="F20" s="254">
        <v>77553</v>
      </c>
      <c r="G20" s="254">
        <v>79015</v>
      </c>
      <c r="H20" s="254">
        <v>83386</v>
      </c>
      <c r="I20" s="254">
        <v>85199</v>
      </c>
      <c r="J20" s="1354">
        <v>100376</v>
      </c>
      <c r="K20" s="257">
        <v>99508</v>
      </c>
      <c r="M20" s="222"/>
      <c r="N20" s="256">
        <v>-4.0390076221790472E-2</v>
      </c>
      <c r="O20" s="257">
        <v>-3243</v>
      </c>
      <c r="P20" s="258">
        <v>6.5412919051512919E-3</v>
      </c>
      <c r="Q20" s="257">
        <v>504</v>
      </c>
      <c r="R20" s="258">
        <v>1.8851624050649329E-2</v>
      </c>
      <c r="S20" s="257">
        <v>1462</v>
      </c>
      <c r="T20" s="258">
        <v>5.5318610390432177E-2</v>
      </c>
      <c r="U20" s="257">
        <v>4371</v>
      </c>
      <c r="V20" s="258">
        <v>2.1742258892379906E-2</v>
      </c>
      <c r="W20" s="257">
        <v>1813</v>
      </c>
      <c r="X20" s="258">
        <v>0.17813589361377491</v>
      </c>
      <c r="Y20" s="257">
        <v>15177</v>
      </c>
      <c r="Z20" s="258">
        <v>0.16159458355220924</v>
      </c>
      <c r="AA20" s="257">
        <v>13843</v>
      </c>
      <c r="AC20" s="224"/>
    </row>
    <row r="21" spans="2:31" x14ac:dyDescent="0.35">
      <c r="B21" s="303" t="s">
        <v>42</v>
      </c>
      <c r="C21" s="219"/>
      <c r="D21" s="253">
        <v>227239</v>
      </c>
      <c r="E21" s="254">
        <v>216497</v>
      </c>
      <c r="F21" s="254">
        <v>215854</v>
      </c>
      <c r="G21" s="254">
        <v>224758</v>
      </c>
      <c r="H21" s="254">
        <v>237020</v>
      </c>
      <c r="I21" s="254">
        <v>256322</v>
      </c>
      <c r="J21" s="1354">
        <v>277650</v>
      </c>
      <c r="K21" s="257">
        <v>280480</v>
      </c>
      <c r="M21" s="222"/>
      <c r="N21" s="256">
        <v>-4.7271815137366335E-2</v>
      </c>
      <c r="O21" s="257">
        <v>-10742</v>
      </c>
      <c r="P21" s="258">
        <v>-2.9700180602963977E-3</v>
      </c>
      <c r="Q21" s="257">
        <v>-643</v>
      </c>
      <c r="R21" s="258">
        <v>4.1250104237123164E-2</v>
      </c>
      <c r="S21" s="257">
        <v>8904</v>
      </c>
      <c r="T21" s="258">
        <v>5.4556456277418341E-2</v>
      </c>
      <c r="U21" s="257">
        <v>12262</v>
      </c>
      <c r="V21" s="258">
        <v>8.1436165724411369E-2</v>
      </c>
      <c r="W21" s="257">
        <v>19302</v>
      </c>
      <c r="X21" s="258">
        <v>8.3207840138575628E-2</v>
      </c>
      <c r="Y21" s="257">
        <v>21328</v>
      </c>
      <c r="Z21" s="258">
        <v>7.4780142931044402E-2</v>
      </c>
      <c r="AA21" s="257">
        <v>19515</v>
      </c>
      <c r="AC21" s="224"/>
    </row>
    <row r="22" spans="2:31" x14ac:dyDescent="0.35">
      <c r="B22" s="303" t="s">
        <v>43</v>
      </c>
      <c r="C22" s="219"/>
      <c r="D22" s="253">
        <v>46430</v>
      </c>
      <c r="E22" s="254">
        <v>45294</v>
      </c>
      <c r="F22" s="254">
        <v>47556</v>
      </c>
      <c r="G22" s="254">
        <v>50117</v>
      </c>
      <c r="H22" s="254">
        <v>54056</v>
      </c>
      <c r="I22" s="254">
        <v>59427</v>
      </c>
      <c r="J22" s="1354">
        <v>67138</v>
      </c>
      <c r="K22" s="257">
        <v>66935</v>
      </c>
      <c r="M22" s="222"/>
      <c r="N22" s="256">
        <v>-2.446693947878531E-2</v>
      </c>
      <c r="O22" s="257">
        <v>-1136</v>
      </c>
      <c r="P22" s="258">
        <v>4.994038945555701E-2</v>
      </c>
      <c r="Q22" s="257">
        <v>2262</v>
      </c>
      <c r="R22" s="258">
        <v>5.3852300445790258E-2</v>
      </c>
      <c r="S22" s="257">
        <v>2561</v>
      </c>
      <c r="T22" s="258">
        <v>7.8596085160723916E-2</v>
      </c>
      <c r="U22" s="257">
        <v>3939</v>
      </c>
      <c r="V22" s="258">
        <v>9.9359923042770415E-2</v>
      </c>
      <c r="W22" s="257">
        <v>5371</v>
      </c>
      <c r="X22" s="258">
        <v>0.12975583488986486</v>
      </c>
      <c r="Y22" s="257">
        <v>7711</v>
      </c>
      <c r="Z22" s="258">
        <v>0.11837928153717625</v>
      </c>
      <c r="AA22" s="257">
        <v>7085</v>
      </c>
      <c r="AC22" s="224"/>
    </row>
    <row r="23" spans="2:31" x14ac:dyDescent="0.35">
      <c r="B23" s="303" t="s">
        <v>44</v>
      </c>
      <c r="C23" s="219"/>
      <c r="D23" s="253">
        <v>18635</v>
      </c>
      <c r="E23" s="254">
        <v>19594</v>
      </c>
      <c r="F23" s="254">
        <v>20339</v>
      </c>
      <c r="G23" s="254">
        <v>21233</v>
      </c>
      <c r="H23" s="254">
        <v>22030</v>
      </c>
      <c r="I23" s="254">
        <v>21443</v>
      </c>
      <c r="J23" s="1354">
        <v>24116</v>
      </c>
      <c r="K23" s="257">
        <v>23913</v>
      </c>
      <c r="L23" s="304"/>
      <c r="M23" s="219"/>
      <c r="N23" s="256">
        <v>5.1462302119667402E-2</v>
      </c>
      <c r="O23" s="257">
        <v>959</v>
      </c>
      <c r="P23" s="258">
        <v>3.8021843421455648E-2</v>
      </c>
      <c r="Q23" s="257">
        <v>745</v>
      </c>
      <c r="R23" s="258">
        <v>4.3954963370863798E-2</v>
      </c>
      <c r="S23" s="257">
        <v>894</v>
      </c>
      <c r="T23" s="258">
        <v>3.7535911081806539E-2</v>
      </c>
      <c r="U23" s="257">
        <v>797</v>
      </c>
      <c r="V23" s="258">
        <v>-2.6645483431684047E-2</v>
      </c>
      <c r="W23" s="257">
        <v>-587</v>
      </c>
      <c r="X23" s="258">
        <v>0.12465606491628978</v>
      </c>
      <c r="Y23" s="257">
        <v>2673</v>
      </c>
      <c r="Z23" s="258">
        <v>0.12637776731040984</v>
      </c>
      <c r="AA23" s="257">
        <v>2683</v>
      </c>
      <c r="AC23" s="224"/>
    </row>
    <row r="24" spans="2:31" x14ac:dyDescent="0.35">
      <c r="B24" s="303" t="s">
        <v>45</v>
      </c>
      <c r="C24" s="219"/>
      <c r="D24" s="253">
        <v>105837</v>
      </c>
      <c r="E24" s="254">
        <v>105419</v>
      </c>
      <c r="F24" s="254">
        <v>106624</v>
      </c>
      <c r="G24" s="254">
        <v>108415</v>
      </c>
      <c r="H24" s="254">
        <v>113823</v>
      </c>
      <c r="I24" s="254">
        <v>117423</v>
      </c>
      <c r="J24" s="1354">
        <v>121567</v>
      </c>
      <c r="K24" s="257">
        <v>121092</v>
      </c>
      <c r="M24" s="222"/>
      <c r="N24" s="256">
        <v>-3.9494694671995401E-3</v>
      </c>
      <c r="O24" s="257">
        <v>-418</v>
      </c>
      <c r="P24" s="258">
        <v>1.1430577030705935E-2</v>
      </c>
      <c r="Q24" s="257">
        <v>1205</v>
      </c>
      <c r="R24" s="258">
        <v>1.6797343937575038E-2</v>
      </c>
      <c r="S24" s="257">
        <v>1791</v>
      </c>
      <c r="T24" s="258">
        <v>4.9882396347368907E-2</v>
      </c>
      <c r="U24" s="257">
        <v>5408</v>
      </c>
      <c r="V24" s="258">
        <v>3.1628054083972401E-2</v>
      </c>
      <c r="W24" s="257">
        <v>3600</v>
      </c>
      <c r="X24" s="258">
        <v>3.5291212113470083E-2</v>
      </c>
      <c r="Y24" s="257">
        <v>4144</v>
      </c>
      <c r="Z24" s="258">
        <v>2.8766587939442312E-2</v>
      </c>
      <c r="AA24" s="257">
        <v>3386</v>
      </c>
      <c r="AC24" s="224"/>
    </row>
    <row r="25" spans="2:31" x14ac:dyDescent="0.35">
      <c r="B25" s="303" t="s">
        <v>46</v>
      </c>
      <c r="C25" s="219"/>
      <c r="D25" s="253">
        <v>15370</v>
      </c>
      <c r="E25" s="254">
        <v>14678</v>
      </c>
      <c r="F25" s="254">
        <v>15446</v>
      </c>
      <c r="G25" s="254">
        <v>14352</v>
      </c>
      <c r="H25" s="254">
        <v>14615</v>
      </c>
      <c r="I25" s="254">
        <v>14692</v>
      </c>
      <c r="J25" s="1354">
        <v>14968</v>
      </c>
      <c r="K25" s="257">
        <v>14997</v>
      </c>
      <c r="M25" s="222"/>
      <c r="N25" s="256">
        <v>-4.5022771633051351E-2</v>
      </c>
      <c r="O25" s="257">
        <v>-692</v>
      </c>
      <c r="P25" s="258">
        <v>5.2323204796293821E-2</v>
      </c>
      <c r="Q25" s="257">
        <v>768</v>
      </c>
      <c r="R25" s="258">
        <v>-7.0827398679269682E-2</v>
      </c>
      <c r="S25" s="257">
        <v>-1094</v>
      </c>
      <c r="T25" s="258">
        <v>1.8324972129319939E-2</v>
      </c>
      <c r="U25" s="257">
        <v>263</v>
      </c>
      <c r="V25" s="258">
        <v>5.2685596989394679E-3</v>
      </c>
      <c r="W25" s="257">
        <v>77</v>
      </c>
      <c r="X25" s="258">
        <v>1.8785733732643584E-2</v>
      </c>
      <c r="Y25" s="257">
        <v>276</v>
      </c>
      <c r="Z25" s="258">
        <v>1.6814699301647584E-2</v>
      </c>
      <c r="AA25" s="257">
        <v>248</v>
      </c>
      <c r="AC25" s="224"/>
    </row>
    <row r="26" spans="2:31" x14ac:dyDescent="0.35">
      <c r="B26" s="305" t="s">
        <v>1</v>
      </c>
      <c r="C26" s="219"/>
      <c r="D26" s="260">
        <v>4335</v>
      </c>
      <c r="E26" s="261">
        <v>4305</v>
      </c>
      <c r="F26" s="261">
        <v>4447</v>
      </c>
      <c r="G26" s="261">
        <v>4708</v>
      </c>
      <c r="H26" s="261">
        <v>5044</v>
      </c>
      <c r="I26" s="261">
        <v>5404</v>
      </c>
      <c r="J26" s="1355">
        <v>5775</v>
      </c>
      <c r="K26" s="265">
        <v>5796</v>
      </c>
      <c r="M26" s="222"/>
      <c r="N26" s="264">
        <v>-6.9204152249134898E-3</v>
      </c>
      <c r="O26" s="265">
        <v>-30</v>
      </c>
      <c r="P26" s="266">
        <v>3.2984901277584244E-2</v>
      </c>
      <c r="Q26" s="265">
        <v>142</v>
      </c>
      <c r="R26" s="266">
        <v>5.8691252529795346E-2</v>
      </c>
      <c r="S26" s="265">
        <v>261</v>
      </c>
      <c r="T26" s="266">
        <v>7.136788445199671E-2</v>
      </c>
      <c r="U26" s="265">
        <v>336</v>
      </c>
      <c r="V26" s="266">
        <v>7.1371927042030103E-2</v>
      </c>
      <c r="W26" s="265">
        <v>360</v>
      </c>
      <c r="X26" s="266">
        <v>6.8652849740932664E-2</v>
      </c>
      <c r="Y26" s="265">
        <v>371</v>
      </c>
      <c r="Z26" s="266">
        <v>7.0162481536188981E-2</v>
      </c>
      <c r="AA26" s="265">
        <v>380</v>
      </c>
      <c r="AC26" s="224"/>
      <c r="AD26" s="224"/>
      <c r="AE26" s="286"/>
    </row>
    <row r="27" spans="2:31" x14ac:dyDescent="0.35">
      <c r="B27" s="235" t="s">
        <v>0</v>
      </c>
      <c r="C27" s="219"/>
      <c r="D27" s="1222">
        <v>1735551</v>
      </c>
      <c r="E27" s="306">
        <v>1709394</v>
      </c>
      <c r="F27" s="307">
        <v>1768008</v>
      </c>
      <c r="G27" s="306">
        <v>1850208</v>
      </c>
      <c r="H27" s="307">
        <v>1944185</v>
      </c>
      <c r="I27" s="306">
        <v>2037769</v>
      </c>
      <c r="J27" s="306">
        <v>2217055</v>
      </c>
      <c r="K27" s="306">
        <f>SUM(K9:K26)</f>
        <v>2221844</v>
      </c>
      <c r="L27" s="308"/>
      <c r="M27" s="222"/>
      <c r="N27" s="240">
        <f>E27/D27-1</f>
        <v>-1.507129436127197E-2</v>
      </c>
      <c r="O27" s="241">
        <f>E27-D27</f>
        <v>-26157</v>
      </c>
      <c r="P27" s="242">
        <f>F27/E27-1</f>
        <v>3.4289344644944375E-2</v>
      </c>
      <c r="Q27" s="243">
        <f>F27-E27</f>
        <v>58614</v>
      </c>
      <c r="R27" s="242">
        <f t="shared" ref="R27" si="0">G27/F27-1</f>
        <v>4.6493002294107244E-2</v>
      </c>
      <c r="S27" s="237">
        <f t="shared" ref="S27" si="1">G27-F27</f>
        <v>82200</v>
      </c>
      <c r="T27" s="242">
        <f>H27/G27-1</f>
        <v>5.0792667635206401E-2</v>
      </c>
      <c r="U27" s="243">
        <f>H27-G27</f>
        <v>93977</v>
      </c>
      <c r="V27" s="309">
        <f>I27/H27-1</f>
        <v>4.8135336914953974E-2</v>
      </c>
      <c r="W27" s="237">
        <f>I27-H27</f>
        <v>93584</v>
      </c>
      <c r="X27" s="242">
        <v>8.798151311556901E-2</v>
      </c>
      <c r="Y27" s="243">
        <v>179286</v>
      </c>
      <c r="Z27" s="242">
        <v>8.5682593898348092E-2</v>
      </c>
      <c r="AA27" s="243">
        <f>SUM(AA9:AA26)</f>
        <v>175349</v>
      </c>
    </row>
    <row r="28" spans="2:31" x14ac:dyDescent="0.35">
      <c r="D28" s="296"/>
      <c r="F28" s="296"/>
      <c r="H28" s="296"/>
      <c r="I28" s="296"/>
      <c r="L28" s="296"/>
    </row>
  </sheetData>
  <mergeCells count="10">
    <mergeCell ref="Z6:AA6"/>
    <mergeCell ref="N5:AA5"/>
    <mergeCell ref="B3:X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L9</xm:sqref>
            </x14:sparkline>
            <x14:sparkline>
              <xm:f>EVO_resol!D10:J10</xm:f>
              <xm:sqref>L10</xm:sqref>
            </x14:sparkline>
            <x14:sparkline>
              <xm:f>EVO_resol!D11:J11</xm:f>
              <xm:sqref>L11</xm:sqref>
            </x14:sparkline>
            <x14:sparkline>
              <xm:f>EVO_resol!D12:J12</xm:f>
              <xm:sqref>L12</xm:sqref>
            </x14:sparkline>
            <x14:sparkline>
              <xm:f>EVO_resol!D13:J13</xm:f>
              <xm:sqref>L13</xm:sqref>
            </x14:sparkline>
            <x14:sparkline>
              <xm:f>EVO_resol!D14:J14</xm:f>
              <xm:sqref>L14</xm:sqref>
            </x14:sparkline>
            <x14:sparkline>
              <xm:f>EVO_resol!D15:J15</xm:f>
              <xm:sqref>L15</xm:sqref>
            </x14:sparkline>
            <x14:sparkline>
              <xm:f>EVO_resol!D16:J16</xm:f>
              <xm:sqref>L16</xm:sqref>
            </x14:sparkline>
            <x14:sparkline>
              <xm:f>EVO_resol!D17:J17</xm:f>
              <xm:sqref>L17</xm:sqref>
            </x14:sparkline>
            <x14:sparkline>
              <xm:f>EVO_resol!D18:J18</xm:f>
              <xm:sqref>L18</xm:sqref>
            </x14:sparkline>
            <x14:sparkline>
              <xm:f>EVO_resol!D19:J19</xm:f>
              <xm:sqref>L19</xm:sqref>
            </x14:sparkline>
            <x14:sparkline>
              <xm:f>EVO_resol!D20:J20</xm:f>
              <xm:sqref>L20</xm:sqref>
            </x14:sparkline>
            <x14:sparkline>
              <xm:f>EVO_resol!D21:J21</xm:f>
              <xm:sqref>L21</xm:sqref>
            </x14:sparkline>
            <x14:sparkline>
              <xm:f>EVO_resol!D22:J22</xm:f>
              <xm:sqref>L22</xm:sqref>
            </x14:sparkline>
            <x14:sparkline>
              <xm:f>EVO_resol!D23:J23</xm:f>
              <xm:sqref>L23</xm:sqref>
            </x14:sparkline>
            <x14:sparkline>
              <xm:f>EVO_resol!D24:J24</xm:f>
              <xm:sqref>L24</xm:sqref>
            </x14:sparkline>
            <x14:sparkline>
              <xm:f>EVO_resol!D25:J25</xm:f>
              <xm:sqref>L25</xm:sqref>
            </x14:sparkline>
            <x14:sparkline>
              <xm:f>EVO_resol!D26:J26</xm:f>
              <xm:sqref>L26</xm:sqref>
            </x14:sparkline>
            <x14:sparkline>
              <xm:f>EVO_resol!D27:J27</xm:f>
              <xm:sqref>L27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58</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433</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76</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28991</v>
      </c>
      <c r="E11" s="928">
        <f>D11/D$29*100</f>
        <v>15.693630197422198</v>
      </c>
      <c r="F11" s="930"/>
      <c r="G11" s="927">
        <v>13287</v>
      </c>
      <c r="H11" s="928">
        <v>45.831464937394358</v>
      </c>
      <c r="I11" s="927">
        <v>13233</v>
      </c>
      <c r="J11" s="928">
        <v>99.593587717317675</v>
      </c>
      <c r="K11" s="930"/>
      <c r="L11" s="927">
        <v>15616</v>
      </c>
      <c r="M11" s="928">
        <v>53.864992583905348</v>
      </c>
      <c r="N11" s="927">
        <v>15473</v>
      </c>
      <c r="O11" s="928">
        <v>99.084272540983605</v>
      </c>
      <c r="P11" s="930"/>
      <c r="Q11" s="927">
        <v>88</v>
      </c>
      <c r="R11" s="928">
        <v>0.30354247870028633</v>
      </c>
      <c r="S11" s="927">
        <v>86</v>
      </c>
      <c r="T11" s="928">
        <f>IFERROR(S11/Q11*100,"-")</f>
        <v>97.727272727272734</v>
      </c>
    </row>
    <row r="12" spans="1:22" s="331" customFormat="1" ht="18" customHeight="1" x14ac:dyDescent="0.25">
      <c r="A12" s="330"/>
      <c r="B12" s="931" t="s">
        <v>7</v>
      </c>
      <c r="C12" s="930"/>
      <c r="D12" s="932">
        <f t="shared" ref="D12:D28" si="0">G12+L12+Q12</f>
        <v>4185</v>
      </c>
      <c r="E12" s="933">
        <f t="shared" ref="E12:E29" si="1">D12/D$29*100</f>
        <v>2.2654562580184159</v>
      </c>
      <c r="F12" s="930"/>
      <c r="G12" s="932">
        <v>2905</v>
      </c>
      <c r="H12" s="933">
        <v>69.41457586618877</v>
      </c>
      <c r="I12" s="932">
        <v>891</v>
      </c>
      <c r="J12" s="933">
        <v>30.671256454388985</v>
      </c>
      <c r="K12" s="930"/>
      <c r="L12" s="932">
        <v>1183</v>
      </c>
      <c r="M12" s="933">
        <v>28.267622461170848</v>
      </c>
      <c r="N12" s="932">
        <v>466</v>
      </c>
      <c r="O12" s="933">
        <v>39.391377852916314</v>
      </c>
      <c r="P12" s="930"/>
      <c r="Q12" s="932">
        <v>97</v>
      </c>
      <c r="R12" s="933">
        <v>2.3178016726403823</v>
      </c>
      <c r="S12" s="932">
        <v>52</v>
      </c>
      <c r="T12" s="933">
        <f t="shared" ref="T12:T28" si="2">IFERROR(S12/Q12*100,"-")</f>
        <v>53.608247422680414</v>
      </c>
    </row>
    <row r="13" spans="1:22" s="331" customFormat="1" ht="18" customHeight="1" x14ac:dyDescent="0.25">
      <c r="A13" s="330"/>
      <c r="B13" s="931" t="s">
        <v>37</v>
      </c>
      <c r="C13" s="930"/>
      <c r="D13" s="932">
        <f t="shared" si="0"/>
        <v>4006</v>
      </c>
      <c r="E13" s="933">
        <f t="shared" si="1"/>
        <v>2.1685586068391336</v>
      </c>
      <c r="F13" s="930"/>
      <c r="G13" s="932">
        <v>1834</v>
      </c>
      <c r="H13" s="933">
        <v>45.781328007988023</v>
      </c>
      <c r="I13" s="932">
        <v>147</v>
      </c>
      <c r="J13" s="933">
        <v>8.015267175572518</v>
      </c>
      <c r="K13" s="930"/>
      <c r="L13" s="932">
        <v>1916</v>
      </c>
      <c r="M13" s="933">
        <v>47.82825761357963</v>
      </c>
      <c r="N13" s="932">
        <v>100</v>
      </c>
      <c r="O13" s="933">
        <v>5.2192066805845512</v>
      </c>
      <c r="P13" s="930"/>
      <c r="Q13" s="932">
        <v>256</v>
      </c>
      <c r="R13" s="933">
        <v>6.3904143784323519</v>
      </c>
      <c r="S13" s="932">
        <v>20</v>
      </c>
      <c r="T13" s="933">
        <f t="shared" si="2"/>
        <v>7.8125</v>
      </c>
    </row>
    <row r="14" spans="1:22" s="331" customFormat="1" ht="18" customHeight="1" x14ac:dyDescent="0.25">
      <c r="A14" s="330"/>
      <c r="B14" s="931" t="s">
        <v>38</v>
      </c>
      <c r="C14" s="930"/>
      <c r="D14" s="932">
        <f t="shared" si="0"/>
        <v>3064</v>
      </c>
      <c r="E14" s="933">
        <f t="shared" si="1"/>
        <v>1.6586279509124078</v>
      </c>
      <c r="F14" s="930"/>
      <c r="G14" s="932">
        <v>2182</v>
      </c>
      <c r="H14" s="933">
        <v>71.214099216710181</v>
      </c>
      <c r="I14" s="932">
        <v>2108</v>
      </c>
      <c r="J14" s="933">
        <v>96.608615948670945</v>
      </c>
      <c r="K14" s="930"/>
      <c r="L14" s="932">
        <v>879</v>
      </c>
      <c r="M14" s="933">
        <v>28.687989556135769</v>
      </c>
      <c r="N14" s="932">
        <v>758</v>
      </c>
      <c r="O14" s="933">
        <v>86.234357224118313</v>
      </c>
      <c r="P14" s="930"/>
      <c r="Q14" s="932">
        <v>3</v>
      </c>
      <c r="R14" s="933">
        <v>9.7911227154046987E-2</v>
      </c>
      <c r="S14" s="932">
        <v>3</v>
      </c>
      <c r="T14" s="933">
        <f t="shared" si="2"/>
        <v>100</v>
      </c>
    </row>
    <row r="15" spans="1:22" s="331" customFormat="1" ht="18" customHeight="1" x14ac:dyDescent="0.25">
      <c r="A15" s="330"/>
      <c r="B15" s="931" t="s">
        <v>6</v>
      </c>
      <c r="C15" s="930"/>
      <c r="D15" s="932">
        <f t="shared" si="0"/>
        <v>5532</v>
      </c>
      <c r="E15" s="933">
        <f t="shared" si="1"/>
        <v>2.9946246163340207</v>
      </c>
      <c r="F15" s="930"/>
      <c r="G15" s="932">
        <v>3457</v>
      </c>
      <c r="H15" s="933">
        <v>62.490961677512658</v>
      </c>
      <c r="I15" s="932">
        <v>3295</v>
      </c>
      <c r="J15" s="933">
        <v>95.313855944460514</v>
      </c>
      <c r="K15" s="930"/>
      <c r="L15" s="932">
        <v>1963</v>
      </c>
      <c r="M15" s="933">
        <v>35.484454085321765</v>
      </c>
      <c r="N15" s="932">
        <v>1819</v>
      </c>
      <c r="O15" s="933">
        <v>92.664289353031066</v>
      </c>
      <c r="P15" s="930"/>
      <c r="Q15" s="932">
        <v>112</v>
      </c>
      <c r="R15" s="933">
        <v>2.0245842371655822</v>
      </c>
      <c r="S15" s="932">
        <v>98</v>
      </c>
      <c r="T15" s="933">
        <f t="shared" si="2"/>
        <v>87.5</v>
      </c>
    </row>
    <row r="16" spans="1:22" s="331" customFormat="1" ht="18" customHeight="1" x14ac:dyDescent="0.25">
      <c r="A16" s="330"/>
      <c r="B16" s="931" t="s">
        <v>5</v>
      </c>
      <c r="C16" s="930"/>
      <c r="D16" s="932">
        <f t="shared" si="0"/>
        <v>4387</v>
      </c>
      <c r="E16" s="933">
        <f t="shared" si="1"/>
        <v>2.3748044453827459</v>
      </c>
      <c r="F16" s="930"/>
      <c r="G16" s="932">
        <v>1719</v>
      </c>
      <c r="H16" s="933">
        <v>39.183952587189424</v>
      </c>
      <c r="I16" s="932">
        <v>14</v>
      </c>
      <c r="J16" s="933">
        <v>0.81442699243746364</v>
      </c>
      <c r="K16" s="930"/>
      <c r="L16" s="932">
        <v>2623</v>
      </c>
      <c r="M16" s="933">
        <v>59.790289491679957</v>
      </c>
      <c r="N16" s="932">
        <v>23</v>
      </c>
      <c r="O16" s="933">
        <v>0.87685855890202069</v>
      </c>
      <c r="P16" s="930"/>
      <c r="Q16" s="932">
        <v>45</v>
      </c>
      <c r="R16" s="933">
        <v>1.0257579211306131</v>
      </c>
      <c r="S16" s="932">
        <v>0</v>
      </c>
      <c r="T16" s="933">
        <f t="shared" si="2"/>
        <v>0</v>
      </c>
    </row>
    <row r="17" spans="1:20" s="331" customFormat="1" ht="18" customHeight="1" x14ac:dyDescent="0.25">
      <c r="A17" s="330"/>
      <c r="B17" s="931" t="s">
        <v>4</v>
      </c>
      <c r="C17" s="930"/>
      <c r="D17" s="932">
        <f t="shared" si="0"/>
        <v>9082</v>
      </c>
      <c r="E17" s="933">
        <f t="shared" si="1"/>
        <v>4.9163378101130837</v>
      </c>
      <c r="F17" s="930"/>
      <c r="G17" s="932">
        <v>5530</v>
      </c>
      <c r="H17" s="933">
        <v>60.889671878440879</v>
      </c>
      <c r="I17" s="932">
        <v>348</v>
      </c>
      <c r="J17" s="933">
        <v>6.2929475587703436</v>
      </c>
      <c r="K17" s="930"/>
      <c r="L17" s="932">
        <v>3549</v>
      </c>
      <c r="M17" s="933">
        <v>39.077295749834839</v>
      </c>
      <c r="N17" s="932">
        <v>79</v>
      </c>
      <c r="O17" s="933">
        <v>2.2259791490560721</v>
      </c>
      <c r="P17" s="930"/>
      <c r="Q17" s="932">
        <v>3</v>
      </c>
      <c r="R17" s="933">
        <v>3.3032371724289807E-2</v>
      </c>
      <c r="S17" s="932">
        <v>1</v>
      </c>
      <c r="T17" s="933">
        <f t="shared" si="2"/>
        <v>33.333333333333329</v>
      </c>
    </row>
    <row r="18" spans="1:20" s="331" customFormat="1" ht="18" customHeight="1" x14ac:dyDescent="0.25">
      <c r="A18" s="330"/>
      <c r="B18" s="931" t="s">
        <v>40</v>
      </c>
      <c r="C18" s="930"/>
      <c r="D18" s="932">
        <f t="shared" si="0"/>
        <v>12828</v>
      </c>
      <c r="E18" s="933">
        <f t="shared" si="1"/>
        <v>6.9441512252951583</v>
      </c>
      <c r="F18" s="930"/>
      <c r="G18" s="932">
        <v>7666</v>
      </c>
      <c r="H18" s="933">
        <v>59.759900218272534</v>
      </c>
      <c r="I18" s="932">
        <v>7455</v>
      </c>
      <c r="J18" s="933">
        <v>97.247586746673619</v>
      </c>
      <c r="K18" s="930"/>
      <c r="L18" s="932">
        <v>3526</v>
      </c>
      <c r="M18" s="933">
        <v>27.48674773932024</v>
      </c>
      <c r="N18" s="932">
        <v>3192</v>
      </c>
      <c r="O18" s="933">
        <v>90.527509926262056</v>
      </c>
      <c r="P18" s="930"/>
      <c r="Q18" s="932">
        <v>1636</v>
      </c>
      <c r="R18" s="933">
        <v>12.753352042407235</v>
      </c>
      <c r="S18" s="932">
        <v>1348</v>
      </c>
      <c r="T18" s="933">
        <f t="shared" si="2"/>
        <v>82.396088019559897</v>
      </c>
    </row>
    <row r="19" spans="1:20" s="331" customFormat="1" ht="18" customHeight="1" x14ac:dyDescent="0.25">
      <c r="A19" s="330"/>
      <c r="B19" s="931" t="s">
        <v>41</v>
      </c>
      <c r="C19" s="930"/>
      <c r="D19" s="932">
        <f t="shared" si="0"/>
        <v>38913</v>
      </c>
      <c r="E19" s="933">
        <f t="shared" si="1"/>
        <v>21.064683242119621</v>
      </c>
      <c r="F19" s="930"/>
      <c r="G19" s="932">
        <v>14554</v>
      </c>
      <c r="H19" s="933">
        <v>37.401382571377169</v>
      </c>
      <c r="I19" s="932">
        <v>13981</v>
      </c>
      <c r="J19" s="933">
        <v>96.062938023910945</v>
      </c>
      <c r="K19" s="930"/>
      <c r="L19" s="932">
        <v>21161</v>
      </c>
      <c r="M19" s="933">
        <v>54.38028422378126</v>
      </c>
      <c r="N19" s="932">
        <v>19707</v>
      </c>
      <c r="O19" s="933">
        <v>93.128869146070599</v>
      </c>
      <c r="P19" s="930"/>
      <c r="Q19" s="932">
        <v>3198</v>
      </c>
      <c r="R19" s="933">
        <v>8.2183332048415707</v>
      </c>
      <c r="S19" s="932">
        <v>3173</v>
      </c>
      <c r="T19" s="933">
        <f t="shared" si="2"/>
        <v>99.218261413383374</v>
      </c>
    </row>
    <row r="20" spans="1:20" s="331" customFormat="1" ht="18" customHeight="1" x14ac:dyDescent="0.25">
      <c r="A20" s="330"/>
      <c r="B20" s="931" t="s">
        <v>3</v>
      </c>
      <c r="C20" s="930"/>
      <c r="D20" s="932">
        <f t="shared" si="0"/>
        <v>13147</v>
      </c>
      <c r="E20" s="933">
        <f t="shared" si="1"/>
        <v>7.1168347489051653</v>
      </c>
      <c r="F20" s="930"/>
      <c r="G20" s="932">
        <v>6021</v>
      </c>
      <c r="H20" s="933">
        <v>45.797520346847186</v>
      </c>
      <c r="I20" s="932">
        <v>5770</v>
      </c>
      <c r="J20" s="933">
        <v>95.831257266234843</v>
      </c>
      <c r="K20" s="930"/>
      <c r="L20" s="932">
        <v>6277</v>
      </c>
      <c r="M20" s="933">
        <v>47.744732638624782</v>
      </c>
      <c r="N20" s="932">
        <v>5847</v>
      </c>
      <c r="O20" s="933">
        <v>93.149593754978483</v>
      </c>
      <c r="P20" s="930"/>
      <c r="Q20" s="932">
        <v>849</v>
      </c>
      <c r="R20" s="933">
        <v>6.4577470145280289</v>
      </c>
      <c r="S20" s="932">
        <v>515</v>
      </c>
      <c r="T20" s="933">
        <f t="shared" si="2"/>
        <v>60.659599528857477</v>
      </c>
    </row>
    <row r="21" spans="1:20" s="331" customFormat="1" ht="18" customHeight="1" x14ac:dyDescent="0.25">
      <c r="A21" s="330"/>
      <c r="B21" s="931" t="s">
        <v>2</v>
      </c>
      <c r="C21" s="930"/>
      <c r="D21" s="932">
        <f t="shared" si="0"/>
        <v>5170</v>
      </c>
      <c r="E21" s="933">
        <f t="shared" si="1"/>
        <v>2.7986640033345784</v>
      </c>
      <c r="F21" s="930"/>
      <c r="G21" s="932">
        <v>3343</v>
      </c>
      <c r="H21" s="933">
        <v>64.661508704061902</v>
      </c>
      <c r="I21" s="932">
        <v>3272</v>
      </c>
      <c r="J21" s="933">
        <v>97.876159138498352</v>
      </c>
      <c r="K21" s="930"/>
      <c r="L21" s="932">
        <v>1781</v>
      </c>
      <c r="M21" s="933">
        <v>34.448742746615082</v>
      </c>
      <c r="N21" s="932">
        <v>1758</v>
      </c>
      <c r="O21" s="933">
        <v>98.708590679393609</v>
      </c>
      <c r="P21" s="930"/>
      <c r="Q21" s="932">
        <v>46</v>
      </c>
      <c r="R21" s="933">
        <v>0.88974854932301739</v>
      </c>
      <c r="S21" s="932">
        <v>46</v>
      </c>
      <c r="T21" s="933">
        <f t="shared" si="2"/>
        <v>100</v>
      </c>
    </row>
    <row r="22" spans="1:20" s="331" customFormat="1" ht="18" customHeight="1" x14ac:dyDescent="0.25">
      <c r="A22" s="330"/>
      <c r="B22" s="931" t="s">
        <v>35</v>
      </c>
      <c r="C22" s="930"/>
      <c r="D22" s="932">
        <f t="shared" si="0"/>
        <v>7241</v>
      </c>
      <c r="E22" s="933">
        <f t="shared" si="1"/>
        <v>3.9197535876490686</v>
      </c>
      <c r="F22" s="930"/>
      <c r="G22" s="932">
        <v>3892</v>
      </c>
      <c r="H22" s="933">
        <v>53.749482115729876</v>
      </c>
      <c r="I22" s="932">
        <v>3714</v>
      </c>
      <c r="J22" s="933">
        <v>95.426515930113055</v>
      </c>
      <c r="K22" s="930"/>
      <c r="L22" s="932">
        <v>2764</v>
      </c>
      <c r="M22" s="933">
        <v>38.17152327026654</v>
      </c>
      <c r="N22" s="932">
        <v>2688</v>
      </c>
      <c r="O22" s="933">
        <v>97.250361794500733</v>
      </c>
      <c r="P22" s="930"/>
      <c r="Q22" s="932">
        <v>585</v>
      </c>
      <c r="R22" s="933">
        <v>8.0789946140035909</v>
      </c>
      <c r="S22" s="932">
        <v>551</v>
      </c>
      <c r="T22" s="933">
        <f t="shared" si="2"/>
        <v>94.18803418803418</v>
      </c>
    </row>
    <row r="23" spans="1:20" s="331" customFormat="1" ht="18" customHeight="1" x14ac:dyDescent="0.25">
      <c r="A23" s="330"/>
      <c r="B23" s="931" t="s">
        <v>42</v>
      </c>
      <c r="C23" s="930"/>
      <c r="D23" s="932">
        <f t="shared" si="0"/>
        <v>24347</v>
      </c>
      <c r="E23" s="933">
        <f t="shared" si="1"/>
        <v>13.179704543363052</v>
      </c>
      <c r="F23" s="930"/>
      <c r="G23" s="932">
        <v>15425</v>
      </c>
      <c r="H23" s="933">
        <v>63.35482811023946</v>
      </c>
      <c r="I23" s="932">
        <v>12672</v>
      </c>
      <c r="J23" s="933">
        <v>82.15235008103727</v>
      </c>
      <c r="K23" s="930"/>
      <c r="L23" s="932">
        <v>7749</v>
      </c>
      <c r="M23" s="933">
        <v>31.827329855834396</v>
      </c>
      <c r="N23" s="932">
        <v>6906</v>
      </c>
      <c r="O23" s="933">
        <v>89.121176926054986</v>
      </c>
      <c r="P23" s="930"/>
      <c r="Q23" s="932">
        <v>1173</v>
      </c>
      <c r="R23" s="933">
        <v>4.8178420339261505</v>
      </c>
      <c r="S23" s="932">
        <v>1160</v>
      </c>
      <c r="T23" s="933">
        <f t="shared" si="2"/>
        <v>98.891730605285588</v>
      </c>
    </row>
    <row r="24" spans="1:20" s="331" customFormat="1" ht="18" customHeight="1" x14ac:dyDescent="0.25">
      <c r="A24" s="330">
        <v>47094</v>
      </c>
      <c r="B24" s="931" t="s">
        <v>43</v>
      </c>
      <c r="C24" s="930"/>
      <c r="D24" s="932">
        <f t="shared" si="0"/>
        <v>5318</v>
      </c>
      <c r="E24" s="933">
        <f t="shared" si="1"/>
        <v>2.8787804970470576</v>
      </c>
      <c r="F24" s="930"/>
      <c r="G24" s="932">
        <v>2800</v>
      </c>
      <c r="H24" s="933">
        <v>52.651372696502442</v>
      </c>
      <c r="I24" s="932">
        <v>2789</v>
      </c>
      <c r="J24" s="933">
        <v>99.607142857142861</v>
      </c>
      <c r="K24" s="930"/>
      <c r="L24" s="932">
        <v>2497</v>
      </c>
      <c r="M24" s="933">
        <v>46.953742008273785</v>
      </c>
      <c r="N24" s="932">
        <v>2490</v>
      </c>
      <c r="O24" s="933">
        <v>99.719663596315584</v>
      </c>
      <c r="P24" s="930"/>
      <c r="Q24" s="932">
        <v>21</v>
      </c>
      <c r="R24" s="933">
        <v>0.39488529522376836</v>
      </c>
      <c r="S24" s="932">
        <v>20</v>
      </c>
      <c r="T24" s="933">
        <f t="shared" si="2"/>
        <v>95.238095238095227</v>
      </c>
    </row>
    <row r="25" spans="1:20" s="331" customFormat="1" ht="18" customHeight="1" x14ac:dyDescent="0.25">
      <c r="B25" s="931" t="s">
        <v>44</v>
      </c>
      <c r="C25" s="930"/>
      <c r="D25" s="932">
        <f t="shared" si="0"/>
        <v>2806</v>
      </c>
      <c r="E25" s="933">
        <f t="shared" si="1"/>
        <v>1.5189654145757885</v>
      </c>
      <c r="F25" s="930"/>
      <c r="G25" s="932">
        <v>1050</v>
      </c>
      <c r="H25" s="933">
        <v>37.419814682822519</v>
      </c>
      <c r="I25" s="932">
        <v>1045</v>
      </c>
      <c r="J25" s="933">
        <v>99.523809523809518</v>
      </c>
      <c r="K25" s="930"/>
      <c r="L25" s="932">
        <v>1681</v>
      </c>
      <c r="M25" s="933">
        <v>59.907341411261584</v>
      </c>
      <c r="N25" s="932">
        <v>1670</v>
      </c>
      <c r="O25" s="933">
        <v>99.345627602617498</v>
      </c>
      <c r="P25" s="930"/>
      <c r="Q25" s="932">
        <v>75</v>
      </c>
      <c r="R25" s="933">
        <v>2.6728439059158946</v>
      </c>
      <c r="S25" s="932">
        <v>75</v>
      </c>
      <c r="T25" s="933">
        <f t="shared" si="2"/>
        <v>100</v>
      </c>
    </row>
    <row r="26" spans="1:20" s="331" customFormat="1" ht="18" customHeight="1" x14ac:dyDescent="0.25">
      <c r="B26" s="931" t="s">
        <v>45</v>
      </c>
      <c r="C26" s="930"/>
      <c r="D26" s="932">
        <f t="shared" si="0"/>
        <v>13387</v>
      </c>
      <c r="E26" s="933">
        <f t="shared" si="1"/>
        <v>7.2467533873578338</v>
      </c>
      <c r="F26" s="930"/>
      <c r="G26" s="932">
        <v>5869</v>
      </c>
      <c r="H26" s="933">
        <v>43.841039814745649</v>
      </c>
      <c r="I26" s="932">
        <v>4650</v>
      </c>
      <c r="J26" s="933">
        <v>79.229851763503163</v>
      </c>
      <c r="K26" s="930"/>
      <c r="L26" s="932">
        <v>5052</v>
      </c>
      <c r="M26" s="933">
        <v>37.738104130873232</v>
      </c>
      <c r="N26" s="932">
        <v>3836</v>
      </c>
      <c r="O26" s="933">
        <v>75.930324623911332</v>
      </c>
      <c r="P26" s="930"/>
      <c r="Q26" s="932">
        <v>2466</v>
      </c>
      <c r="R26" s="933">
        <v>18.420856054381115</v>
      </c>
      <c r="S26" s="932">
        <v>1731</v>
      </c>
      <c r="T26" s="933">
        <f t="shared" si="2"/>
        <v>70.194647201946466</v>
      </c>
    </row>
    <row r="27" spans="1:20" s="331" customFormat="1" ht="18" customHeight="1" x14ac:dyDescent="0.25">
      <c r="B27" s="931" t="s">
        <v>46</v>
      </c>
      <c r="C27" s="930"/>
      <c r="D27" s="932">
        <f t="shared" si="0"/>
        <v>2121</v>
      </c>
      <c r="E27" s="933">
        <f t="shared" si="1"/>
        <v>1.1481559673254624</v>
      </c>
      <c r="F27" s="930"/>
      <c r="G27" s="932">
        <v>699</v>
      </c>
      <c r="H27" s="933">
        <v>32.956152758132959</v>
      </c>
      <c r="I27" s="932">
        <v>501</v>
      </c>
      <c r="J27" s="933">
        <v>71.673819742489272</v>
      </c>
      <c r="K27" s="930"/>
      <c r="L27" s="932">
        <v>1307</v>
      </c>
      <c r="M27" s="933">
        <v>61.621876473361624</v>
      </c>
      <c r="N27" s="932">
        <v>975</v>
      </c>
      <c r="O27" s="933">
        <v>74.598316755929602</v>
      </c>
      <c r="P27" s="930"/>
      <c r="Q27" s="932">
        <v>115</v>
      </c>
      <c r="R27" s="933">
        <v>5.4219707685054219</v>
      </c>
      <c r="S27" s="932">
        <v>91</v>
      </c>
      <c r="T27" s="933">
        <f t="shared" si="2"/>
        <v>79.130434782608688</v>
      </c>
    </row>
    <row r="28" spans="1:20" s="331" customFormat="1" ht="18" customHeight="1" x14ac:dyDescent="0.25">
      <c r="B28" s="953" t="s">
        <v>1</v>
      </c>
      <c r="C28" s="930"/>
      <c r="D28" s="954">
        <f t="shared" si="0"/>
        <v>206</v>
      </c>
      <c r="E28" s="955">
        <f t="shared" si="1"/>
        <v>0.11151349800520757</v>
      </c>
      <c r="F28" s="930"/>
      <c r="G28" s="954">
        <v>92</v>
      </c>
      <c r="H28" s="955">
        <v>44.660194174757287</v>
      </c>
      <c r="I28" s="954">
        <v>90</v>
      </c>
      <c r="J28" s="955">
        <v>97.826086956521735</v>
      </c>
      <c r="K28" s="930"/>
      <c r="L28" s="954">
        <v>114</v>
      </c>
      <c r="M28" s="955">
        <v>55.339805825242713</v>
      </c>
      <c r="N28" s="954">
        <v>112</v>
      </c>
      <c r="O28" s="955">
        <v>98.245614035087712</v>
      </c>
      <c r="P28" s="930"/>
      <c r="Q28" s="954">
        <v>0</v>
      </c>
      <c r="R28" s="955">
        <v>0</v>
      </c>
      <c r="S28" s="954">
        <v>0</v>
      </c>
      <c r="T28" s="955" t="str">
        <f t="shared" si="2"/>
        <v>-</v>
      </c>
    </row>
    <row r="29" spans="1:20" s="319" customFormat="1" ht="18" customHeight="1" x14ac:dyDescent="0.25">
      <c r="B29" s="1284" t="s">
        <v>0</v>
      </c>
      <c r="C29" s="1277"/>
      <c r="D29" s="1285">
        <f>SUM(D11:D28)</f>
        <v>184731</v>
      </c>
      <c r="E29" s="1286">
        <f t="shared" si="1"/>
        <v>100</v>
      </c>
      <c r="F29" s="1277"/>
      <c r="G29" s="1285">
        <f>SUM(G11:G28)</f>
        <v>92325</v>
      </c>
      <c r="H29" s="1286">
        <f t="shared" ref="H29" si="3">G29/$D29*100</f>
        <v>49.978076229761115</v>
      </c>
      <c r="I29" s="1285">
        <f>SUM(I11:I28)</f>
        <v>75975</v>
      </c>
      <c r="J29" s="1286">
        <f>I29/G29*100</f>
        <v>82.290820471161652</v>
      </c>
      <c r="K29" s="1277"/>
      <c r="L29" s="1285">
        <f>SUM(L11:L28)</f>
        <v>81638</v>
      </c>
      <c r="M29" s="1286">
        <f t="shared" ref="M29" si="4">L29/$D29*100</f>
        <v>44.192907524995803</v>
      </c>
      <c r="N29" s="1285">
        <f>SUM(N11:N28)</f>
        <v>67899</v>
      </c>
      <c r="O29" s="1286">
        <f>N29/L29*100</f>
        <v>83.170827310811148</v>
      </c>
      <c r="P29" s="1277"/>
      <c r="Q29" s="1285">
        <f>SUM(Q11:Q28)</f>
        <v>10768</v>
      </c>
      <c r="R29" s="1286">
        <f t="shared" ref="R29" si="5">Q29/$D29*100</f>
        <v>5.8290162452430829</v>
      </c>
      <c r="S29" s="1285">
        <f>SUM(S11:S28)</f>
        <v>8970</v>
      </c>
      <c r="T29" s="1286">
        <f>S29/Q29*100</f>
        <v>83.302377414561661</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22" x14ac:dyDescent="0.35">
      <c r="B33" s="1400"/>
      <c r="C33" s="567"/>
      <c r="D33" s="567"/>
      <c r="E33" s="567"/>
      <c r="F33" s="567"/>
      <c r="G33" s="567"/>
      <c r="H33" s="567"/>
      <c r="I33" s="567"/>
      <c r="J33" s="567"/>
      <c r="K33" s="567"/>
      <c r="L33" s="1400"/>
      <c r="M33" s="567"/>
      <c r="N33" s="567"/>
      <c r="O33" s="567"/>
      <c r="P33" s="567"/>
      <c r="Q33" s="567"/>
      <c r="R33" s="567"/>
      <c r="S33" s="567"/>
      <c r="T33" s="1399"/>
      <c r="U33" s="1399"/>
      <c r="V33" s="1399"/>
    </row>
    <row r="34" spans="2:22" s="567" customFormat="1" x14ac:dyDescent="0.3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c r="T34" s="1399"/>
      <c r="U34" s="1399"/>
      <c r="V34" s="1399"/>
    </row>
    <row r="35" spans="2:22" s="567" customFormat="1" x14ac:dyDescent="0.3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c r="T35" s="1399"/>
      <c r="U35" s="1399"/>
      <c r="V35" s="1399"/>
    </row>
    <row r="36" spans="2:22" s="567" customFormat="1" x14ac:dyDescent="0.35">
      <c r="B36" s="1399"/>
      <c r="C36" s="1399"/>
      <c r="D36" s="1399"/>
      <c r="E36" s="1399"/>
      <c r="F36" s="1399"/>
      <c r="G36" s="1399"/>
      <c r="H36" s="1399"/>
      <c r="I36" s="1399"/>
      <c r="J36" s="1399"/>
      <c r="K36" s="1399"/>
      <c r="L36" s="1399"/>
      <c r="M36" s="1399"/>
      <c r="N36" s="1399"/>
      <c r="O36" s="1399"/>
      <c r="P36" s="1399"/>
      <c r="Q36" s="1399"/>
      <c r="R36" s="1399"/>
      <c r="S36" s="1399"/>
      <c r="T36" s="1399"/>
      <c r="U36" s="1399"/>
      <c r="V36" s="1399"/>
    </row>
    <row r="37" spans="2:22" s="567" customFormat="1" x14ac:dyDescent="0.35">
      <c r="B37" s="1399"/>
      <c r="C37" s="1399"/>
      <c r="D37" s="1399"/>
      <c r="E37" s="1399"/>
      <c r="F37" s="1399"/>
      <c r="G37" s="1399"/>
      <c r="H37" s="1399"/>
      <c r="I37" s="1399"/>
      <c r="J37" s="1399"/>
      <c r="K37" s="1399"/>
      <c r="L37" s="1399"/>
      <c r="M37" s="1399"/>
      <c r="N37" s="1399"/>
      <c r="O37" s="1399"/>
      <c r="P37" s="1399"/>
      <c r="Q37" s="1399"/>
      <c r="R37" s="1399"/>
      <c r="S37" s="1399"/>
      <c r="T37" s="1399"/>
      <c r="U37" s="1399"/>
      <c r="V37" s="1399"/>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67</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432</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77</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4081</v>
      </c>
      <c r="E11" s="928">
        <f>D11/D$29*100</f>
        <v>1.6960211451986933</v>
      </c>
      <c r="F11" s="930"/>
      <c r="G11" s="927">
        <v>1932</v>
      </c>
      <c r="H11" s="928">
        <v>47.341337907375639</v>
      </c>
      <c r="I11" s="927">
        <v>1867</v>
      </c>
      <c r="J11" s="928">
        <v>96.635610766045545</v>
      </c>
      <c r="K11" s="930"/>
      <c r="L11" s="927">
        <v>2030</v>
      </c>
      <c r="M11" s="928">
        <v>49.742710120068608</v>
      </c>
      <c r="N11" s="927">
        <v>1925</v>
      </c>
      <c r="O11" s="928">
        <v>94.827586206896555</v>
      </c>
      <c r="P11" s="930"/>
      <c r="Q11" s="927">
        <v>119</v>
      </c>
      <c r="R11" s="928">
        <v>2.9159519725557463</v>
      </c>
      <c r="S11" s="927">
        <v>46</v>
      </c>
      <c r="T11" s="928">
        <f>IFERROR(S11/Q11*100,"-")</f>
        <v>38.655462184873954</v>
      </c>
    </row>
    <row r="12" spans="1:22" s="331" customFormat="1" ht="18" customHeight="1" x14ac:dyDescent="0.25">
      <c r="A12" s="330"/>
      <c r="B12" s="931" t="s">
        <v>7</v>
      </c>
      <c r="C12" s="930"/>
      <c r="D12" s="932">
        <f t="shared" ref="D12:D28" si="0">G12+L12+Q12</f>
        <v>10549</v>
      </c>
      <c r="E12" s="933">
        <f t="shared" ref="E12:E29" si="1">D12/D$29*100</f>
        <v>4.3840546583437927</v>
      </c>
      <c r="F12" s="930"/>
      <c r="G12" s="932">
        <v>4526</v>
      </c>
      <c r="H12" s="933">
        <v>42.90454071475969</v>
      </c>
      <c r="I12" s="932">
        <v>4426</v>
      </c>
      <c r="J12" s="933">
        <v>97.790543526292524</v>
      </c>
      <c r="K12" s="930"/>
      <c r="L12" s="932">
        <v>4109</v>
      </c>
      <c r="M12" s="933">
        <v>38.951559389515594</v>
      </c>
      <c r="N12" s="932">
        <v>3982</v>
      </c>
      <c r="O12" s="933">
        <v>96.909223655390605</v>
      </c>
      <c r="P12" s="930"/>
      <c r="Q12" s="932">
        <v>1914</v>
      </c>
      <c r="R12" s="933">
        <v>18.143899895724715</v>
      </c>
      <c r="S12" s="932">
        <v>1834</v>
      </c>
      <c r="T12" s="933">
        <f t="shared" ref="T12:T28" si="2">IFERROR(S12/Q12*100,"-")</f>
        <v>95.820271682340646</v>
      </c>
    </row>
    <row r="13" spans="1:22" s="331" customFormat="1" ht="18" customHeight="1" x14ac:dyDescent="0.25">
      <c r="A13" s="330"/>
      <c r="B13" s="931" t="s">
        <v>37</v>
      </c>
      <c r="C13" s="930"/>
      <c r="D13" s="932">
        <f t="shared" si="0"/>
        <v>5063</v>
      </c>
      <c r="E13" s="933">
        <f t="shared" si="1"/>
        <v>2.1041301294146004</v>
      </c>
      <c r="F13" s="930"/>
      <c r="G13" s="932">
        <v>1563</v>
      </c>
      <c r="H13" s="933">
        <v>30.871025083942328</v>
      </c>
      <c r="I13" s="932">
        <v>1494</v>
      </c>
      <c r="J13" s="933">
        <v>95.585412667946258</v>
      </c>
      <c r="K13" s="930"/>
      <c r="L13" s="932">
        <v>1860</v>
      </c>
      <c r="M13" s="933">
        <v>36.737112383962078</v>
      </c>
      <c r="N13" s="932">
        <v>1669</v>
      </c>
      <c r="O13" s="933">
        <v>89.731182795698928</v>
      </c>
      <c r="P13" s="930"/>
      <c r="Q13" s="932">
        <v>1640</v>
      </c>
      <c r="R13" s="933">
        <v>32.391862532095594</v>
      </c>
      <c r="S13" s="932">
        <v>1322</v>
      </c>
      <c r="T13" s="933">
        <f t="shared" si="2"/>
        <v>80.609756097560975</v>
      </c>
    </row>
    <row r="14" spans="1:22" s="331" customFormat="1" ht="18" customHeight="1" x14ac:dyDescent="0.25">
      <c r="A14" s="330"/>
      <c r="B14" s="931" t="s">
        <v>38</v>
      </c>
      <c r="C14" s="930"/>
      <c r="D14" s="932">
        <f t="shared" si="0"/>
        <v>845</v>
      </c>
      <c r="E14" s="933">
        <f t="shared" si="1"/>
        <v>0.35117320943222152</v>
      </c>
      <c r="F14" s="930"/>
      <c r="G14" s="932">
        <v>416</v>
      </c>
      <c r="H14" s="933">
        <v>49.230769230769234</v>
      </c>
      <c r="I14" s="932">
        <v>352</v>
      </c>
      <c r="J14" s="933">
        <v>84.615384615384613</v>
      </c>
      <c r="K14" s="930"/>
      <c r="L14" s="932">
        <v>377</v>
      </c>
      <c r="M14" s="933">
        <v>44.61538461538462</v>
      </c>
      <c r="N14" s="932">
        <v>316</v>
      </c>
      <c r="O14" s="933">
        <v>83.819628647214856</v>
      </c>
      <c r="P14" s="930"/>
      <c r="Q14" s="932">
        <v>52</v>
      </c>
      <c r="R14" s="933">
        <v>6.1538461538461542</v>
      </c>
      <c r="S14" s="932">
        <v>9</v>
      </c>
      <c r="T14" s="933">
        <f t="shared" si="2"/>
        <v>17.307692307692307</v>
      </c>
    </row>
    <row r="15" spans="1:22" s="331" customFormat="1" ht="18" customHeight="1" x14ac:dyDescent="0.25">
      <c r="A15" s="330"/>
      <c r="B15" s="931" t="s">
        <v>6</v>
      </c>
      <c r="C15" s="930"/>
      <c r="D15" s="932">
        <f t="shared" si="0"/>
        <v>30292</v>
      </c>
      <c r="E15" s="933">
        <f t="shared" si="1"/>
        <v>12.589040071148938</v>
      </c>
      <c r="F15" s="930"/>
      <c r="G15" s="932">
        <v>9339</v>
      </c>
      <c r="H15" s="933">
        <v>30.829922091641361</v>
      </c>
      <c r="I15" s="932">
        <v>7255</v>
      </c>
      <c r="J15" s="933">
        <v>77.684976978263194</v>
      </c>
      <c r="K15" s="930"/>
      <c r="L15" s="932">
        <v>10762</v>
      </c>
      <c r="M15" s="933">
        <v>35.527532021655887</v>
      </c>
      <c r="N15" s="932">
        <v>8317</v>
      </c>
      <c r="O15" s="933">
        <v>77.281174502880503</v>
      </c>
      <c r="P15" s="930"/>
      <c r="Q15" s="932">
        <v>10191</v>
      </c>
      <c r="R15" s="933">
        <v>33.642545886702756</v>
      </c>
      <c r="S15" s="932">
        <v>8270</v>
      </c>
      <c r="T15" s="933">
        <f t="shared" si="2"/>
        <v>81.150034344029038</v>
      </c>
    </row>
    <row r="16" spans="1:22" s="331" customFormat="1" ht="18" customHeight="1" x14ac:dyDescent="0.25">
      <c r="A16" s="330"/>
      <c r="B16" s="931" t="s">
        <v>5</v>
      </c>
      <c r="C16" s="930"/>
      <c r="D16" s="932">
        <f t="shared" si="0"/>
        <v>585</v>
      </c>
      <c r="E16" s="933">
        <f t="shared" si="1"/>
        <v>0.24311991422230722</v>
      </c>
      <c r="F16" s="930"/>
      <c r="G16" s="932">
        <v>255</v>
      </c>
      <c r="H16" s="933">
        <v>43.589743589743591</v>
      </c>
      <c r="I16" s="932">
        <v>228</v>
      </c>
      <c r="J16" s="933">
        <v>89.411764705882362</v>
      </c>
      <c r="K16" s="930"/>
      <c r="L16" s="932">
        <v>315</v>
      </c>
      <c r="M16" s="933">
        <v>53.846153846153847</v>
      </c>
      <c r="N16" s="932">
        <v>284</v>
      </c>
      <c r="O16" s="933">
        <v>90.158730158730165</v>
      </c>
      <c r="P16" s="930"/>
      <c r="Q16" s="932">
        <v>15</v>
      </c>
      <c r="R16" s="933">
        <v>2.5641025641025639</v>
      </c>
      <c r="S16" s="932">
        <v>3</v>
      </c>
      <c r="T16" s="933">
        <f t="shared" si="2"/>
        <v>20</v>
      </c>
    </row>
    <row r="17" spans="1:20" s="331" customFormat="1" ht="18" customHeight="1" x14ac:dyDescent="0.25">
      <c r="A17" s="330"/>
      <c r="B17" s="931" t="s">
        <v>4</v>
      </c>
      <c r="C17" s="930"/>
      <c r="D17" s="932">
        <f t="shared" si="0"/>
        <v>46977</v>
      </c>
      <c r="E17" s="933">
        <f t="shared" si="1"/>
        <v>19.523152496446709</v>
      </c>
      <c r="F17" s="930"/>
      <c r="G17" s="932">
        <v>15925</v>
      </c>
      <c r="H17" s="933">
        <v>33.899567873640294</v>
      </c>
      <c r="I17" s="932">
        <v>13584</v>
      </c>
      <c r="J17" s="933">
        <v>85.299843014128726</v>
      </c>
      <c r="K17" s="930"/>
      <c r="L17" s="932">
        <v>15712</v>
      </c>
      <c r="M17" s="933">
        <v>33.446154501138849</v>
      </c>
      <c r="N17" s="932">
        <v>12702</v>
      </c>
      <c r="O17" s="933">
        <v>80.842668024439917</v>
      </c>
      <c r="P17" s="930"/>
      <c r="Q17" s="932">
        <v>15340</v>
      </c>
      <c r="R17" s="933">
        <v>32.65427762522085</v>
      </c>
      <c r="S17" s="932">
        <v>10572</v>
      </c>
      <c r="T17" s="933">
        <f t="shared" si="2"/>
        <v>68.917861799217732</v>
      </c>
    </row>
    <row r="18" spans="1:20" s="331" customFormat="1" ht="18" customHeight="1" x14ac:dyDescent="0.25">
      <c r="A18" s="330"/>
      <c r="B18" s="931" t="s">
        <v>40</v>
      </c>
      <c r="C18" s="930"/>
      <c r="D18" s="932">
        <f t="shared" si="0"/>
        <v>12788</v>
      </c>
      <c r="E18" s="933">
        <f t="shared" si="1"/>
        <v>5.3145597659399391</v>
      </c>
      <c r="F18" s="930"/>
      <c r="G18" s="932">
        <v>4432</v>
      </c>
      <c r="H18" s="933">
        <v>34.657491398185797</v>
      </c>
      <c r="I18" s="932">
        <v>3767</v>
      </c>
      <c r="J18" s="933">
        <v>84.995487364620942</v>
      </c>
      <c r="K18" s="930"/>
      <c r="L18" s="932">
        <v>4716</v>
      </c>
      <c r="M18" s="933">
        <v>36.878323428213946</v>
      </c>
      <c r="N18" s="932">
        <v>3870</v>
      </c>
      <c r="O18" s="933">
        <v>82.061068702290072</v>
      </c>
      <c r="P18" s="930"/>
      <c r="Q18" s="932">
        <v>3640</v>
      </c>
      <c r="R18" s="933">
        <v>28.464185173600249</v>
      </c>
      <c r="S18" s="932">
        <v>2692</v>
      </c>
      <c r="T18" s="933">
        <f t="shared" si="2"/>
        <v>73.956043956043956</v>
      </c>
    </row>
    <row r="19" spans="1:20" s="331" customFormat="1" ht="18" customHeight="1" x14ac:dyDescent="0.25">
      <c r="A19" s="330"/>
      <c r="B19" s="931" t="s">
        <v>41</v>
      </c>
      <c r="C19" s="930"/>
      <c r="D19" s="932">
        <f t="shared" si="0"/>
        <v>22948</v>
      </c>
      <c r="E19" s="933">
        <f t="shared" si="1"/>
        <v>9.5369500710658208</v>
      </c>
      <c r="F19" s="930"/>
      <c r="G19" s="932">
        <v>6552</v>
      </c>
      <c r="H19" s="933">
        <v>28.551507756667249</v>
      </c>
      <c r="I19" s="932">
        <v>6286</v>
      </c>
      <c r="J19" s="933">
        <v>95.940170940170944</v>
      </c>
      <c r="K19" s="930"/>
      <c r="L19" s="932">
        <v>11967</v>
      </c>
      <c r="M19" s="933">
        <v>52.148335366916513</v>
      </c>
      <c r="N19" s="932">
        <v>11086</v>
      </c>
      <c r="O19" s="933">
        <v>92.638088075541063</v>
      </c>
      <c r="P19" s="930"/>
      <c r="Q19" s="932">
        <v>4429</v>
      </c>
      <c r="R19" s="933">
        <v>19.300156876416246</v>
      </c>
      <c r="S19" s="932">
        <v>3466</v>
      </c>
      <c r="T19" s="933">
        <f t="shared" si="2"/>
        <v>78.256942876495827</v>
      </c>
    </row>
    <row r="20" spans="1:20" s="331" customFormat="1" ht="18" customHeight="1" x14ac:dyDescent="0.25">
      <c r="A20" s="330"/>
      <c r="B20" s="931" t="s">
        <v>3</v>
      </c>
      <c r="C20" s="930"/>
      <c r="D20" s="932">
        <f t="shared" si="0"/>
        <v>27739</v>
      </c>
      <c r="E20" s="933">
        <f t="shared" si="1"/>
        <v>11.528039830106973</v>
      </c>
      <c r="F20" s="930"/>
      <c r="G20" s="932">
        <v>8181</v>
      </c>
      <c r="H20" s="933">
        <v>29.49277190958578</v>
      </c>
      <c r="I20" s="932">
        <v>4497</v>
      </c>
      <c r="J20" s="933">
        <v>54.968830216354966</v>
      </c>
      <c r="K20" s="930"/>
      <c r="L20" s="932">
        <v>10682</v>
      </c>
      <c r="M20" s="933">
        <v>38.508958506074478</v>
      </c>
      <c r="N20" s="932">
        <v>5650</v>
      </c>
      <c r="O20" s="933">
        <v>52.892716719715402</v>
      </c>
      <c r="P20" s="930"/>
      <c r="Q20" s="932">
        <v>8876</v>
      </c>
      <c r="R20" s="933">
        <v>31.998269584339738</v>
      </c>
      <c r="S20" s="932">
        <v>3792</v>
      </c>
      <c r="T20" s="933">
        <f t="shared" si="2"/>
        <v>42.721946822893194</v>
      </c>
    </row>
    <row r="21" spans="1:20" s="331" customFormat="1" ht="18" customHeight="1" x14ac:dyDescent="0.25">
      <c r="A21" s="330"/>
      <c r="B21" s="931" t="s">
        <v>2</v>
      </c>
      <c r="C21" s="930"/>
      <c r="D21" s="932">
        <f t="shared" si="0"/>
        <v>19997</v>
      </c>
      <c r="E21" s="933">
        <f t="shared" si="1"/>
        <v>8.3105451704332935</v>
      </c>
      <c r="F21" s="930"/>
      <c r="G21" s="932">
        <v>6015</v>
      </c>
      <c r="H21" s="933">
        <v>30.079511926789021</v>
      </c>
      <c r="I21" s="932">
        <v>5040</v>
      </c>
      <c r="J21" s="933">
        <v>83.790523690773071</v>
      </c>
      <c r="K21" s="930"/>
      <c r="L21" s="932">
        <v>6706</v>
      </c>
      <c r="M21" s="933">
        <v>33.535030254538178</v>
      </c>
      <c r="N21" s="932">
        <v>4991</v>
      </c>
      <c r="O21" s="933">
        <v>74.4258872651357</v>
      </c>
      <c r="P21" s="930"/>
      <c r="Q21" s="932">
        <v>7276</v>
      </c>
      <c r="R21" s="933">
        <v>36.385457818672798</v>
      </c>
      <c r="S21" s="932">
        <v>4674</v>
      </c>
      <c r="T21" s="933">
        <f t="shared" si="2"/>
        <v>64.238592633315008</v>
      </c>
    </row>
    <row r="22" spans="1:20" s="331" customFormat="1" ht="18" customHeight="1" x14ac:dyDescent="0.25">
      <c r="A22" s="330"/>
      <c r="B22" s="931" t="s">
        <v>35</v>
      </c>
      <c r="C22" s="930"/>
      <c r="D22" s="932">
        <f t="shared" si="0"/>
        <v>20708</v>
      </c>
      <c r="E22" s="933">
        <f t="shared" si="1"/>
        <v>8.6060293738727136</v>
      </c>
      <c r="F22" s="930"/>
      <c r="G22" s="932">
        <v>6967</v>
      </c>
      <c r="H22" s="933">
        <v>33.644002317944754</v>
      </c>
      <c r="I22" s="932">
        <v>5385</v>
      </c>
      <c r="J22" s="933">
        <v>77.292952490311478</v>
      </c>
      <c r="K22" s="930"/>
      <c r="L22" s="932">
        <v>6660</v>
      </c>
      <c r="M22" s="933">
        <v>32.161483484643618</v>
      </c>
      <c r="N22" s="932">
        <v>3946</v>
      </c>
      <c r="O22" s="933">
        <v>59.249249249249246</v>
      </c>
      <c r="P22" s="930"/>
      <c r="Q22" s="932">
        <v>7081</v>
      </c>
      <c r="R22" s="933">
        <v>34.194514197411628</v>
      </c>
      <c r="S22" s="932">
        <v>3455</v>
      </c>
      <c r="T22" s="933">
        <f t="shared" si="2"/>
        <v>48.792543426069763</v>
      </c>
    </row>
    <row r="23" spans="1:20" s="331" customFormat="1" ht="18" customHeight="1" x14ac:dyDescent="0.25">
      <c r="A23" s="330"/>
      <c r="B23" s="931" t="s">
        <v>42</v>
      </c>
      <c r="C23" s="930"/>
      <c r="D23" s="932">
        <f t="shared" si="0"/>
        <v>30443</v>
      </c>
      <c r="E23" s="933">
        <f t="shared" si="1"/>
        <v>12.651794100290081</v>
      </c>
      <c r="F23" s="930"/>
      <c r="G23" s="932">
        <v>13825</v>
      </c>
      <c r="H23" s="933">
        <v>45.412738560588636</v>
      </c>
      <c r="I23" s="932">
        <v>11179</v>
      </c>
      <c r="J23" s="933">
        <v>80.860759493670884</v>
      </c>
      <c r="K23" s="930"/>
      <c r="L23" s="932">
        <v>11185</v>
      </c>
      <c r="M23" s="933">
        <v>36.740794271261045</v>
      </c>
      <c r="N23" s="932">
        <v>8715</v>
      </c>
      <c r="O23" s="933">
        <v>77.916852928028618</v>
      </c>
      <c r="P23" s="930"/>
      <c r="Q23" s="932">
        <v>5433</v>
      </c>
      <c r="R23" s="933">
        <v>17.846467168150316</v>
      </c>
      <c r="S23" s="932">
        <v>3708</v>
      </c>
      <c r="T23" s="933">
        <f t="shared" si="2"/>
        <v>68.249585864163436</v>
      </c>
    </row>
    <row r="24" spans="1:20" s="331" customFormat="1" ht="18" customHeight="1" x14ac:dyDescent="0.25">
      <c r="A24" s="330">
        <v>47094</v>
      </c>
      <c r="B24" s="931" t="s">
        <v>43</v>
      </c>
      <c r="C24" s="930"/>
      <c r="D24" s="932">
        <f t="shared" si="0"/>
        <v>1966</v>
      </c>
      <c r="E24" s="933">
        <f t="shared" si="1"/>
        <v>0.81704914762573666</v>
      </c>
      <c r="F24" s="930"/>
      <c r="G24" s="932">
        <v>1136</v>
      </c>
      <c r="H24" s="933">
        <v>57.782299084435408</v>
      </c>
      <c r="I24" s="932">
        <v>1070</v>
      </c>
      <c r="J24" s="933">
        <v>94.190140845070431</v>
      </c>
      <c r="K24" s="930"/>
      <c r="L24" s="932">
        <v>598</v>
      </c>
      <c r="M24" s="933">
        <v>30.41709053916582</v>
      </c>
      <c r="N24" s="932">
        <v>506</v>
      </c>
      <c r="O24" s="933">
        <v>84.615384615384613</v>
      </c>
      <c r="P24" s="930"/>
      <c r="Q24" s="932">
        <v>232</v>
      </c>
      <c r="R24" s="933">
        <v>11.80061037639878</v>
      </c>
      <c r="S24" s="932">
        <v>163</v>
      </c>
      <c r="T24" s="933">
        <f t="shared" si="2"/>
        <v>70.258620689655174</v>
      </c>
    </row>
    <row r="25" spans="1:20" s="331" customFormat="1" ht="18" customHeight="1" x14ac:dyDescent="0.25">
      <c r="B25" s="931" t="s">
        <v>44</v>
      </c>
      <c r="C25" s="930"/>
      <c r="D25" s="932">
        <f t="shared" si="0"/>
        <v>3137</v>
      </c>
      <c r="E25" s="933">
        <f t="shared" si="1"/>
        <v>1.3037045656673123</v>
      </c>
      <c r="F25" s="930"/>
      <c r="G25" s="932">
        <v>748</v>
      </c>
      <c r="H25" s="933">
        <v>23.844437360535544</v>
      </c>
      <c r="I25" s="932">
        <v>561</v>
      </c>
      <c r="J25" s="933">
        <v>75</v>
      </c>
      <c r="K25" s="930"/>
      <c r="L25" s="932">
        <v>1484</v>
      </c>
      <c r="M25" s="933">
        <v>47.306343640420785</v>
      </c>
      <c r="N25" s="932">
        <v>1076</v>
      </c>
      <c r="O25" s="933">
        <v>72.506738544474388</v>
      </c>
      <c r="P25" s="930"/>
      <c r="Q25" s="932">
        <v>905</v>
      </c>
      <c r="R25" s="933">
        <v>28.849218999043675</v>
      </c>
      <c r="S25" s="932">
        <v>479</v>
      </c>
      <c r="T25" s="933">
        <f t="shared" si="2"/>
        <v>52.928176795580107</v>
      </c>
    </row>
    <row r="26" spans="1:20" s="331" customFormat="1" ht="18" customHeight="1" x14ac:dyDescent="0.25">
      <c r="B26" s="931" t="s">
        <v>45</v>
      </c>
      <c r="C26" s="930"/>
      <c r="D26" s="932">
        <f t="shared" si="0"/>
        <v>1516</v>
      </c>
      <c r="E26" s="933">
        <f t="shared" si="1"/>
        <v>0.6300338289931926</v>
      </c>
      <c r="F26" s="930"/>
      <c r="G26" s="932">
        <v>731</v>
      </c>
      <c r="H26" s="933">
        <v>48.21899736147757</v>
      </c>
      <c r="I26" s="932">
        <v>549</v>
      </c>
      <c r="J26" s="933">
        <v>75.102599179206564</v>
      </c>
      <c r="K26" s="930"/>
      <c r="L26" s="932">
        <v>747</v>
      </c>
      <c r="M26" s="933">
        <v>49.274406332453822</v>
      </c>
      <c r="N26" s="932">
        <v>540</v>
      </c>
      <c r="O26" s="933">
        <v>72.289156626506028</v>
      </c>
      <c r="P26" s="930"/>
      <c r="Q26" s="932">
        <v>38</v>
      </c>
      <c r="R26" s="933">
        <v>2.5065963060686016</v>
      </c>
      <c r="S26" s="932">
        <v>25</v>
      </c>
      <c r="T26" s="933">
        <f t="shared" si="2"/>
        <v>65.789473684210535</v>
      </c>
    </row>
    <row r="27" spans="1:20" s="331" customFormat="1" ht="18" customHeight="1" x14ac:dyDescent="0.25">
      <c r="B27" s="931" t="s">
        <v>46</v>
      </c>
      <c r="C27" s="930"/>
      <c r="D27" s="932">
        <f t="shared" si="0"/>
        <v>983</v>
      </c>
      <c r="E27" s="933">
        <f t="shared" si="1"/>
        <v>0.40852457381286833</v>
      </c>
      <c r="F27" s="930"/>
      <c r="G27" s="932">
        <v>407</v>
      </c>
      <c r="H27" s="933">
        <v>41.403865717192268</v>
      </c>
      <c r="I27" s="932">
        <v>356</v>
      </c>
      <c r="J27" s="933">
        <v>87.469287469287465</v>
      </c>
      <c r="K27" s="930"/>
      <c r="L27" s="932">
        <v>537</v>
      </c>
      <c r="M27" s="933">
        <v>54.62868769074263</v>
      </c>
      <c r="N27" s="932">
        <v>445</v>
      </c>
      <c r="O27" s="933">
        <v>82.86778398510242</v>
      </c>
      <c r="P27" s="930"/>
      <c r="Q27" s="932">
        <v>39</v>
      </c>
      <c r="R27" s="933">
        <v>3.967446592065107</v>
      </c>
      <c r="S27" s="932">
        <v>22</v>
      </c>
      <c r="T27" s="933">
        <f t="shared" si="2"/>
        <v>56.410256410256409</v>
      </c>
    </row>
    <row r="28" spans="1:20" s="331" customFormat="1" ht="18" customHeight="1" x14ac:dyDescent="0.25">
      <c r="B28" s="953" t="s">
        <v>1</v>
      </c>
      <c r="C28" s="930"/>
      <c r="D28" s="954">
        <f t="shared" si="0"/>
        <v>5</v>
      </c>
      <c r="E28" s="955">
        <f t="shared" si="1"/>
        <v>2.0779479848060446E-3</v>
      </c>
      <c r="F28" s="930"/>
      <c r="G28" s="954">
        <v>0</v>
      </c>
      <c r="H28" s="955">
        <v>0</v>
      </c>
      <c r="I28" s="954">
        <v>0</v>
      </c>
      <c r="J28" s="955" t="s">
        <v>363</v>
      </c>
      <c r="K28" s="930"/>
      <c r="L28" s="954">
        <v>4</v>
      </c>
      <c r="M28" s="955">
        <v>80</v>
      </c>
      <c r="N28" s="954">
        <v>3</v>
      </c>
      <c r="O28" s="955">
        <v>75</v>
      </c>
      <c r="P28" s="930"/>
      <c r="Q28" s="954">
        <v>1</v>
      </c>
      <c r="R28" s="955">
        <v>20</v>
      </c>
      <c r="S28" s="954">
        <v>0</v>
      </c>
      <c r="T28" s="955">
        <f t="shared" si="2"/>
        <v>0</v>
      </c>
    </row>
    <row r="29" spans="1:20" s="319" customFormat="1" ht="18" customHeight="1" x14ac:dyDescent="0.25">
      <c r="B29" s="1284" t="s">
        <v>0</v>
      </c>
      <c r="C29" s="1277"/>
      <c r="D29" s="1285">
        <f>SUM(D11:D28)</f>
        <v>240622</v>
      </c>
      <c r="E29" s="1286">
        <f t="shared" si="1"/>
        <v>100</v>
      </c>
      <c r="F29" s="1277"/>
      <c r="G29" s="1285">
        <f>SUM(G11:G28)</f>
        <v>82950</v>
      </c>
      <c r="H29" s="1286">
        <f>G29/$D29*100</f>
        <v>34.473157067932277</v>
      </c>
      <c r="I29" s="1285">
        <f>SUM(I11:I28)</f>
        <v>67896</v>
      </c>
      <c r="J29" s="1286">
        <f>I29/G29*100</f>
        <v>81.851717902350813</v>
      </c>
      <c r="K29" s="1277"/>
      <c r="L29" s="1285">
        <f>SUM(L11:L28)</f>
        <v>90451</v>
      </c>
      <c r="M29" s="1286">
        <f>L29/$D29*100</f>
        <v>37.590494634738306</v>
      </c>
      <c r="N29" s="1285">
        <f>SUM(N11:N28)</f>
        <v>70023</v>
      </c>
      <c r="O29" s="1286">
        <f>N29/L29*100</f>
        <v>77.415396181357863</v>
      </c>
      <c r="P29" s="1277"/>
      <c r="Q29" s="1285">
        <f>SUM(Q11:Q28)</f>
        <v>67221</v>
      </c>
      <c r="R29" s="1286">
        <f>Q29/$D29*100</f>
        <v>27.93634829732942</v>
      </c>
      <c r="S29" s="1285">
        <f>SUM(S11:S28)</f>
        <v>44532</v>
      </c>
      <c r="T29" s="1286">
        <f>S29/Q29*100</f>
        <v>66.247154906948722</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66</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431</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66</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96686</v>
      </c>
      <c r="E11" s="928">
        <f>D11/D$29*100</f>
        <v>13.110819416043348</v>
      </c>
      <c r="F11" s="930"/>
      <c r="G11" s="927">
        <v>27788</v>
      </c>
      <c r="H11" s="928">
        <v>28.740458804790762</v>
      </c>
      <c r="I11" s="927">
        <v>22358</v>
      </c>
      <c r="J11" s="928">
        <v>80.459191017705493</v>
      </c>
      <c r="K11" s="930"/>
      <c r="L11" s="927">
        <v>42976</v>
      </c>
      <c r="M11" s="928">
        <v>44.449041226237512</v>
      </c>
      <c r="N11" s="927">
        <v>33585</v>
      </c>
      <c r="O11" s="928">
        <v>78.148268801191364</v>
      </c>
      <c r="P11" s="930"/>
      <c r="Q11" s="927">
        <v>25922</v>
      </c>
      <c r="R11" s="928">
        <v>26.810499968971722</v>
      </c>
      <c r="S11" s="927">
        <v>19096</v>
      </c>
      <c r="T11" s="928">
        <f>IFERROR(S11/Q11*100,"-")</f>
        <v>73.667155312090117</v>
      </c>
    </row>
    <row r="12" spans="1:22" s="331" customFormat="1" ht="18" customHeight="1" x14ac:dyDescent="0.25">
      <c r="A12" s="330"/>
      <c r="B12" s="931" t="s">
        <v>7</v>
      </c>
      <c r="C12" s="930"/>
      <c r="D12" s="932">
        <f t="shared" ref="D12:D28" si="0">G12+L12+Q12</f>
        <v>26324</v>
      </c>
      <c r="E12" s="933">
        <f t="shared" ref="E12:E29" si="1">D12/D$29*100</f>
        <v>3.5695882579476361</v>
      </c>
      <c r="F12" s="930"/>
      <c r="G12" s="932">
        <v>5568</v>
      </c>
      <c r="H12" s="933">
        <v>21.151800638200882</v>
      </c>
      <c r="I12" s="932">
        <v>4000</v>
      </c>
      <c r="J12" s="933">
        <v>71.839080459770116</v>
      </c>
      <c r="K12" s="930"/>
      <c r="L12" s="932">
        <v>9724</v>
      </c>
      <c r="M12" s="933">
        <v>36.939674821455704</v>
      </c>
      <c r="N12" s="932">
        <v>6909</v>
      </c>
      <c r="O12" s="933">
        <v>71.051007815713689</v>
      </c>
      <c r="P12" s="930"/>
      <c r="Q12" s="932">
        <v>11032</v>
      </c>
      <c r="R12" s="933">
        <v>41.908524540343414</v>
      </c>
      <c r="S12" s="932">
        <v>7842</v>
      </c>
      <c r="T12" s="933">
        <f t="shared" ref="T12:T28" si="2">IFERROR(S12/Q12*100,"-")</f>
        <v>71.084118926758521</v>
      </c>
    </row>
    <row r="13" spans="1:22" s="331" customFormat="1" ht="18" customHeight="1" x14ac:dyDescent="0.25">
      <c r="A13" s="330"/>
      <c r="B13" s="931" t="s">
        <v>37</v>
      </c>
      <c r="C13" s="930"/>
      <c r="D13" s="932">
        <f t="shared" si="0"/>
        <v>13209</v>
      </c>
      <c r="E13" s="933">
        <f t="shared" si="1"/>
        <v>1.7911674251341103</v>
      </c>
      <c r="F13" s="930"/>
      <c r="G13" s="932">
        <v>2710</v>
      </c>
      <c r="H13" s="933">
        <v>20.516314633961695</v>
      </c>
      <c r="I13" s="932">
        <v>2275</v>
      </c>
      <c r="J13" s="933">
        <v>83.948339483394832</v>
      </c>
      <c r="K13" s="930"/>
      <c r="L13" s="932">
        <v>4443</v>
      </c>
      <c r="M13" s="933">
        <v>33.636157165568932</v>
      </c>
      <c r="N13" s="932">
        <v>3468</v>
      </c>
      <c r="O13" s="933">
        <v>78.055367994598242</v>
      </c>
      <c r="P13" s="930"/>
      <c r="Q13" s="932">
        <v>6056</v>
      </c>
      <c r="R13" s="933">
        <v>45.847528200469377</v>
      </c>
      <c r="S13" s="932">
        <v>4010</v>
      </c>
      <c r="T13" s="933">
        <f t="shared" si="2"/>
        <v>66.21532364597094</v>
      </c>
    </row>
    <row r="14" spans="1:22" s="331" customFormat="1" ht="18" customHeight="1" x14ac:dyDescent="0.25">
      <c r="A14" s="330"/>
      <c r="B14" s="931" t="s">
        <v>38</v>
      </c>
      <c r="C14" s="930"/>
      <c r="D14" s="932">
        <f t="shared" si="0"/>
        <v>26030</v>
      </c>
      <c r="E14" s="933">
        <f t="shared" si="1"/>
        <v>3.5297212564343172</v>
      </c>
      <c r="F14" s="930"/>
      <c r="G14" s="932">
        <v>4787</v>
      </c>
      <c r="H14" s="933">
        <v>18.390318862850556</v>
      </c>
      <c r="I14" s="932">
        <v>1959</v>
      </c>
      <c r="J14" s="933">
        <v>40.923334029663671</v>
      </c>
      <c r="K14" s="930"/>
      <c r="L14" s="932">
        <v>8411</v>
      </c>
      <c r="M14" s="933">
        <v>32.312716096811371</v>
      </c>
      <c r="N14" s="932">
        <v>2730</v>
      </c>
      <c r="O14" s="933">
        <v>32.457496136012367</v>
      </c>
      <c r="P14" s="930"/>
      <c r="Q14" s="932">
        <v>12832</v>
      </c>
      <c r="R14" s="933">
        <v>49.296965040338073</v>
      </c>
      <c r="S14" s="932">
        <v>3660</v>
      </c>
      <c r="T14" s="933">
        <f t="shared" si="2"/>
        <v>28.522443890274314</v>
      </c>
    </row>
    <row r="15" spans="1:22" s="331" customFormat="1" ht="18" customHeight="1" x14ac:dyDescent="0.25">
      <c r="A15" s="330"/>
      <c r="B15" s="931" t="s">
        <v>6</v>
      </c>
      <c r="C15" s="930"/>
      <c r="D15" s="932">
        <f t="shared" si="0"/>
        <v>29026</v>
      </c>
      <c r="E15" s="933">
        <f t="shared" si="1"/>
        <v>3.9359849861414706</v>
      </c>
      <c r="F15" s="930"/>
      <c r="G15" s="932">
        <v>10330</v>
      </c>
      <c r="H15" s="933">
        <v>35.588782470888169</v>
      </c>
      <c r="I15" s="932">
        <v>8584</v>
      </c>
      <c r="J15" s="933">
        <v>83.097773475314625</v>
      </c>
      <c r="K15" s="930"/>
      <c r="L15" s="932">
        <v>10682</v>
      </c>
      <c r="M15" s="933">
        <v>36.801488320815821</v>
      </c>
      <c r="N15" s="932">
        <v>9226</v>
      </c>
      <c r="O15" s="933">
        <v>86.369593709043244</v>
      </c>
      <c r="P15" s="930"/>
      <c r="Q15" s="932">
        <v>8014</v>
      </c>
      <c r="R15" s="933">
        <v>27.60972920829601</v>
      </c>
      <c r="S15" s="932">
        <v>6991</v>
      </c>
      <c r="T15" s="933">
        <f t="shared" si="2"/>
        <v>87.234839031694534</v>
      </c>
    </row>
    <row r="16" spans="1:22" s="331" customFormat="1" ht="18" customHeight="1" x14ac:dyDescent="0.25">
      <c r="A16" s="330"/>
      <c r="B16" s="931" t="s">
        <v>5</v>
      </c>
      <c r="C16" s="930"/>
      <c r="D16" s="932">
        <f t="shared" si="0"/>
        <v>9621</v>
      </c>
      <c r="E16" s="933">
        <f t="shared" si="1"/>
        <v>1.3046272842164643</v>
      </c>
      <c r="F16" s="930"/>
      <c r="G16" s="932">
        <v>2233</v>
      </c>
      <c r="H16" s="933">
        <v>23.209645566988879</v>
      </c>
      <c r="I16" s="932">
        <v>1764</v>
      </c>
      <c r="J16" s="933">
        <v>78.996865203761757</v>
      </c>
      <c r="K16" s="930"/>
      <c r="L16" s="932">
        <v>3610</v>
      </c>
      <c r="M16" s="933">
        <v>37.522087101132939</v>
      </c>
      <c r="N16" s="932">
        <v>2554</v>
      </c>
      <c r="O16" s="933">
        <v>70.747922437673125</v>
      </c>
      <c r="P16" s="930"/>
      <c r="Q16" s="932">
        <v>3778</v>
      </c>
      <c r="R16" s="933">
        <v>39.268267331878178</v>
      </c>
      <c r="S16" s="932">
        <v>2499</v>
      </c>
      <c r="T16" s="933">
        <f t="shared" si="2"/>
        <v>66.14610905240869</v>
      </c>
    </row>
    <row r="17" spans="1:20" s="331" customFormat="1" ht="18" customHeight="1" x14ac:dyDescent="0.25">
      <c r="A17" s="330"/>
      <c r="B17" s="931" t="s">
        <v>4</v>
      </c>
      <c r="C17" s="930"/>
      <c r="D17" s="932">
        <f t="shared" si="0"/>
        <v>39359</v>
      </c>
      <c r="E17" s="933">
        <f t="shared" si="1"/>
        <v>5.3371609270840681</v>
      </c>
      <c r="F17" s="930"/>
      <c r="G17" s="932">
        <v>9535</v>
      </c>
      <c r="H17" s="933">
        <v>24.225717116796666</v>
      </c>
      <c r="I17" s="932">
        <v>6502</v>
      </c>
      <c r="J17" s="933">
        <v>68.190875721027794</v>
      </c>
      <c r="K17" s="930"/>
      <c r="L17" s="932">
        <v>14344</v>
      </c>
      <c r="M17" s="933">
        <v>36.444015345918338</v>
      </c>
      <c r="N17" s="932">
        <v>9260</v>
      </c>
      <c r="O17" s="933">
        <v>64.556609035136646</v>
      </c>
      <c r="P17" s="930"/>
      <c r="Q17" s="932">
        <v>15480</v>
      </c>
      <c r="R17" s="933">
        <v>39.330267537284989</v>
      </c>
      <c r="S17" s="932">
        <v>10045</v>
      </c>
      <c r="T17" s="933">
        <f t="shared" si="2"/>
        <v>64.890180878552968</v>
      </c>
    </row>
    <row r="18" spans="1:20" s="331" customFormat="1" ht="18" customHeight="1" x14ac:dyDescent="0.25">
      <c r="A18" s="330"/>
      <c r="B18" s="931" t="s">
        <v>40</v>
      </c>
      <c r="C18" s="930"/>
      <c r="D18" s="932">
        <f t="shared" si="0"/>
        <v>22975</v>
      </c>
      <c r="E18" s="933">
        <f t="shared" si="1"/>
        <v>3.1154570060153066</v>
      </c>
      <c r="F18" s="930"/>
      <c r="G18" s="932">
        <v>8937</v>
      </c>
      <c r="H18" s="933">
        <v>38.898803046789986</v>
      </c>
      <c r="I18" s="932">
        <v>4147</v>
      </c>
      <c r="J18" s="933">
        <v>46.402595949423741</v>
      </c>
      <c r="K18" s="930"/>
      <c r="L18" s="932">
        <v>9075</v>
      </c>
      <c r="M18" s="933">
        <v>39.499455930359083</v>
      </c>
      <c r="N18" s="932">
        <v>5141</v>
      </c>
      <c r="O18" s="933">
        <v>56.650137741046834</v>
      </c>
      <c r="P18" s="930"/>
      <c r="Q18" s="932">
        <v>4963</v>
      </c>
      <c r="R18" s="933">
        <v>21.601741022850927</v>
      </c>
      <c r="S18" s="932">
        <v>3080</v>
      </c>
      <c r="T18" s="933">
        <f t="shared" si="2"/>
        <v>62.05923836389281</v>
      </c>
    </row>
    <row r="19" spans="1:20" s="331" customFormat="1" ht="18" customHeight="1" x14ac:dyDescent="0.25">
      <c r="A19" s="330"/>
      <c r="B19" s="931" t="s">
        <v>41</v>
      </c>
      <c r="C19" s="930"/>
      <c r="D19" s="932">
        <f t="shared" si="0"/>
        <v>158587</v>
      </c>
      <c r="E19" s="933">
        <f t="shared" si="1"/>
        <v>21.504721663240456</v>
      </c>
      <c r="F19" s="930"/>
      <c r="G19" s="932">
        <v>22516</v>
      </c>
      <c r="H19" s="933">
        <v>14.197885072546931</v>
      </c>
      <c r="I19" s="932">
        <v>14721</v>
      </c>
      <c r="J19" s="933">
        <v>65.380174098418891</v>
      </c>
      <c r="K19" s="930"/>
      <c r="L19" s="932">
        <v>53481</v>
      </c>
      <c r="M19" s="933">
        <v>33.723445175203516</v>
      </c>
      <c r="N19" s="932">
        <v>38200</v>
      </c>
      <c r="O19" s="933">
        <v>71.427235840765874</v>
      </c>
      <c r="P19" s="930"/>
      <c r="Q19" s="932">
        <v>82590</v>
      </c>
      <c r="R19" s="933">
        <v>52.078669752249553</v>
      </c>
      <c r="S19" s="932">
        <v>66600</v>
      </c>
      <c r="T19" s="933">
        <f t="shared" si="2"/>
        <v>80.63930257900472</v>
      </c>
    </row>
    <row r="20" spans="1:20" s="331" customFormat="1" ht="18" customHeight="1" x14ac:dyDescent="0.25">
      <c r="A20" s="330"/>
      <c r="B20" s="931" t="s">
        <v>3</v>
      </c>
      <c r="C20" s="930"/>
      <c r="D20" s="932">
        <f t="shared" si="0"/>
        <v>128665</v>
      </c>
      <c r="E20" s="933">
        <f t="shared" si="1"/>
        <v>17.447237243915538</v>
      </c>
      <c r="F20" s="930"/>
      <c r="G20" s="932">
        <v>33099</v>
      </c>
      <c r="H20" s="933">
        <v>25.724944623635022</v>
      </c>
      <c r="I20" s="932">
        <v>14357</v>
      </c>
      <c r="J20" s="933">
        <v>43.375932807637689</v>
      </c>
      <c r="K20" s="930"/>
      <c r="L20" s="932">
        <v>46955</v>
      </c>
      <c r="M20" s="933">
        <v>36.493996036218086</v>
      </c>
      <c r="N20" s="932">
        <v>20149</v>
      </c>
      <c r="O20" s="933">
        <v>42.911298051325737</v>
      </c>
      <c r="P20" s="930"/>
      <c r="Q20" s="932">
        <v>48611</v>
      </c>
      <c r="R20" s="933">
        <v>37.781059340146896</v>
      </c>
      <c r="S20" s="932">
        <v>23471</v>
      </c>
      <c r="T20" s="933">
        <f t="shared" si="2"/>
        <v>48.283310361852259</v>
      </c>
    </row>
    <row r="21" spans="1:20" s="331" customFormat="1" ht="18" customHeight="1" x14ac:dyDescent="0.25">
      <c r="A21" s="330"/>
      <c r="B21" s="931" t="s">
        <v>2</v>
      </c>
      <c r="C21" s="930"/>
      <c r="D21" s="932">
        <f t="shared" si="0"/>
        <v>7448</v>
      </c>
      <c r="E21" s="933">
        <f t="shared" si="1"/>
        <v>1.0099640383374104</v>
      </c>
      <c r="F21" s="930"/>
      <c r="G21" s="932">
        <v>2060</v>
      </c>
      <c r="H21" s="933">
        <v>27.658431793770138</v>
      </c>
      <c r="I21" s="932">
        <v>1613</v>
      </c>
      <c r="J21" s="933">
        <v>78.300970873786412</v>
      </c>
      <c r="K21" s="930"/>
      <c r="L21" s="932">
        <v>2793</v>
      </c>
      <c r="M21" s="933">
        <v>37.5</v>
      </c>
      <c r="N21" s="932">
        <v>2329</v>
      </c>
      <c r="O21" s="933">
        <v>83.387039026136762</v>
      </c>
      <c r="P21" s="930"/>
      <c r="Q21" s="932">
        <v>2595</v>
      </c>
      <c r="R21" s="933">
        <v>34.841568206229859</v>
      </c>
      <c r="S21" s="932">
        <v>2255</v>
      </c>
      <c r="T21" s="933">
        <f t="shared" si="2"/>
        <v>86.897880539499042</v>
      </c>
    </row>
    <row r="22" spans="1:20" s="331" customFormat="1" ht="18" customHeight="1" x14ac:dyDescent="0.25">
      <c r="A22" s="330"/>
      <c r="B22" s="931" t="s">
        <v>35</v>
      </c>
      <c r="C22" s="930"/>
      <c r="D22" s="932">
        <f t="shared" si="0"/>
        <v>36379</v>
      </c>
      <c r="E22" s="933">
        <f t="shared" si="1"/>
        <v>4.9330668301123328</v>
      </c>
      <c r="F22" s="930"/>
      <c r="G22" s="932">
        <v>8494</v>
      </c>
      <c r="H22" s="933">
        <v>23.348635201627314</v>
      </c>
      <c r="I22" s="932">
        <v>3367</v>
      </c>
      <c r="J22" s="933">
        <v>39.639745702849069</v>
      </c>
      <c r="K22" s="930"/>
      <c r="L22" s="932">
        <v>11968</v>
      </c>
      <c r="M22" s="933">
        <v>32.89810055251656</v>
      </c>
      <c r="N22" s="932">
        <v>4439</v>
      </c>
      <c r="O22" s="933">
        <v>37.090574866310163</v>
      </c>
      <c r="P22" s="930"/>
      <c r="Q22" s="932">
        <v>15917</v>
      </c>
      <c r="R22" s="933">
        <v>43.75326424585613</v>
      </c>
      <c r="S22" s="932">
        <v>4735</v>
      </c>
      <c r="T22" s="933">
        <f t="shared" si="2"/>
        <v>29.748068103285796</v>
      </c>
    </row>
    <row r="23" spans="1:20" s="331" customFormat="1" ht="18" customHeight="1" x14ac:dyDescent="0.25">
      <c r="A23" s="330"/>
      <c r="B23" s="931" t="s">
        <v>42</v>
      </c>
      <c r="C23" s="930"/>
      <c r="D23" s="932">
        <f t="shared" si="0"/>
        <v>59111</v>
      </c>
      <c r="E23" s="933">
        <f t="shared" si="1"/>
        <v>8.0155725389584678</v>
      </c>
      <c r="F23" s="930"/>
      <c r="G23" s="932">
        <v>17929</v>
      </c>
      <c r="H23" s="933">
        <v>30.331072050887315</v>
      </c>
      <c r="I23" s="932">
        <v>11082</v>
      </c>
      <c r="J23" s="933">
        <v>61.810474650008359</v>
      </c>
      <c r="K23" s="930"/>
      <c r="L23" s="932">
        <v>23354</v>
      </c>
      <c r="M23" s="933">
        <v>39.508720881054288</v>
      </c>
      <c r="N23" s="932">
        <v>14821</v>
      </c>
      <c r="O23" s="933">
        <v>63.46236190802432</v>
      </c>
      <c r="P23" s="930"/>
      <c r="Q23" s="932">
        <v>17828</v>
      </c>
      <c r="R23" s="933">
        <v>30.160207068058398</v>
      </c>
      <c r="S23" s="932">
        <v>11837</v>
      </c>
      <c r="T23" s="933">
        <f t="shared" si="2"/>
        <v>66.395557549921463</v>
      </c>
    </row>
    <row r="24" spans="1:20" s="331" customFormat="1" ht="18" customHeight="1" x14ac:dyDescent="0.25">
      <c r="A24" s="330">
        <v>47094</v>
      </c>
      <c r="B24" s="931" t="s">
        <v>43</v>
      </c>
      <c r="C24" s="930"/>
      <c r="D24" s="932">
        <f t="shared" si="0"/>
        <v>31051</v>
      </c>
      <c r="E24" s="933">
        <f t="shared" si="1"/>
        <v>4.2105791292179013</v>
      </c>
      <c r="F24" s="930"/>
      <c r="G24" s="932">
        <v>8168</v>
      </c>
      <c r="H24" s="933">
        <v>26.305110946507359</v>
      </c>
      <c r="I24" s="932">
        <v>6029</v>
      </c>
      <c r="J24" s="933">
        <v>73.812438785504412</v>
      </c>
      <c r="K24" s="930"/>
      <c r="L24" s="932">
        <v>10907</v>
      </c>
      <c r="M24" s="933">
        <v>35.12608289588097</v>
      </c>
      <c r="N24" s="932">
        <v>7773</v>
      </c>
      <c r="O24" s="933">
        <v>71.266159347208216</v>
      </c>
      <c r="P24" s="930"/>
      <c r="Q24" s="932">
        <v>11976</v>
      </c>
      <c r="R24" s="933">
        <v>38.568806157611675</v>
      </c>
      <c r="S24" s="932">
        <v>6960</v>
      </c>
      <c r="T24" s="933">
        <f t="shared" si="2"/>
        <v>58.116232464929865</v>
      </c>
    </row>
    <row r="25" spans="1:20" s="331" customFormat="1" ht="18" customHeight="1" x14ac:dyDescent="0.25">
      <c r="B25" s="931" t="s">
        <v>44</v>
      </c>
      <c r="C25" s="930"/>
      <c r="D25" s="932">
        <f t="shared" si="0"/>
        <v>10194</v>
      </c>
      <c r="E25" s="933">
        <f t="shared" si="1"/>
        <v>1.3823272565536469</v>
      </c>
      <c r="F25" s="930"/>
      <c r="G25" s="932">
        <v>1331</v>
      </c>
      <c r="H25" s="933">
        <v>13.056700019619383</v>
      </c>
      <c r="I25" s="932">
        <v>866</v>
      </c>
      <c r="J25" s="933">
        <v>65.063861758076641</v>
      </c>
      <c r="K25" s="930"/>
      <c r="L25" s="932">
        <v>3180</v>
      </c>
      <c r="M25" s="933">
        <v>31.194820482636842</v>
      </c>
      <c r="N25" s="932">
        <v>1958</v>
      </c>
      <c r="O25" s="933">
        <v>61.572327044025158</v>
      </c>
      <c r="P25" s="930"/>
      <c r="Q25" s="932">
        <v>5683</v>
      </c>
      <c r="R25" s="933">
        <v>55.748479497743773</v>
      </c>
      <c r="S25" s="932">
        <v>3015</v>
      </c>
      <c r="T25" s="933">
        <f t="shared" si="2"/>
        <v>53.052964983283481</v>
      </c>
    </row>
    <row r="26" spans="1:20" s="331" customFormat="1" ht="18" customHeight="1" x14ac:dyDescent="0.25">
      <c r="B26" s="931" t="s">
        <v>45</v>
      </c>
      <c r="C26" s="930"/>
      <c r="D26" s="932">
        <f t="shared" si="0"/>
        <v>39580</v>
      </c>
      <c r="E26" s="933">
        <f t="shared" si="1"/>
        <v>5.3671289792420387</v>
      </c>
      <c r="F26" s="930"/>
      <c r="G26" s="932">
        <v>7161</v>
      </c>
      <c r="H26" s="933">
        <v>18.092470944921676</v>
      </c>
      <c r="I26" s="932">
        <v>3468</v>
      </c>
      <c r="J26" s="933">
        <v>48.428990364474231</v>
      </c>
      <c r="K26" s="930"/>
      <c r="L26" s="932">
        <v>12494</v>
      </c>
      <c r="M26" s="933">
        <v>31.566447700859019</v>
      </c>
      <c r="N26" s="932">
        <v>6383</v>
      </c>
      <c r="O26" s="933">
        <v>51.088522490795583</v>
      </c>
      <c r="P26" s="930"/>
      <c r="Q26" s="932">
        <v>19925</v>
      </c>
      <c r="R26" s="933">
        <v>50.341081354219305</v>
      </c>
      <c r="S26" s="932">
        <v>11421</v>
      </c>
      <c r="T26" s="933">
        <f t="shared" si="2"/>
        <v>57.319949811794224</v>
      </c>
    </row>
    <row r="27" spans="1:20" s="331" customFormat="1" ht="18" customHeight="1" x14ac:dyDescent="0.25">
      <c r="B27" s="931" t="s">
        <v>46</v>
      </c>
      <c r="C27" s="930"/>
      <c r="D27" s="932">
        <f t="shared" si="0"/>
        <v>1226</v>
      </c>
      <c r="E27" s="933">
        <f t="shared" si="1"/>
        <v>0.16624810835145881</v>
      </c>
      <c r="F27" s="930"/>
      <c r="G27" s="932">
        <v>474</v>
      </c>
      <c r="H27" s="933">
        <v>38.662316476345843</v>
      </c>
      <c r="I27" s="932">
        <v>176</v>
      </c>
      <c r="J27" s="933">
        <v>37.130801687763714</v>
      </c>
      <c r="K27" s="930"/>
      <c r="L27" s="932">
        <v>746</v>
      </c>
      <c r="M27" s="933">
        <v>60.848287112561174</v>
      </c>
      <c r="N27" s="932">
        <v>295</v>
      </c>
      <c r="O27" s="933">
        <v>39.544235924932977</v>
      </c>
      <c r="P27" s="930"/>
      <c r="Q27" s="932">
        <v>6</v>
      </c>
      <c r="R27" s="933">
        <v>0.48939641109298526</v>
      </c>
      <c r="S27" s="932">
        <v>3</v>
      </c>
      <c r="T27" s="933">
        <f t="shared" si="2"/>
        <v>50</v>
      </c>
    </row>
    <row r="28" spans="1:20" s="331" customFormat="1" ht="18" customHeight="1" x14ac:dyDescent="0.25">
      <c r="B28" s="953" t="s">
        <v>1</v>
      </c>
      <c r="C28" s="930"/>
      <c r="D28" s="954">
        <f t="shared" si="0"/>
        <v>1981</v>
      </c>
      <c r="E28" s="955">
        <f t="shared" si="1"/>
        <v>0.26862765305402925</v>
      </c>
      <c r="F28" s="930"/>
      <c r="G28" s="954">
        <v>664</v>
      </c>
      <c r="H28" s="955">
        <v>33.518425037859664</v>
      </c>
      <c r="I28" s="954">
        <v>643</v>
      </c>
      <c r="J28" s="955">
        <v>96.837349397590373</v>
      </c>
      <c r="K28" s="930"/>
      <c r="L28" s="954">
        <v>773</v>
      </c>
      <c r="M28" s="955">
        <v>39.02069661786976</v>
      </c>
      <c r="N28" s="954">
        <v>754</v>
      </c>
      <c r="O28" s="955">
        <v>97.542043984476066</v>
      </c>
      <c r="P28" s="930"/>
      <c r="Q28" s="954">
        <v>544</v>
      </c>
      <c r="R28" s="955">
        <v>27.460878344270572</v>
      </c>
      <c r="S28" s="954">
        <v>528</v>
      </c>
      <c r="T28" s="955">
        <f t="shared" si="2"/>
        <v>97.058823529411768</v>
      </c>
    </row>
    <row r="29" spans="1:20" s="319" customFormat="1" ht="18" customHeight="1" x14ac:dyDescent="0.25">
      <c r="B29" s="1284" t="s">
        <v>0</v>
      </c>
      <c r="C29" s="1277"/>
      <c r="D29" s="1285">
        <f>SUM(D11:D28)</f>
        <v>737452</v>
      </c>
      <c r="E29" s="1286">
        <f t="shared" si="1"/>
        <v>100</v>
      </c>
      <c r="F29" s="1277"/>
      <c r="G29" s="1285">
        <f>SUM(G11:G28)</f>
        <v>173784</v>
      </c>
      <c r="H29" s="1286">
        <f>G29/$D29*100</f>
        <v>23.565465955750341</v>
      </c>
      <c r="I29" s="1285">
        <f>SUM(I11:I28)</f>
        <v>107911</v>
      </c>
      <c r="J29" s="1286">
        <f>I29/G29*100</f>
        <v>62.0948994153662</v>
      </c>
      <c r="K29" s="1277"/>
      <c r="L29" s="1285">
        <f>SUM(L11:L28)</f>
        <v>269916</v>
      </c>
      <c r="M29" s="1286">
        <f>L29/$D29*100</f>
        <v>36.601161838329816</v>
      </c>
      <c r="N29" s="1285">
        <f>SUM(N11:N28)</f>
        <v>169974</v>
      </c>
      <c r="O29" s="1286">
        <f>N29/L29*100</f>
        <v>62.972924909971994</v>
      </c>
      <c r="P29" s="1277"/>
      <c r="Q29" s="1285">
        <f>SUM(Q11:Q28)</f>
        <v>293752</v>
      </c>
      <c r="R29" s="1286">
        <f>Q29/$D29*100</f>
        <v>39.833372205919844</v>
      </c>
      <c r="S29" s="1285">
        <f>SUM(S11:S28)</f>
        <v>188048</v>
      </c>
      <c r="T29" s="1286">
        <f>S29/Q29*100</f>
        <v>64.015904572564608</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53125" defaultRowHeight="14.5" x14ac:dyDescent="0.35"/>
  <cols>
    <col min="1" max="1" width="1" style="748" customWidth="1"/>
    <col min="2" max="2" width="30.26953125" style="748" customWidth="1"/>
    <col min="3" max="3" width="0.81640625" style="748" customWidth="1"/>
    <col min="4" max="4" width="10.1796875" style="748" customWidth="1"/>
    <col min="5" max="5" width="8.1796875" style="748" customWidth="1"/>
    <col min="6" max="6" width="0.81640625" style="748" customWidth="1"/>
    <col min="7" max="7" width="10" style="748" customWidth="1"/>
    <col min="8" max="8" width="7.1796875" style="748" customWidth="1"/>
    <col min="9" max="10" width="8" style="748" customWidth="1"/>
    <col min="11" max="11" width="0.7265625" style="748" customWidth="1"/>
    <col min="12" max="12" width="10.1796875" style="748" customWidth="1"/>
    <col min="13" max="15" width="8" style="748" customWidth="1"/>
    <col min="16" max="16" width="0.54296875" style="748" customWidth="1"/>
    <col min="17" max="17" width="9" style="748" customWidth="1"/>
    <col min="18" max="18" width="7.453125" style="748" customWidth="1"/>
    <col min="19" max="19" width="8" style="748" customWidth="1"/>
    <col min="20" max="20" width="8.81640625" style="748" customWidth="1"/>
    <col min="21" max="21" width="7.54296875" style="748" customWidth="1"/>
    <col min="22" max="22" width="8.26953125" style="748" customWidth="1"/>
    <col min="23" max="23" width="8.81640625" style="748" customWidth="1"/>
    <col min="24" max="16384" width="11.453125" style="748"/>
  </cols>
  <sheetData>
    <row r="1" spans="1:22" ht="9.75" customHeight="1" x14ac:dyDescent="0.35">
      <c r="B1" s="748" t="s">
        <v>65</v>
      </c>
    </row>
    <row r="2" spans="1:22" s="343" customFormat="1" ht="49.5" customHeight="1" x14ac:dyDescent="0.35">
      <c r="B2" s="1456"/>
      <c r="C2" s="1456"/>
      <c r="D2" s="1456"/>
      <c r="E2" s="1456"/>
      <c r="F2" s="344"/>
      <c r="G2" s="1654"/>
      <c r="H2" s="1654"/>
      <c r="I2" s="1654"/>
      <c r="J2" s="1654"/>
      <c r="K2" s="1654"/>
      <c r="L2" s="1654"/>
      <c r="M2" s="1654"/>
      <c r="N2" s="1654"/>
      <c r="O2" s="1654"/>
      <c r="P2" s="1654"/>
      <c r="Q2" s="1654"/>
      <c r="R2" s="1654"/>
      <c r="T2" s="344"/>
    </row>
    <row r="3" spans="1:22" s="343" customFormat="1" ht="3" customHeight="1" x14ac:dyDescent="0.35">
      <c r="B3" s="344"/>
      <c r="C3" s="344"/>
      <c r="D3" s="344"/>
      <c r="E3" s="344"/>
      <c r="F3" s="344"/>
      <c r="L3" s="344"/>
      <c r="Q3" s="344"/>
      <c r="T3" s="344"/>
    </row>
    <row r="4" spans="1:22" s="345" customFormat="1" ht="15" customHeight="1" x14ac:dyDescent="0.25">
      <c r="B4" s="1483" t="s">
        <v>430</v>
      </c>
      <c r="C4" s="1483"/>
      <c r="D4" s="1483"/>
      <c r="E4" s="1483"/>
      <c r="F4" s="1483"/>
      <c r="G4" s="1483"/>
      <c r="H4" s="1483"/>
      <c r="I4" s="1483"/>
      <c r="J4" s="1483"/>
      <c r="K4" s="1483"/>
      <c r="L4" s="1483"/>
      <c r="M4" s="1483"/>
      <c r="N4" s="1483"/>
      <c r="O4" s="1483"/>
      <c r="P4" s="1483"/>
      <c r="Q4" s="1483"/>
      <c r="R4" s="1483"/>
      <c r="S4" s="1483"/>
      <c r="T4" s="1483"/>
      <c r="U4" s="924"/>
    </row>
    <row r="5" spans="1:22" s="345" customFormat="1" ht="1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925"/>
      <c r="V5" s="875"/>
    </row>
    <row r="6" spans="1:22" s="345" customFormat="1" ht="4.5" customHeight="1" x14ac:dyDescent="0.25"/>
    <row r="7" spans="1:22" s="322" customFormat="1" ht="15" customHeight="1" x14ac:dyDescent="0.25">
      <c r="A7" s="316"/>
      <c r="B7" s="1655" t="s">
        <v>12</v>
      </c>
      <c r="C7" s="920"/>
      <c r="D7" s="1672" t="s">
        <v>65</v>
      </c>
      <c r="E7" s="1660"/>
      <c r="F7" s="920"/>
      <c r="G7" s="1674" t="s">
        <v>31</v>
      </c>
      <c r="H7" s="1675"/>
      <c r="I7" s="1675"/>
      <c r="J7" s="1676"/>
      <c r="K7" s="921"/>
      <c r="L7" s="1674" t="s">
        <v>49</v>
      </c>
      <c r="M7" s="1675"/>
      <c r="N7" s="1675"/>
      <c r="O7" s="1676"/>
      <c r="P7" s="921"/>
      <c r="Q7" s="1674" t="s">
        <v>50</v>
      </c>
      <c r="R7" s="1675"/>
      <c r="S7" s="1675"/>
      <c r="T7" s="1676"/>
    </row>
    <row r="8" spans="1:22" s="322" customFormat="1" ht="35.25" customHeight="1" x14ac:dyDescent="0.25">
      <c r="A8" s="316"/>
      <c r="B8" s="1656"/>
      <c r="C8" s="920"/>
      <c r="D8" s="1673"/>
      <c r="E8" s="1663"/>
      <c r="F8" s="920"/>
      <c r="G8" s="1677" t="s">
        <v>69</v>
      </c>
      <c r="H8" s="1678"/>
      <c r="I8" s="1679" t="s">
        <v>286</v>
      </c>
      <c r="J8" s="1680"/>
      <c r="K8" s="957"/>
      <c r="L8" s="1681" t="s">
        <v>69</v>
      </c>
      <c r="M8" s="1682"/>
      <c r="N8" s="1679" t="s">
        <v>286</v>
      </c>
      <c r="O8" s="1680"/>
      <c r="P8" s="957"/>
      <c r="Q8" s="1681" t="s">
        <v>69</v>
      </c>
      <c r="R8" s="1682"/>
      <c r="S8" s="1679" t="s">
        <v>286</v>
      </c>
      <c r="T8" s="1680"/>
    </row>
    <row r="9" spans="1:22" s="322" customFormat="1" ht="29.25" customHeight="1" x14ac:dyDescent="0.25">
      <c r="A9" s="316"/>
      <c r="B9" s="1657"/>
      <c r="C9" s="939"/>
      <c r="D9" s="956" t="s">
        <v>9</v>
      </c>
      <c r="E9" s="936" t="s">
        <v>10</v>
      </c>
      <c r="F9" s="939"/>
      <c r="G9" s="944" t="s">
        <v>9</v>
      </c>
      <c r="H9" s="945" t="s">
        <v>71</v>
      </c>
      <c r="I9" s="956" t="s">
        <v>9</v>
      </c>
      <c r="J9" s="958" t="s">
        <v>130</v>
      </c>
      <c r="K9" s="939"/>
      <c r="L9" s="937" t="s">
        <v>9</v>
      </c>
      <c r="M9" s="938" t="s">
        <v>71</v>
      </c>
      <c r="N9" s="956" t="s">
        <v>9</v>
      </c>
      <c r="O9" s="958" t="s">
        <v>130</v>
      </c>
      <c r="P9" s="939"/>
      <c r="Q9" s="937" t="s">
        <v>9</v>
      </c>
      <c r="R9" s="938" t="s">
        <v>71</v>
      </c>
      <c r="S9" s="942" t="s">
        <v>9</v>
      </c>
      <c r="T9" s="958" t="s">
        <v>130</v>
      </c>
    </row>
    <row r="10" spans="1:22" s="322" customFormat="1" ht="6" customHeight="1" x14ac:dyDescent="0.25">
      <c r="A10" s="316"/>
      <c r="B10" s="923"/>
      <c r="C10" s="923"/>
      <c r="D10" s="923"/>
      <c r="E10" s="923"/>
      <c r="F10" s="923"/>
      <c r="G10" s="923"/>
      <c r="H10" s="923"/>
      <c r="I10" s="923"/>
      <c r="J10" s="923"/>
      <c r="K10" s="923"/>
      <c r="L10" s="923"/>
      <c r="M10" s="923"/>
      <c r="N10" s="923"/>
      <c r="O10" s="923"/>
      <c r="P10" s="923"/>
      <c r="Q10" s="923"/>
      <c r="R10" s="923"/>
    </row>
    <row r="11" spans="1:22" s="331" customFormat="1" ht="18" customHeight="1" x14ac:dyDescent="0.25">
      <c r="A11" s="330"/>
      <c r="B11" s="926" t="s">
        <v>8</v>
      </c>
      <c r="C11" s="930"/>
      <c r="D11" s="927">
        <f>G11+L11+Q11</f>
        <v>12</v>
      </c>
      <c r="E11" s="928">
        <f>D11/D$29*100</f>
        <v>9.6517332904367412E-2</v>
      </c>
      <c r="F11" s="930"/>
      <c r="G11" s="927">
        <v>9</v>
      </c>
      <c r="H11" s="928">
        <v>75</v>
      </c>
      <c r="I11" s="927">
        <v>8</v>
      </c>
      <c r="J11" s="928">
        <v>88.888888888888886</v>
      </c>
      <c r="K11" s="930"/>
      <c r="L11" s="927">
        <v>3</v>
      </c>
      <c r="M11" s="928">
        <v>25</v>
      </c>
      <c r="N11" s="927">
        <v>3</v>
      </c>
      <c r="O11" s="928">
        <v>100</v>
      </c>
      <c r="P11" s="930"/>
      <c r="Q11" s="927">
        <v>0</v>
      </c>
      <c r="R11" s="928">
        <v>0</v>
      </c>
      <c r="S11" s="927">
        <v>0</v>
      </c>
      <c r="T11" s="928" t="str">
        <f>IFERROR(S11/Q11*100,"-")</f>
        <v>-</v>
      </c>
    </row>
    <row r="12" spans="1:22" s="331" customFormat="1" ht="18" customHeight="1" x14ac:dyDescent="0.25">
      <c r="A12" s="330"/>
      <c r="B12" s="931" t="s">
        <v>7</v>
      </c>
      <c r="C12" s="930"/>
      <c r="D12" s="932">
        <f t="shared" ref="D12:D28" si="0">G12+L12+Q12</f>
        <v>0</v>
      </c>
      <c r="E12" s="933">
        <f t="shared" ref="E12:E29" si="1">D12/D$29*100</f>
        <v>0</v>
      </c>
      <c r="F12" s="930"/>
      <c r="G12" s="932">
        <v>0</v>
      </c>
      <c r="H12" s="933" t="s">
        <v>363</v>
      </c>
      <c r="I12" s="932">
        <v>0</v>
      </c>
      <c r="J12" s="933" t="s">
        <v>363</v>
      </c>
      <c r="K12" s="930"/>
      <c r="L12" s="932">
        <v>0</v>
      </c>
      <c r="M12" s="933" t="s">
        <v>363</v>
      </c>
      <c r="N12" s="932">
        <v>0</v>
      </c>
      <c r="O12" s="933" t="s">
        <v>363</v>
      </c>
      <c r="P12" s="930"/>
      <c r="Q12" s="932">
        <v>0</v>
      </c>
      <c r="R12" s="933" t="s">
        <v>363</v>
      </c>
      <c r="S12" s="932">
        <v>0</v>
      </c>
      <c r="T12" s="933" t="str">
        <f t="shared" ref="T12:T28" si="2">IFERROR(S12/Q12*100,"-")</f>
        <v>-</v>
      </c>
    </row>
    <row r="13" spans="1:22" s="331" customFormat="1" ht="18" customHeight="1" x14ac:dyDescent="0.25">
      <c r="A13" s="330"/>
      <c r="B13" s="931" t="s">
        <v>37</v>
      </c>
      <c r="C13" s="930"/>
      <c r="D13" s="932">
        <f t="shared" si="0"/>
        <v>29</v>
      </c>
      <c r="E13" s="933">
        <f t="shared" si="1"/>
        <v>0.23325022118555458</v>
      </c>
      <c r="F13" s="930"/>
      <c r="G13" s="932">
        <v>12</v>
      </c>
      <c r="H13" s="933">
        <v>41.379310344827587</v>
      </c>
      <c r="I13" s="932">
        <v>10</v>
      </c>
      <c r="J13" s="933">
        <v>83.333333333333343</v>
      </c>
      <c r="K13" s="930"/>
      <c r="L13" s="932">
        <v>6</v>
      </c>
      <c r="M13" s="933">
        <v>20.689655172413794</v>
      </c>
      <c r="N13" s="932">
        <v>4</v>
      </c>
      <c r="O13" s="933">
        <v>66.666666666666657</v>
      </c>
      <c r="P13" s="930"/>
      <c r="Q13" s="932">
        <v>11</v>
      </c>
      <c r="R13" s="933">
        <v>37.931034482758619</v>
      </c>
      <c r="S13" s="932">
        <v>8</v>
      </c>
      <c r="T13" s="933">
        <f t="shared" si="2"/>
        <v>72.727272727272734</v>
      </c>
    </row>
    <row r="14" spans="1:22" s="331" customFormat="1" ht="18" customHeight="1" x14ac:dyDescent="0.25">
      <c r="A14" s="330"/>
      <c r="B14" s="931" t="s">
        <v>38</v>
      </c>
      <c r="C14" s="930"/>
      <c r="D14" s="932">
        <f t="shared" si="0"/>
        <v>0</v>
      </c>
      <c r="E14" s="933">
        <f t="shared" si="1"/>
        <v>0</v>
      </c>
      <c r="F14" s="930"/>
      <c r="G14" s="932">
        <v>0</v>
      </c>
      <c r="H14" s="933" t="s">
        <v>363</v>
      </c>
      <c r="I14" s="932">
        <v>0</v>
      </c>
      <c r="J14" s="933" t="s">
        <v>363</v>
      </c>
      <c r="K14" s="930"/>
      <c r="L14" s="932">
        <v>0</v>
      </c>
      <c r="M14" s="933" t="s">
        <v>363</v>
      </c>
      <c r="N14" s="932">
        <v>0</v>
      </c>
      <c r="O14" s="933" t="s">
        <v>363</v>
      </c>
      <c r="P14" s="930"/>
      <c r="Q14" s="932">
        <v>0</v>
      </c>
      <c r="R14" s="933" t="s">
        <v>363</v>
      </c>
      <c r="S14" s="932">
        <v>0</v>
      </c>
      <c r="T14" s="933" t="str">
        <f t="shared" si="2"/>
        <v>-</v>
      </c>
    </row>
    <row r="15" spans="1:22" s="331" customFormat="1" ht="18" customHeight="1" x14ac:dyDescent="0.25">
      <c r="A15" s="330"/>
      <c r="B15" s="931" t="s">
        <v>6</v>
      </c>
      <c r="C15" s="930"/>
      <c r="D15" s="932">
        <f t="shared" si="0"/>
        <v>153</v>
      </c>
      <c r="E15" s="933">
        <f t="shared" si="1"/>
        <v>1.2305959945306846</v>
      </c>
      <c r="F15" s="930"/>
      <c r="G15" s="932">
        <v>94</v>
      </c>
      <c r="H15" s="933">
        <v>61.437908496732028</v>
      </c>
      <c r="I15" s="932">
        <v>83</v>
      </c>
      <c r="J15" s="933">
        <v>88.297872340425528</v>
      </c>
      <c r="K15" s="930"/>
      <c r="L15" s="932">
        <v>51</v>
      </c>
      <c r="M15" s="933">
        <v>33.333333333333329</v>
      </c>
      <c r="N15" s="932">
        <v>48</v>
      </c>
      <c r="O15" s="933">
        <v>94.117647058823522</v>
      </c>
      <c r="P15" s="930"/>
      <c r="Q15" s="932">
        <v>8</v>
      </c>
      <c r="R15" s="933">
        <v>5.2287581699346406</v>
      </c>
      <c r="S15" s="932">
        <v>8</v>
      </c>
      <c r="T15" s="933">
        <f t="shared" si="2"/>
        <v>100</v>
      </c>
    </row>
    <row r="16" spans="1:22" s="331" customFormat="1" ht="18" customHeight="1" x14ac:dyDescent="0.25">
      <c r="A16" s="330"/>
      <c r="B16" s="931" t="s">
        <v>5</v>
      </c>
      <c r="C16" s="930"/>
      <c r="D16" s="932">
        <f t="shared" si="0"/>
        <v>0</v>
      </c>
      <c r="E16" s="933">
        <f t="shared" si="1"/>
        <v>0</v>
      </c>
      <c r="F16" s="930"/>
      <c r="G16" s="932">
        <v>0</v>
      </c>
      <c r="H16" s="933" t="s">
        <v>363</v>
      </c>
      <c r="I16" s="932">
        <v>0</v>
      </c>
      <c r="J16" s="933" t="s">
        <v>363</v>
      </c>
      <c r="K16" s="930"/>
      <c r="L16" s="932">
        <v>0</v>
      </c>
      <c r="M16" s="933" t="s">
        <v>363</v>
      </c>
      <c r="N16" s="932">
        <v>0</v>
      </c>
      <c r="O16" s="933" t="s">
        <v>363</v>
      </c>
      <c r="P16" s="930"/>
      <c r="Q16" s="932">
        <v>0</v>
      </c>
      <c r="R16" s="933" t="s">
        <v>363</v>
      </c>
      <c r="S16" s="932">
        <v>0</v>
      </c>
      <c r="T16" s="933" t="str">
        <f t="shared" si="2"/>
        <v>-</v>
      </c>
    </row>
    <row r="17" spans="1:20" s="331" customFormat="1" ht="18" customHeight="1" x14ac:dyDescent="0.25">
      <c r="A17" s="330"/>
      <c r="B17" s="931" t="s">
        <v>4</v>
      </c>
      <c r="C17" s="930"/>
      <c r="D17" s="932">
        <f t="shared" si="0"/>
        <v>3053</v>
      </c>
      <c r="E17" s="933">
        <f t="shared" si="1"/>
        <v>24.55561811308614</v>
      </c>
      <c r="F17" s="930"/>
      <c r="G17" s="932">
        <v>645</v>
      </c>
      <c r="H17" s="933">
        <v>21.12676056338028</v>
      </c>
      <c r="I17" s="932">
        <v>481</v>
      </c>
      <c r="J17" s="933">
        <v>74.573643410852711</v>
      </c>
      <c r="K17" s="930"/>
      <c r="L17" s="932">
        <v>997</v>
      </c>
      <c r="M17" s="933">
        <v>32.65640353750409</v>
      </c>
      <c r="N17" s="932">
        <v>668</v>
      </c>
      <c r="O17" s="933">
        <v>67.001003009027087</v>
      </c>
      <c r="P17" s="930"/>
      <c r="Q17" s="932">
        <v>1411</v>
      </c>
      <c r="R17" s="933">
        <v>46.216835899115623</v>
      </c>
      <c r="S17" s="932">
        <v>891</v>
      </c>
      <c r="T17" s="933">
        <f t="shared" si="2"/>
        <v>63.1467044649185</v>
      </c>
    </row>
    <row r="18" spans="1:20" s="331" customFormat="1" ht="18" customHeight="1" x14ac:dyDescent="0.25">
      <c r="A18" s="330"/>
      <c r="B18" s="931" t="s">
        <v>40</v>
      </c>
      <c r="C18" s="930"/>
      <c r="D18" s="932">
        <f t="shared" si="0"/>
        <v>19</v>
      </c>
      <c r="E18" s="933">
        <f t="shared" si="1"/>
        <v>0.15281911043191507</v>
      </c>
      <c r="F18" s="930"/>
      <c r="G18" s="932">
        <v>14</v>
      </c>
      <c r="H18" s="933">
        <v>73.68421052631578</v>
      </c>
      <c r="I18" s="932">
        <v>12</v>
      </c>
      <c r="J18" s="933">
        <v>85.714285714285708</v>
      </c>
      <c r="K18" s="930"/>
      <c r="L18" s="932">
        <v>4</v>
      </c>
      <c r="M18" s="933">
        <v>21.052631578947366</v>
      </c>
      <c r="N18" s="932">
        <v>3</v>
      </c>
      <c r="O18" s="933">
        <v>75</v>
      </c>
      <c r="P18" s="930"/>
      <c r="Q18" s="932">
        <v>1</v>
      </c>
      <c r="R18" s="933">
        <v>5.2631578947368416</v>
      </c>
      <c r="S18" s="932">
        <v>1</v>
      </c>
      <c r="T18" s="933">
        <f t="shared" si="2"/>
        <v>100</v>
      </c>
    </row>
    <row r="19" spans="1:20" s="331" customFormat="1" ht="18" customHeight="1" x14ac:dyDescent="0.25">
      <c r="A19" s="330"/>
      <c r="B19" s="931" t="s">
        <v>41</v>
      </c>
      <c r="C19" s="930"/>
      <c r="D19" s="932">
        <f t="shared" si="0"/>
        <v>91</v>
      </c>
      <c r="E19" s="933">
        <f t="shared" si="1"/>
        <v>0.73192310785811954</v>
      </c>
      <c r="F19" s="930"/>
      <c r="G19" s="932">
        <v>66</v>
      </c>
      <c r="H19" s="933">
        <v>72.527472527472526</v>
      </c>
      <c r="I19" s="932">
        <v>55</v>
      </c>
      <c r="J19" s="933">
        <v>83.333333333333343</v>
      </c>
      <c r="K19" s="930"/>
      <c r="L19" s="932">
        <v>17</v>
      </c>
      <c r="M19" s="933">
        <v>18.681318681318682</v>
      </c>
      <c r="N19" s="932">
        <v>16</v>
      </c>
      <c r="O19" s="933">
        <v>94.117647058823522</v>
      </c>
      <c r="P19" s="930"/>
      <c r="Q19" s="932">
        <v>8</v>
      </c>
      <c r="R19" s="933">
        <v>8.791208791208792</v>
      </c>
      <c r="S19" s="932">
        <v>8</v>
      </c>
      <c r="T19" s="933">
        <f t="shared" si="2"/>
        <v>100</v>
      </c>
    </row>
    <row r="20" spans="1:20" s="331" customFormat="1" ht="18" customHeight="1" x14ac:dyDescent="0.25">
      <c r="A20" s="330"/>
      <c r="B20" s="931" t="s">
        <v>3</v>
      </c>
      <c r="C20" s="930"/>
      <c r="D20" s="932">
        <f t="shared" si="0"/>
        <v>1057</v>
      </c>
      <c r="E20" s="933">
        <f t="shared" si="1"/>
        <v>8.501568406659695</v>
      </c>
      <c r="F20" s="930"/>
      <c r="G20" s="932">
        <v>360</v>
      </c>
      <c r="H20" s="933">
        <v>34.058656575212865</v>
      </c>
      <c r="I20" s="932">
        <v>230</v>
      </c>
      <c r="J20" s="933">
        <v>63.888888888888886</v>
      </c>
      <c r="K20" s="930"/>
      <c r="L20" s="932">
        <v>513</v>
      </c>
      <c r="M20" s="933">
        <v>48.533585619678334</v>
      </c>
      <c r="N20" s="932">
        <v>383</v>
      </c>
      <c r="O20" s="933">
        <v>74.658869395711505</v>
      </c>
      <c r="P20" s="930"/>
      <c r="Q20" s="932">
        <v>184</v>
      </c>
      <c r="R20" s="933">
        <v>17.407757805108798</v>
      </c>
      <c r="S20" s="932">
        <v>145</v>
      </c>
      <c r="T20" s="933">
        <f t="shared" si="2"/>
        <v>78.804347826086953</v>
      </c>
    </row>
    <row r="21" spans="1:20" s="331" customFormat="1" ht="18" customHeight="1" x14ac:dyDescent="0.25">
      <c r="A21" s="330"/>
      <c r="B21" s="931" t="s">
        <v>2</v>
      </c>
      <c r="C21" s="930"/>
      <c r="D21" s="932">
        <f t="shared" si="0"/>
        <v>0</v>
      </c>
      <c r="E21" s="933">
        <f t="shared" si="1"/>
        <v>0</v>
      </c>
      <c r="F21" s="930"/>
      <c r="G21" s="932">
        <v>0</v>
      </c>
      <c r="H21" s="933" t="s">
        <v>363</v>
      </c>
      <c r="I21" s="932">
        <v>0</v>
      </c>
      <c r="J21" s="933" t="s">
        <v>363</v>
      </c>
      <c r="K21" s="930"/>
      <c r="L21" s="932">
        <v>0</v>
      </c>
      <c r="M21" s="933" t="s">
        <v>363</v>
      </c>
      <c r="N21" s="932">
        <v>0</v>
      </c>
      <c r="O21" s="933" t="s">
        <v>363</v>
      </c>
      <c r="P21" s="930"/>
      <c r="Q21" s="932">
        <v>0</v>
      </c>
      <c r="R21" s="933" t="s">
        <v>363</v>
      </c>
      <c r="S21" s="932">
        <v>0</v>
      </c>
      <c r="T21" s="933" t="str">
        <f t="shared" si="2"/>
        <v>-</v>
      </c>
    </row>
    <row r="22" spans="1:20" s="331" customFormat="1" ht="18" customHeight="1" x14ac:dyDescent="0.25">
      <c r="A22" s="330"/>
      <c r="B22" s="931" t="s">
        <v>35</v>
      </c>
      <c r="C22" s="930"/>
      <c r="D22" s="932">
        <f t="shared" si="0"/>
        <v>146</v>
      </c>
      <c r="E22" s="933">
        <f t="shared" si="1"/>
        <v>1.1742942170031367</v>
      </c>
      <c r="F22" s="930"/>
      <c r="G22" s="932">
        <v>89</v>
      </c>
      <c r="H22" s="933">
        <v>60.958904109589042</v>
      </c>
      <c r="I22" s="932">
        <v>72</v>
      </c>
      <c r="J22" s="933">
        <v>80.898876404494374</v>
      </c>
      <c r="K22" s="930"/>
      <c r="L22" s="932">
        <v>55</v>
      </c>
      <c r="M22" s="933">
        <v>37.671232876712331</v>
      </c>
      <c r="N22" s="932">
        <v>48</v>
      </c>
      <c r="O22" s="933">
        <v>87.272727272727266</v>
      </c>
      <c r="P22" s="930"/>
      <c r="Q22" s="932">
        <v>2</v>
      </c>
      <c r="R22" s="933">
        <v>1.3698630136986301</v>
      </c>
      <c r="S22" s="932">
        <v>2</v>
      </c>
      <c r="T22" s="933">
        <f t="shared" si="2"/>
        <v>100</v>
      </c>
    </row>
    <row r="23" spans="1:20" s="331" customFormat="1" ht="18" customHeight="1" x14ac:dyDescent="0.25">
      <c r="A23" s="330"/>
      <c r="B23" s="931" t="s">
        <v>42</v>
      </c>
      <c r="C23" s="930"/>
      <c r="D23" s="932">
        <f t="shared" si="0"/>
        <v>90</v>
      </c>
      <c r="E23" s="933">
        <f t="shared" si="1"/>
        <v>0.72387999678275561</v>
      </c>
      <c r="F23" s="930"/>
      <c r="G23" s="932">
        <v>65</v>
      </c>
      <c r="H23" s="933">
        <v>72.222222222222214</v>
      </c>
      <c r="I23" s="932">
        <v>58</v>
      </c>
      <c r="J23" s="933">
        <v>89.230769230769241</v>
      </c>
      <c r="K23" s="930"/>
      <c r="L23" s="932">
        <v>22</v>
      </c>
      <c r="M23" s="933">
        <v>24.444444444444443</v>
      </c>
      <c r="N23" s="932">
        <v>21</v>
      </c>
      <c r="O23" s="933">
        <v>95.454545454545453</v>
      </c>
      <c r="P23" s="930"/>
      <c r="Q23" s="932">
        <v>3</v>
      </c>
      <c r="R23" s="933">
        <v>3.3333333333333335</v>
      </c>
      <c r="S23" s="932">
        <v>3</v>
      </c>
      <c r="T23" s="933">
        <f t="shared" si="2"/>
        <v>100</v>
      </c>
    </row>
    <row r="24" spans="1:20" s="331" customFormat="1" ht="18" customHeight="1" x14ac:dyDescent="0.25">
      <c r="A24" s="330">
        <v>47094</v>
      </c>
      <c r="B24" s="931" t="s">
        <v>43</v>
      </c>
      <c r="C24" s="930"/>
      <c r="D24" s="932">
        <f t="shared" si="0"/>
        <v>4</v>
      </c>
      <c r="E24" s="933">
        <f t="shared" si="1"/>
        <v>3.2172444301455806E-2</v>
      </c>
      <c r="F24" s="930"/>
      <c r="G24" s="932">
        <v>2</v>
      </c>
      <c r="H24" s="933">
        <v>50</v>
      </c>
      <c r="I24" s="932">
        <v>1</v>
      </c>
      <c r="J24" s="933">
        <v>50</v>
      </c>
      <c r="K24" s="930"/>
      <c r="L24" s="932">
        <v>1</v>
      </c>
      <c r="M24" s="933">
        <v>25</v>
      </c>
      <c r="N24" s="932">
        <v>0</v>
      </c>
      <c r="O24" s="933">
        <v>0</v>
      </c>
      <c r="P24" s="930"/>
      <c r="Q24" s="932">
        <v>1</v>
      </c>
      <c r="R24" s="933">
        <v>25</v>
      </c>
      <c r="S24" s="932">
        <v>1</v>
      </c>
      <c r="T24" s="933">
        <f t="shared" si="2"/>
        <v>100</v>
      </c>
    </row>
    <row r="25" spans="1:20" s="331" customFormat="1" ht="18" customHeight="1" x14ac:dyDescent="0.25">
      <c r="B25" s="931" t="s">
        <v>44</v>
      </c>
      <c r="C25" s="930"/>
      <c r="D25" s="932">
        <f t="shared" si="0"/>
        <v>39</v>
      </c>
      <c r="E25" s="933">
        <f t="shared" si="1"/>
        <v>0.31368133193919406</v>
      </c>
      <c r="F25" s="930"/>
      <c r="G25" s="932">
        <v>12</v>
      </c>
      <c r="H25" s="933">
        <v>30.76923076923077</v>
      </c>
      <c r="I25" s="932">
        <v>9</v>
      </c>
      <c r="J25" s="933">
        <v>75</v>
      </c>
      <c r="K25" s="930"/>
      <c r="L25" s="932">
        <v>15</v>
      </c>
      <c r="M25" s="933">
        <v>38.461538461538467</v>
      </c>
      <c r="N25" s="932">
        <v>10</v>
      </c>
      <c r="O25" s="933">
        <v>66.666666666666657</v>
      </c>
      <c r="P25" s="930"/>
      <c r="Q25" s="932">
        <v>12</v>
      </c>
      <c r="R25" s="933">
        <v>30.76923076923077</v>
      </c>
      <c r="S25" s="932">
        <v>7</v>
      </c>
      <c r="T25" s="933">
        <f t="shared" si="2"/>
        <v>58.333333333333336</v>
      </c>
    </row>
    <row r="26" spans="1:20" s="331" customFormat="1" ht="18" customHeight="1" x14ac:dyDescent="0.25">
      <c r="B26" s="931" t="s">
        <v>45</v>
      </c>
      <c r="C26" s="930"/>
      <c r="D26" s="932">
        <f t="shared" si="0"/>
        <v>7740</v>
      </c>
      <c r="E26" s="933">
        <f t="shared" si="1"/>
        <v>62.253679723316978</v>
      </c>
      <c r="F26" s="930"/>
      <c r="G26" s="932">
        <v>2097</v>
      </c>
      <c r="H26" s="933">
        <v>27.093023255813954</v>
      </c>
      <c r="I26" s="932">
        <v>773</v>
      </c>
      <c r="J26" s="933">
        <v>36.862184072484503</v>
      </c>
      <c r="K26" s="930"/>
      <c r="L26" s="932">
        <v>2781</v>
      </c>
      <c r="M26" s="933">
        <v>35.930232558139537</v>
      </c>
      <c r="N26" s="932">
        <v>912</v>
      </c>
      <c r="O26" s="933">
        <v>32.793959007551244</v>
      </c>
      <c r="P26" s="930"/>
      <c r="Q26" s="932">
        <v>2862</v>
      </c>
      <c r="R26" s="933">
        <v>36.97674418604651</v>
      </c>
      <c r="S26" s="932">
        <v>1075</v>
      </c>
      <c r="T26" s="933">
        <f t="shared" si="2"/>
        <v>37.561146051712093</v>
      </c>
    </row>
    <row r="27" spans="1:20" s="331" customFormat="1" ht="18" customHeight="1" x14ac:dyDescent="0.25">
      <c r="B27" s="931" t="s">
        <v>46</v>
      </c>
      <c r="C27" s="930"/>
      <c r="D27" s="932">
        <f t="shared" si="0"/>
        <v>0</v>
      </c>
      <c r="E27" s="933">
        <f t="shared" si="1"/>
        <v>0</v>
      </c>
      <c r="F27" s="930"/>
      <c r="G27" s="932">
        <v>0</v>
      </c>
      <c r="H27" s="933" t="s">
        <v>363</v>
      </c>
      <c r="I27" s="932">
        <v>0</v>
      </c>
      <c r="J27" s="933" t="s">
        <v>363</v>
      </c>
      <c r="K27" s="930"/>
      <c r="L27" s="932">
        <v>0</v>
      </c>
      <c r="M27" s="933" t="s">
        <v>363</v>
      </c>
      <c r="N27" s="932">
        <v>0</v>
      </c>
      <c r="O27" s="933" t="s">
        <v>363</v>
      </c>
      <c r="P27" s="930"/>
      <c r="Q27" s="932">
        <v>0</v>
      </c>
      <c r="R27" s="933" t="s">
        <v>363</v>
      </c>
      <c r="S27" s="932">
        <v>0</v>
      </c>
      <c r="T27" s="933" t="str">
        <f t="shared" si="2"/>
        <v>-</v>
      </c>
    </row>
    <row r="28" spans="1:20" s="331" customFormat="1" ht="18" customHeight="1" x14ac:dyDescent="0.25">
      <c r="B28" s="953" t="s">
        <v>1</v>
      </c>
      <c r="C28" s="930"/>
      <c r="D28" s="954">
        <f t="shared" si="0"/>
        <v>0</v>
      </c>
      <c r="E28" s="955">
        <f t="shared" si="1"/>
        <v>0</v>
      </c>
      <c r="F28" s="930"/>
      <c r="G28" s="954">
        <v>0</v>
      </c>
      <c r="H28" s="955" t="s">
        <v>363</v>
      </c>
      <c r="I28" s="954">
        <v>0</v>
      </c>
      <c r="J28" s="955" t="s">
        <v>363</v>
      </c>
      <c r="K28" s="930"/>
      <c r="L28" s="954">
        <v>0</v>
      </c>
      <c r="M28" s="955" t="s">
        <v>363</v>
      </c>
      <c r="N28" s="954">
        <v>0</v>
      </c>
      <c r="O28" s="955" t="s">
        <v>363</v>
      </c>
      <c r="P28" s="930"/>
      <c r="Q28" s="954">
        <v>0</v>
      </c>
      <c r="R28" s="955" t="s">
        <v>363</v>
      </c>
      <c r="S28" s="954">
        <v>0</v>
      </c>
      <c r="T28" s="955" t="str">
        <f t="shared" si="2"/>
        <v>-</v>
      </c>
    </row>
    <row r="29" spans="1:20" s="319" customFormat="1" ht="18" customHeight="1" x14ac:dyDescent="0.25">
      <c r="B29" s="1284" t="s">
        <v>0</v>
      </c>
      <c r="C29" s="1277"/>
      <c r="D29" s="1285">
        <f>SUM(D11:D28)</f>
        <v>12433</v>
      </c>
      <c r="E29" s="1286">
        <f t="shared" si="1"/>
        <v>100</v>
      </c>
      <c r="F29" s="1277"/>
      <c r="G29" s="1285">
        <f>SUM(G11:G28)</f>
        <v>3465</v>
      </c>
      <c r="H29" s="1286">
        <f>G29/$D29*100</f>
        <v>27.86937987613609</v>
      </c>
      <c r="I29" s="1285">
        <f>SUM(I11:I28)</f>
        <v>1792</v>
      </c>
      <c r="J29" s="1286">
        <f>I29/G29*100</f>
        <v>51.717171717171716</v>
      </c>
      <c r="K29" s="1277"/>
      <c r="L29" s="1285">
        <f>SUM(L11:L28)</f>
        <v>4465</v>
      </c>
      <c r="M29" s="1286">
        <f>L29/$D29*100</f>
        <v>35.91249095150004</v>
      </c>
      <c r="N29" s="1285">
        <f>SUM(N11:N28)</f>
        <v>2116</v>
      </c>
      <c r="O29" s="1286">
        <f>N29/L29*100</f>
        <v>47.390817469204926</v>
      </c>
      <c r="P29" s="1277"/>
      <c r="Q29" s="1285">
        <f>SUM(Q11:Q28)</f>
        <v>4503</v>
      </c>
      <c r="R29" s="1286">
        <f>Q29/$D29*100</f>
        <v>36.218129172363874</v>
      </c>
      <c r="S29" s="1285">
        <f>SUM(S11:S28)</f>
        <v>2149</v>
      </c>
      <c r="T29" s="1286">
        <f>S29/Q29*100</f>
        <v>47.723739729069507</v>
      </c>
    </row>
    <row r="30" spans="1:20" s="328" customFormat="1" ht="6.75" customHeight="1" x14ac:dyDescent="0.25">
      <c r="B30" s="1670"/>
      <c r="C30" s="1670"/>
      <c r="D30" s="1670"/>
      <c r="E30" s="1670"/>
      <c r="F30" s="779"/>
    </row>
    <row r="31" spans="1:20" x14ac:dyDescent="0.35">
      <c r="B31" s="1671"/>
      <c r="C31" s="1671"/>
      <c r="D31" s="1671"/>
      <c r="E31" s="1671"/>
      <c r="F31" s="1671"/>
      <c r="G31" s="1671"/>
      <c r="H31" s="1671"/>
      <c r="I31" s="1671"/>
      <c r="J31" s="1671"/>
      <c r="K31" s="1671"/>
      <c r="L31" s="1671"/>
      <c r="M31" s="1671"/>
      <c r="N31" s="1671"/>
      <c r="O31" s="1671"/>
      <c r="P31" s="1671"/>
      <c r="Q31" s="1671"/>
      <c r="R31" s="1671"/>
    </row>
    <row r="32" spans="1:20" x14ac:dyDescent="0.35">
      <c r="G32" s="935"/>
      <c r="L32" s="935"/>
    </row>
    <row r="33" spans="2:12" x14ac:dyDescent="0.35">
      <c r="B33" s="935"/>
      <c r="L33" s="935"/>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9"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439</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enero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4081</v>
      </c>
      <c r="D9" s="976">
        <f>IFERROR(C9/$C9*100,"-")</f>
        <v>100</v>
      </c>
      <c r="E9" s="975">
        <v>0</v>
      </c>
      <c r="F9" s="976">
        <v>0</v>
      </c>
      <c r="G9" s="975">
        <v>3766</v>
      </c>
      <c r="H9" s="976">
        <v>92.281303602058316</v>
      </c>
      <c r="I9" s="975">
        <v>315</v>
      </c>
      <c r="J9" s="976">
        <v>7.7186963979416809</v>
      </c>
      <c r="K9" s="975">
        <v>0</v>
      </c>
      <c r="L9" s="976">
        <v>0</v>
      </c>
      <c r="M9" s="975">
        <v>0</v>
      </c>
      <c r="N9" s="976">
        <v>0</v>
      </c>
      <c r="O9" s="975">
        <v>0</v>
      </c>
      <c r="P9" s="976">
        <f t="shared" ref="P9:P26" si="0">IFERROR(O9/$C9*100,"-")</f>
        <v>0</v>
      </c>
      <c r="R9" s="977"/>
    </row>
    <row r="10" spans="1:21" s="962" customFormat="1" ht="16.5" customHeight="1" x14ac:dyDescent="0.25">
      <c r="A10" s="962">
        <v>2</v>
      </c>
      <c r="B10" s="978" t="s">
        <v>7</v>
      </c>
      <c r="C10" s="979">
        <f t="shared" ref="C10:C26" si="1">E10+G10+I10+K10+M10+O10</f>
        <v>10549</v>
      </c>
      <c r="D10" s="980">
        <f t="shared" ref="D10:D26" si="2">IFERROR(C10/$C10*100,"-")</f>
        <v>100</v>
      </c>
      <c r="E10" s="979">
        <v>0</v>
      </c>
      <c r="F10" s="980">
        <v>0</v>
      </c>
      <c r="G10" s="979">
        <v>7988</v>
      </c>
      <c r="H10" s="980">
        <v>75.722817328656745</v>
      </c>
      <c r="I10" s="979">
        <v>2561</v>
      </c>
      <c r="J10" s="980">
        <v>24.277182671343255</v>
      </c>
      <c r="K10" s="979">
        <v>0</v>
      </c>
      <c r="L10" s="980">
        <v>0</v>
      </c>
      <c r="M10" s="979">
        <v>0</v>
      </c>
      <c r="N10" s="980">
        <v>0</v>
      </c>
      <c r="O10" s="979">
        <v>0</v>
      </c>
      <c r="P10" s="980">
        <f t="shared" si="0"/>
        <v>0</v>
      </c>
      <c r="R10" s="977"/>
    </row>
    <row r="11" spans="1:21" s="962" customFormat="1" ht="16.5" customHeight="1" x14ac:dyDescent="0.25">
      <c r="A11" s="962">
        <v>3</v>
      </c>
      <c r="B11" s="978" t="s">
        <v>37</v>
      </c>
      <c r="C11" s="979">
        <f t="shared" si="1"/>
        <v>5063</v>
      </c>
      <c r="D11" s="980">
        <f t="shared" si="2"/>
        <v>100</v>
      </c>
      <c r="E11" s="979">
        <v>312</v>
      </c>
      <c r="F11" s="980">
        <v>6.1623543353742845</v>
      </c>
      <c r="G11" s="979">
        <v>2850</v>
      </c>
      <c r="H11" s="980">
        <v>56.290736717361241</v>
      </c>
      <c r="I11" s="979">
        <v>500</v>
      </c>
      <c r="J11" s="980">
        <v>9.875567845151096</v>
      </c>
      <c r="K11" s="979">
        <v>1128</v>
      </c>
      <c r="L11" s="980">
        <v>22.279281058660874</v>
      </c>
      <c r="M11" s="979">
        <v>273</v>
      </c>
      <c r="N11" s="980">
        <v>5.3920600434524983</v>
      </c>
      <c r="O11" s="979">
        <v>0</v>
      </c>
      <c r="P11" s="980">
        <f t="shared" si="0"/>
        <v>0</v>
      </c>
      <c r="R11" s="977"/>
    </row>
    <row r="12" spans="1:21" s="962" customFormat="1" ht="16.5" customHeight="1" x14ac:dyDescent="0.25">
      <c r="A12" s="962">
        <v>4</v>
      </c>
      <c r="B12" s="978" t="s">
        <v>38</v>
      </c>
      <c r="C12" s="979">
        <f t="shared" si="1"/>
        <v>845</v>
      </c>
      <c r="D12" s="980">
        <f t="shared" si="2"/>
        <v>100</v>
      </c>
      <c r="E12" s="979">
        <v>0</v>
      </c>
      <c r="F12" s="980">
        <v>0</v>
      </c>
      <c r="G12" s="979">
        <v>685</v>
      </c>
      <c r="H12" s="980">
        <v>81.065088757396452</v>
      </c>
      <c r="I12" s="979">
        <v>160</v>
      </c>
      <c r="J12" s="980">
        <v>18.934911242603551</v>
      </c>
      <c r="K12" s="979">
        <v>0</v>
      </c>
      <c r="L12" s="980">
        <v>0</v>
      </c>
      <c r="M12" s="979">
        <v>0</v>
      </c>
      <c r="N12" s="980">
        <v>0</v>
      </c>
      <c r="O12" s="979">
        <v>0</v>
      </c>
      <c r="P12" s="980">
        <f t="shared" si="0"/>
        <v>0</v>
      </c>
      <c r="R12" s="977"/>
    </row>
    <row r="13" spans="1:21" s="962" customFormat="1" ht="16.5" customHeight="1" x14ac:dyDescent="0.25">
      <c r="A13" s="962">
        <v>5</v>
      </c>
      <c r="B13" s="978" t="s">
        <v>6</v>
      </c>
      <c r="C13" s="979">
        <f t="shared" si="1"/>
        <v>30292</v>
      </c>
      <c r="D13" s="980">
        <f t="shared" si="2"/>
        <v>100</v>
      </c>
      <c r="E13" s="979">
        <v>15786</v>
      </c>
      <c r="F13" s="980">
        <v>52.112769047933448</v>
      </c>
      <c r="G13" s="979">
        <v>5606</v>
      </c>
      <c r="H13" s="980">
        <v>18.506536379242043</v>
      </c>
      <c r="I13" s="979">
        <v>3749</v>
      </c>
      <c r="J13" s="980">
        <v>12.376204938597651</v>
      </c>
      <c r="K13" s="979">
        <v>4940</v>
      </c>
      <c r="L13" s="980">
        <v>16.307936088736298</v>
      </c>
      <c r="M13" s="979">
        <v>211</v>
      </c>
      <c r="N13" s="980">
        <v>0.69655354549055859</v>
      </c>
      <c r="O13" s="979">
        <v>0</v>
      </c>
      <c r="P13" s="980">
        <f t="shared" si="0"/>
        <v>0</v>
      </c>
      <c r="R13" s="977"/>
    </row>
    <row r="14" spans="1:21" s="962" customFormat="1" ht="16.5" customHeight="1" x14ac:dyDescent="0.25">
      <c r="A14" s="962">
        <v>6</v>
      </c>
      <c r="B14" s="978" t="s">
        <v>5</v>
      </c>
      <c r="C14" s="979">
        <f t="shared" si="1"/>
        <v>585</v>
      </c>
      <c r="D14" s="980">
        <f t="shared" si="2"/>
        <v>100</v>
      </c>
      <c r="E14" s="979">
        <v>0</v>
      </c>
      <c r="F14" s="980">
        <v>0</v>
      </c>
      <c r="G14" s="979">
        <v>501</v>
      </c>
      <c r="H14" s="980">
        <v>85.641025641025635</v>
      </c>
      <c r="I14" s="979">
        <v>9</v>
      </c>
      <c r="J14" s="980">
        <v>1.5384615384615385</v>
      </c>
      <c r="K14" s="979">
        <v>75</v>
      </c>
      <c r="L14" s="980">
        <v>12.820512820512819</v>
      </c>
      <c r="M14" s="979">
        <v>0</v>
      </c>
      <c r="N14" s="980">
        <v>0</v>
      </c>
      <c r="O14" s="979">
        <v>0</v>
      </c>
      <c r="P14" s="980">
        <f t="shared" si="0"/>
        <v>0</v>
      </c>
      <c r="R14" s="977"/>
    </row>
    <row r="15" spans="1:21" s="963" customFormat="1" ht="16.5" customHeight="1" x14ac:dyDescent="0.25">
      <c r="A15" s="963">
        <v>7</v>
      </c>
      <c r="B15" s="978" t="s">
        <v>4</v>
      </c>
      <c r="C15" s="979">
        <f t="shared" si="1"/>
        <v>46977</v>
      </c>
      <c r="D15" s="980">
        <f t="shared" si="2"/>
        <v>100</v>
      </c>
      <c r="E15" s="979">
        <v>6691</v>
      </c>
      <c r="F15" s="980">
        <v>14.243140260127296</v>
      </c>
      <c r="G15" s="979">
        <v>21396</v>
      </c>
      <c r="H15" s="980">
        <v>45.545692572961237</v>
      </c>
      <c r="I15" s="979">
        <v>13391</v>
      </c>
      <c r="J15" s="980">
        <v>28.505438831768735</v>
      </c>
      <c r="K15" s="979">
        <v>5499</v>
      </c>
      <c r="L15" s="980">
        <v>11.705728335142728</v>
      </c>
      <c r="M15" s="979">
        <v>0</v>
      </c>
      <c r="N15" s="980">
        <v>0</v>
      </c>
      <c r="O15" s="979">
        <v>0</v>
      </c>
      <c r="P15" s="980">
        <f t="shared" si="0"/>
        <v>0</v>
      </c>
      <c r="R15" s="977"/>
    </row>
    <row r="16" spans="1:21" s="963" customFormat="1" ht="16.5" customHeight="1" x14ac:dyDescent="0.25">
      <c r="A16" s="963">
        <v>8</v>
      </c>
      <c r="B16" s="978" t="s">
        <v>40</v>
      </c>
      <c r="C16" s="979">
        <f t="shared" si="1"/>
        <v>12788</v>
      </c>
      <c r="D16" s="980">
        <f t="shared" si="2"/>
        <v>100</v>
      </c>
      <c r="E16" s="979">
        <v>1426</v>
      </c>
      <c r="F16" s="980">
        <v>11.151079136690647</v>
      </c>
      <c r="G16" s="979">
        <v>8755</v>
      </c>
      <c r="H16" s="980">
        <v>68.462621207381929</v>
      </c>
      <c r="I16" s="979">
        <v>563</v>
      </c>
      <c r="J16" s="980">
        <v>4.4025649045980604</v>
      </c>
      <c r="K16" s="979">
        <v>2044</v>
      </c>
      <c r="L16" s="980">
        <v>15.98373475132937</v>
      </c>
      <c r="M16" s="979">
        <v>0</v>
      </c>
      <c r="N16" s="980">
        <v>0</v>
      </c>
      <c r="O16" s="979">
        <v>0</v>
      </c>
      <c r="P16" s="980">
        <f t="shared" si="0"/>
        <v>0</v>
      </c>
      <c r="R16" s="977"/>
    </row>
    <row r="17" spans="1:18" s="963" customFormat="1" ht="16.5" customHeight="1" x14ac:dyDescent="0.25">
      <c r="A17" s="963">
        <v>9</v>
      </c>
      <c r="B17" s="978" t="s">
        <v>41</v>
      </c>
      <c r="C17" s="979">
        <f t="shared" si="1"/>
        <v>22948</v>
      </c>
      <c r="D17" s="980">
        <f t="shared" si="2"/>
        <v>100</v>
      </c>
      <c r="E17" s="979">
        <v>5886</v>
      </c>
      <c r="F17" s="980">
        <v>25.649294056126898</v>
      </c>
      <c r="G17" s="979">
        <v>14494</v>
      </c>
      <c r="H17" s="980">
        <v>63.160188251699488</v>
      </c>
      <c r="I17" s="979">
        <v>2568</v>
      </c>
      <c r="J17" s="980">
        <v>11.190517692173611</v>
      </c>
      <c r="K17" s="979">
        <v>0</v>
      </c>
      <c r="L17" s="980">
        <v>0</v>
      </c>
      <c r="M17" s="979">
        <v>0</v>
      </c>
      <c r="N17" s="980">
        <v>0</v>
      </c>
      <c r="O17" s="979">
        <v>0</v>
      </c>
      <c r="P17" s="980">
        <f t="shared" si="0"/>
        <v>0</v>
      </c>
      <c r="R17" s="977"/>
    </row>
    <row r="18" spans="1:18" s="963" customFormat="1" ht="16.5" customHeight="1" x14ac:dyDescent="0.25">
      <c r="A18" s="963">
        <v>10</v>
      </c>
      <c r="B18" s="978" t="s">
        <v>3</v>
      </c>
      <c r="C18" s="979">
        <f t="shared" si="1"/>
        <v>27739</v>
      </c>
      <c r="D18" s="980">
        <f t="shared" si="2"/>
        <v>100</v>
      </c>
      <c r="E18" s="979">
        <v>14851</v>
      </c>
      <c r="F18" s="980">
        <v>53.538339521972681</v>
      </c>
      <c r="G18" s="979">
        <v>8747</v>
      </c>
      <c r="H18" s="980">
        <v>31.533220375644401</v>
      </c>
      <c r="I18" s="979">
        <v>994</v>
      </c>
      <c r="J18" s="980">
        <v>3.5834024297919895</v>
      </c>
      <c r="K18" s="979">
        <v>3147</v>
      </c>
      <c r="L18" s="980">
        <v>11.345037672590937</v>
      </c>
      <c r="M18" s="979">
        <v>0</v>
      </c>
      <c r="N18" s="980">
        <v>0</v>
      </c>
      <c r="O18" s="979">
        <v>0</v>
      </c>
      <c r="P18" s="980">
        <f t="shared" si="0"/>
        <v>0</v>
      </c>
      <c r="R18" s="977"/>
    </row>
    <row r="19" spans="1:18" s="962" customFormat="1" ht="16.5" customHeight="1" x14ac:dyDescent="0.25">
      <c r="A19" s="962">
        <v>11</v>
      </c>
      <c r="B19" s="978" t="s">
        <v>2</v>
      </c>
      <c r="C19" s="979">
        <f t="shared" si="1"/>
        <v>19997</v>
      </c>
      <c r="D19" s="980">
        <f t="shared" si="2"/>
        <v>100</v>
      </c>
      <c r="E19" s="979">
        <v>14080</v>
      </c>
      <c r="F19" s="980">
        <v>70.410561584237641</v>
      </c>
      <c r="G19" s="979">
        <v>3329</v>
      </c>
      <c r="H19" s="980">
        <v>16.647497124568687</v>
      </c>
      <c r="I19" s="979">
        <v>965</v>
      </c>
      <c r="J19" s="980">
        <v>4.8257238585787867</v>
      </c>
      <c r="K19" s="979">
        <v>1623</v>
      </c>
      <c r="L19" s="980">
        <v>8.1162174326148921</v>
      </c>
      <c r="M19" s="979">
        <v>0</v>
      </c>
      <c r="N19" s="980">
        <v>0</v>
      </c>
      <c r="O19" s="979">
        <v>0</v>
      </c>
      <c r="P19" s="980">
        <f t="shared" si="0"/>
        <v>0</v>
      </c>
      <c r="R19" s="977"/>
    </row>
    <row r="20" spans="1:18" s="962" customFormat="1" ht="16.5" customHeight="1" x14ac:dyDescent="0.25">
      <c r="A20" s="962">
        <v>12</v>
      </c>
      <c r="B20" s="978" t="s">
        <v>35</v>
      </c>
      <c r="C20" s="979">
        <f t="shared" si="1"/>
        <v>20708</v>
      </c>
      <c r="D20" s="980">
        <f t="shared" si="2"/>
        <v>100</v>
      </c>
      <c r="E20" s="979">
        <v>5655</v>
      </c>
      <c r="F20" s="980">
        <v>27.308286652501451</v>
      </c>
      <c r="G20" s="979">
        <v>8181</v>
      </c>
      <c r="H20" s="980">
        <v>39.506470929109518</v>
      </c>
      <c r="I20" s="979">
        <v>4059</v>
      </c>
      <c r="J20" s="980">
        <v>19.601120339965231</v>
      </c>
      <c r="K20" s="979">
        <v>2813</v>
      </c>
      <c r="L20" s="980">
        <v>13.584122078423796</v>
      </c>
      <c r="M20" s="979">
        <v>0</v>
      </c>
      <c r="N20" s="980">
        <v>0</v>
      </c>
      <c r="O20" s="979">
        <v>0</v>
      </c>
      <c r="P20" s="980">
        <f t="shared" si="0"/>
        <v>0</v>
      </c>
      <c r="R20" s="977"/>
    </row>
    <row r="21" spans="1:18" s="962" customFormat="1" ht="16.5" customHeight="1" x14ac:dyDescent="0.25">
      <c r="A21" s="962">
        <v>13</v>
      </c>
      <c r="B21" s="978" t="s">
        <v>42</v>
      </c>
      <c r="C21" s="979">
        <f t="shared" si="1"/>
        <v>30443</v>
      </c>
      <c r="D21" s="980">
        <f t="shared" si="2"/>
        <v>100</v>
      </c>
      <c r="E21" s="979">
        <v>3760</v>
      </c>
      <c r="F21" s="980">
        <v>12.350950957527182</v>
      </c>
      <c r="G21" s="979">
        <v>16029</v>
      </c>
      <c r="H21" s="980">
        <v>52.652498111224254</v>
      </c>
      <c r="I21" s="979">
        <v>2496</v>
      </c>
      <c r="J21" s="980">
        <v>8.1989291462733629</v>
      </c>
      <c r="K21" s="979">
        <v>8158</v>
      </c>
      <c r="L21" s="980">
        <v>26.797621784975199</v>
      </c>
      <c r="M21" s="979">
        <v>0</v>
      </c>
      <c r="N21" s="980">
        <v>0</v>
      </c>
      <c r="O21" s="979">
        <v>0</v>
      </c>
      <c r="P21" s="980">
        <f t="shared" si="0"/>
        <v>0</v>
      </c>
      <c r="R21" s="977"/>
    </row>
    <row r="22" spans="1:18" s="962" customFormat="1" ht="16.5" customHeight="1" x14ac:dyDescent="0.25">
      <c r="A22" s="962">
        <v>14</v>
      </c>
      <c r="B22" s="978" t="s">
        <v>43</v>
      </c>
      <c r="C22" s="979">
        <f t="shared" si="1"/>
        <v>1966</v>
      </c>
      <c r="D22" s="980">
        <f t="shared" si="2"/>
        <v>100</v>
      </c>
      <c r="E22" s="979">
        <v>2</v>
      </c>
      <c r="F22" s="980">
        <v>0.10172939979654119</v>
      </c>
      <c r="G22" s="979">
        <v>1122</v>
      </c>
      <c r="H22" s="980">
        <v>57.070193285859617</v>
      </c>
      <c r="I22" s="979">
        <v>325</v>
      </c>
      <c r="J22" s="980">
        <v>16.531027466937946</v>
      </c>
      <c r="K22" s="979">
        <v>517</v>
      </c>
      <c r="L22" s="980">
        <v>26.297049847405901</v>
      </c>
      <c r="M22" s="979">
        <v>0</v>
      </c>
      <c r="N22" s="980">
        <v>0</v>
      </c>
      <c r="O22" s="979">
        <v>0</v>
      </c>
      <c r="P22" s="980">
        <f t="shared" si="0"/>
        <v>0</v>
      </c>
      <c r="R22" s="977"/>
    </row>
    <row r="23" spans="1:18" s="962" customFormat="1" ht="16.5" customHeight="1" x14ac:dyDescent="0.25">
      <c r="A23" s="962">
        <v>15</v>
      </c>
      <c r="B23" s="978" t="s">
        <v>44</v>
      </c>
      <c r="C23" s="979">
        <f t="shared" si="1"/>
        <v>3137</v>
      </c>
      <c r="D23" s="980">
        <f t="shared" si="2"/>
        <v>100</v>
      </c>
      <c r="E23" s="979">
        <v>1710</v>
      </c>
      <c r="F23" s="980">
        <v>54.510678992668147</v>
      </c>
      <c r="G23" s="979">
        <v>909</v>
      </c>
      <c r="H23" s="980">
        <v>28.976729359260439</v>
      </c>
      <c r="I23" s="979">
        <v>380</v>
      </c>
      <c r="J23" s="980">
        <v>12.113484220592923</v>
      </c>
      <c r="K23" s="979">
        <v>138</v>
      </c>
      <c r="L23" s="980">
        <v>4.3991074274784827</v>
      </c>
      <c r="M23" s="979">
        <v>0</v>
      </c>
      <c r="N23" s="980">
        <v>0</v>
      </c>
      <c r="O23" s="979">
        <v>0</v>
      </c>
      <c r="P23" s="980">
        <f t="shared" si="0"/>
        <v>0</v>
      </c>
      <c r="R23" s="977"/>
    </row>
    <row r="24" spans="1:18" s="962" customFormat="1" ht="16.5" customHeight="1" x14ac:dyDescent="0.25">
      <c r="A24" s="962">
        <v>16</v>
      </c>
      <c r="B24" s="978" t="s">
        <v>45</v>
      </c>
      <c r="C24" s="979">
        <f t="shared" si="1"/>
        <v>1516</v>
      </c>
      <c r="D24" s="980">
        <f t="shared" si="2"/>
        <v>100</v>
      </c>
      <c r="E24" s="979">
        <v>0</v>
      </c>
      <c r="F24" s="980">
        <v>0</v>
      </c>
      <c r="G24" s="979">
        <v>1496</v>
      </c>
      <c r="H24" s="980">
        <v>98.68073878627969</v>
      </c>
      <c r="I24" s="979">
        <v>20</v>
      </c>
      <c r="J24" s="980">
        <v>1.3192612137203166</v>
      </c>
      <c r="K24" s="979">
        <v>0</v>
      </c>
      <c r="L24" s="980">
        <v>0</v>
      </c>
      <c r="M24" s="979">
        <v>0</v>
      </c>
      <c r="N24" s="980">
        <v>0</v>
      </c>
      <c r="O24" s="979">
        <v>0</v>
      </c>
      <c r="P24" s="980">
        <f t="shared" si="0"/>
        <v>0</v>
      </c>
      <c r="R24" s="977"/>
    </row>
    <row r="25" spans="1:18" s="962" customFormat="1" ht="16.5" customHeight="1" x14ac:dyDescent="0.25">
      <c r="A25" s="962">
        <v>17</v>
      </c>
      <c r="B25" s="978" t="s">
        <v>46</v>
      </c>
      <c r="C25" s="979">
        <f>E25+G25+I25+K25+M25+O25</f>
        <v>983</v>
      </c>
      <c r="D25" s="980">
        <f t="shared" si="2"/>
        <v>100</v>
      </c>
      <c r="E25" s="979">
        <v>0</v>
      </c>
      <c r="F25" s="980">
        <v>0</v>
      </c>
      <c r="G25" s="979">
        <v>907</v>
      </c>
      <c r="H25" s="980">
        <v>92.268565615462876</v>
      </c>
      <c r="I25" s="979">
        <v>76</v>
      </c>
      <c r="J25" s="980">
        <v>7.7314343845371312</v>
      </c>
      <c r="K25" s="979">
        <v>0</v>
      </c>
      <c r="L25" s="980">
        <v>0</v>
      </c>
      <c r="M25" s="979">
        <v>0</v>
      </c>
      <c r="N25" s="980">
        <v>0</v>
      </c>
      <c r="O25" s="979">
        <v>0</v>
      </c>
      <c r="P25" s="980">
        <f t="shared" si="0"/>
        <v>0</v>
      </c>
      <c r="R25" s="977"/>
    </row>
    <row r="26" spans="1:18" s="962" customFormat="1" ht="16.5" customHeight="1" x14ac:dyDescent="0.25">
      <c r="B26" s="981" t="s">
        <v>1</v>
      </c>
      <c r="C26" s="982">
        <f t="shared" si="1"/>
        <v>5</v>
      </c>
      <c r="D26" s="983">
        <f t="shared" si="2"/>
        <v>100</v>
      </c>
      <c r="E26" s="982">
        <v>3</v>
      </c>
      <c r="F26" s="983">
        <v>60</v>
      </c>
      <c r="G26" s="982">
        <v>2</v>
      </c>
      <c r="H26" s="983">
        <v>40</v>
      </c>
      <c r="I26" s="982">
        <v>0</v>
      </c>
      <c r="J26" s="983">
        <v>0</v>
      </c>
      <c r="K26" s="982">
        <v>0</v>
      </c>
      <c r="L26" s="983">
        <v>0</v>
      </c>
      <c r="M26" s="982">
        <v>0</v>
      </c>
      <c r="N26" s="983">
        <v>0</v>
      </c>
      <c r="O26" s="982">
        <v>0</v>
      </c>
      <c r="P26" s="983">
        <f t="shared" si="0"/>
        <v>0</v>
      </c>
      <c r="R26" s="977"/>
    </row>
    <row r="27" spans="1:18" s="1287" customFormat="1" x14ac:dyDescent="0.25">
      <c r="B27" s="1288" t="s">
        <v>0</v>
      </c>
      <c r="C27" s="1289">
        <f>SUM(C9:C26)</f>
        <v>240622</v>
      </c>
      <c r="D27" s="1290">
        <f>C27/$C27*100</f>
        <v>100</v>
      </c>
      <c r="E27" s="1291">
        <f>SUM(E9:E26)</f>
        <v>70162</v>
      </c>
      <c r="F27" s="1292">
        <f>E27/$C27*100</f>
        <v>29.158597301992334</v>
      </c>
      <c r="G27" s="1291">
        <f>SUM(G9:G26)</f>
        <v>106763</v>
      </c>
      <c r="H27" s="1292">
        <f>G27/$C27*100</f>
        <v>44.369592140369541</v>
      </c>
      <c r="I27" s="1291">
        <f>SUM(I9:I26)</f>
        <v>33131</v>
      </c>
      <c r="J27" s="1292">
        <f>I27/$C27*100</f>
        <v>13.768898936921811</v>
      </c>
      <c r="K27" s="1291">
        <f>SUM(K9:K26)</f>
        <v>30082</v>
      </c>
      <c r="L27" s="1292">
        <f>K27/$C27*100</f>
        <v>12.501766255787086</v>
      </c>
      <c r="M27" s="1291">
        <f>SUM(M9:M26)</f>
        <v>484</v>
      </c>
      <c r="N27" s="1292">
        <f>M27/$C27*100</f>
        <v>0.20114536492922508</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327" customFormat="1" x14ac:dyDescent="0.25">
      <c r="B43" s="960"/>
      <c r="D43" s="960"/>
      <c r="M43" s="960"/>
      <c r="N43" s="960"/>
    </row>
    <row r="44" spans="2:14" s="1327" customFormat="1" x14ac:dyDescent="0.25">
      <c r="D44" s="960"/>
      <c r="M44" s="960"/>
      <c r="N44" s="960"/>
    </row>
    <row r="45" spans="2:14" s="1327" customFormat="1" x14ac:dyDescent="0.25">
      <c r="D45" s="960"/>
      <c r="M45" s="960"/>
      <c r="N45" s="960"/>
    </row>
    <row r="46" spans="2:14" s="1327" customFormat="1" x14ac:dyDescent="0.25">
      <c r="D46" s="960"/>
      <c r="M46" s="960"/>
      <c r="N46" s="960"/>
    </row>
    <row r="47" spans="2:14" s="1327" customFormat="1" x14ac:dyDescent="0.25">
      <c r="D47" s="960"/>
      <c r="M47" s="960"/>
      <c r="N47" s="960"/>
    </row>
    <row r="48" spans="2:14" s="1327" customFormat="1" x14ac:dyDescent="0.25">
      <c r="D48" s="960"/>
    </row>
    <row r="49" spans="4:4" s="1327" customFormat="1" x14ac:dyDescent="0.25">
      <c r="D49" s="960"/>
    </row>
    <row r="50" spans="4:4" s="1327" customFormat="1" x14ac:dyDescent="0.25">
      <c r="D50" s="960"/>
    </row>
    <row r="51" spans="4:4" s="1327" customFormat="1" x14ac:dyDescent="0.25">
      <c r="D51" s="960"/>
    </row>
    <row r="52" spans="4:4" s="1327" customFormat="1" x14ac:dyDescent="0.25">
      <c r="D52" s="960"/>
    </row>
    <row r="53" spans="4:4" s="1327" customFormat="1" x14ac:dyDescent="0.25">
      <c r="D53" s="960"/>
    </row>
    <row r="54" spans="4:4" s="1327" customFormat="1" x14ac:dyDescent="0.25">
      <c r="D54" s="960"/>
    </row>
    <row r="55" spans="4:4" s="1327" customFormat="1"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32</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442</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enero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1932</v>
      </c>
      <c r="D9" s="976">
        <f>IFERROR(C9/$C9*100,"-")</f>
        <v>100</v>
      </c>
      <c r="E9" s="975">
        <v>0</v>
      </c>
      <c r="F9" s="976">
        <v>0</v>
      </c>
      <c r="G9" s="975">
        <v>1846</v>
      </c>
      <c r="H9" s="976">
        <v>95.54865424430642</v>
      </c>
      <c r="I9" s="975">
        <v>86</v>
      </c>
      <c r="J9" s="976">
        <v>4.4513457556935814</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4526</v>
      </c>
      <c r="D10" s="980">
        <f t="shared" ref="D10:D26" si="1">IFERROR(C10/$C10*100,"-")</f>
        <v>100</v>
      </c>
      <c r="E10" s="979">
        <v>0</v>
      </c>
      <c r="F10" s="980">
        <v>0</v>
      </c>
      <c r="G10" s="979">
        <v>4209</v>
      </c>
      <c r="H10" s="980">
        <v>92.996022978347327</v>
      </c>
      <c r="I10" s="979">
        <v>317</v>
      </c>
      <c r="J10" s="980">
        <v>7.0039770216526724</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1563</v>
      </c>
      <c r="D11" s="980">
        <f t="shared" si="1"/>
        <v>100</v>
      </c>
      <c r="E11" s="979">
        <v>65</v>
      </c>
      <c r="F11" s="980">
        <v>4.1586692258477287</v>
      </c>
      <c r="G11" s="979">
        <v>1348</v>
      </c>
      <c r="H11" s="980">
        <v>86.244401791426739</v>
      </c>
      <c r="I11" s="979">
        <v>126</v>
      </c>
      <c r="J11" s="980">
        <v>8.0614203454894433</v>
      </c>
      <c r="K11" s="979">
        <v>1</v>
      </c>
      <c r="L11" s="980">
        <v>6.3979526551503518E-2</v>
      </c>
      <c r="M11" s="979">
        <v>23</v>
      </c>
      <c r="N11" s="980">
        <v>1.4715291106845809</v>
      </c>
      <c r="O11" s="979">
        <v>0</v>
      </c>
      <c r="P11" s="980">
        <f t="shared" si="2"/>
        <v>0</v>
      </c>
      <c r="R11" s="977"/>
    </row>
    <row r="12" spans="1:21" s="962" customFormat="1" ht="16.5" customHeight="1" x14ac:dyDescent="0.25">
      <c r="A12" s="962">
        <v>4</v>
      </c>
      <c r="B12" s="978" t="s">
        <v>38</v>
      </c>
      <c r="C12" s="979">
        <f t="shared" si="0"/>
        <v>416</v>
      </c>
      <c r="D12" s="980">
        <f t="shared" si="1"/>
        <v>100</v>
      </c>
      <c r="E12" s="979">
        <v>0</v>
      </c>
      <c r="F12" s="980">
        <v>0</v>
      </c>
      <c r="G12" s="979">
        <v>374</v>
      </c>
      <c r="H12" s="980">
        <v>89.90384615384616</v>
      </c>
      <c r="I12" s="979">
        <v>42</v>
      </c>
      <c r="J12" s="980">
        <v>10.096153846153847</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9339</v>
      </c>
      <c r="D13" s="980">
        <f t="shared" si="1"/>
        <v>100</v>
      </c>
      <c r="E13" s="979">
        <v>4339</v>
      </c>
      <c r="F13" s="980">
        <v>46.461077203126671</v>
      </c>
      <c r="G13" s="979">
        <v>3138</v>
      </c>
      <c r="H13" s="980">
        <v>33.601027947317704</v>
      </c>
      <c r="I13" s="979">
        <v>729</v>
      </c>
      <c r="J13" s="980">
        <v>7.8059749437841317</v>
      </c>
      <c r="K13" s="979">
        <v>1097</v>
      </c>
      <c r="L13" s="980">
        <v>11.746439661634007</v>
      </c>
      <c r="M13" s="979">
        <v>36</v>
      </c>
      <c r="N13" s="980">
        <v>0.38548024413748794</v>
      </c>
      <c r="O13" s="979">
        <v>0</v>
      </c>
      <c r="P13" s="980">
        <f t="shared" si="2"/>
        <v>0</v>
      </c>
      <c r="R13" s="977"/>
    </row>
    <row r="14" spans="1:21" s="962" customFormat="1" ht="16.5" customHeight="1" x14ac:dyDescent="0.25">
      <c r="A14" s="962">
        <v>6</v>
      </c>
      <c r="B14" s="978" t="s">
        <v>5</v>
      </c>
      <c r="C14" s="979">
        <f t="shared" si="0"/>
        <v>255</v>
      </c>
      <c r="D14" s="980">
        <f t="shared" si="1"/>
        <v>100</v>
      </c>
      <c r="E14" s="979">
        <v>0</v>
      </c>
      <c r="F14" s="980">
        <v>0</v>
      </c>
      <c r="G14" s="979">
        <v>223</v>
      </c>
      <c r="H14" s="980">
        <v>87.450980392156865</v>
      </c>
      <c r="I14" s="979">
        <v>4</v>
      </c>
      <c r="J14" s="980">
        <v>1.5686274509803921</v>
      </c>
      <c r="K14" s="979">
        <v>28</v>
      </c>
      <c r="L14" s="980">
        <v>10.980392156862745</v>
      </c>
      <c r="M14" s="979">
        <v>0</v>
      </c>
      <c r="N14" s="980">
        <v>0</v>
      </c>
      <c r="O14" s="979">
        <v>0</v>
      </c>
      <c r="P14" s="980">
        <f t="shared" si="2"/>
        <v>0</v>
      </c>
      <c r="R14" s="977"/>
    </row>
    <row r="15" spans="1:21" s="963" customFormat="1" ht="16.5" customHeight="1" x14ac:dyDescent="0.25">
      <c r="A15" s="963">
        <v>7</v>
      </c>
      <c r="B15" s="978" t="s">
        <v>4</v>
      </c>
      <c r="C15" s="979">
        <f t="shared" si="0"/>
        <v>15925</v>
      </c>
      <c r="D15" s="980">
        <f t="shared" si="1"/>
        <v>100</v>
      </c>
      <c r="E15" s="979">
        <v>1208</v>
      </c>
      <c r="F15" s="980">
        <v>7.5855572998430141</v>
      </c>
      <c r="G15" s="979">
        <v>11379</v>
      </c>
      <c r="H15" s="980">
        <v>71.453689167974886</v>
      </c>
      <c r="I15" s="979">
        <v>1634</v>
      </c>
      <c r="J15" s="980">
        <v>10.260596546310833</v>
      </c>
      <c r="K15" s="979">
        <v>1704</v>
      </c>
      <c r="L15" s="980">
        <v>10.700156985871272</v>
      </c>
      <c r="M15" s="979">
        <v>0</v>
      </c>
      <c r="N15" s="980">
        <v>0</v>
      </c>
      <c r="O15" s="979">
        <v>0</v>
      </c>
      <c r="P15" s="980">
        <f t="shared" si="2"/>
        <v>0</v>
      </c>
      <c r="R15" s="977"/>
    </row>
    <row r="16" spans="1:21" s="963" customFormat="1" ht="16.5" customHeight="1" x14ac:dyDescent="0.25">
      <c r="A16" s="963">
        <v>8</v>
      </c>
      <c r="B16" s="978" t="s">
        <v>40</v>
      </c>
      <c r="C16" s="979">
        <f t="shared" si="0"/>
        <v>4432</v>
      </c>
      <c r="D16" s="980">
        <f t="shared" si="1"/>
        <v>100</v>
      </c>
      <c r="E16" s="979">
        <v>250</v>
      </c>
      <c r="F16" s="980">
        <v>5.6407942238267141</v>
      </c>
      <c r="G16" s="979">
        <v>3519</v>
      </c>
      <c r="H16" s="980">
        <v>79.399819494584833</v>
      </c>
      <c r="I16" s="979">
        <v>168</v>
      </c>
      <c r="J16" s="980">
        <v>3.790613718411552</v>
      </c>
      <c r="K16" s="979">
        <v>495</v>
      </c>
      <c r="L16" s="980">
        <v>11.168772563176896</v>
      </c>
      <c r="M16" s="979">
        <v>0</v>
      </c>
      <c r="N16" s="980">
        <v>0</v>
      </c>
      <c r="O16" s="979">
        <v>0</v>
      </c>
      <c r="P16" s="980">
        <f t="shared" si="2"/>
        <v>0</v>
      </c>
      <c r="R16" s="977"/>
    </row>
    <row r="17" spans="1:18" s="963" customFormat="1" ht="16.5" customHeight="1" x14ac:dyDescent="0.25">
      <c r="A17" s="963">
        <v>9</v>
      </c>
      <c r="B17" s="978" t="s">
        <v>41</v>
      </c>
      <c r="C17" s="979">
        <f t="shared" si="0"/>
        <v>6552</v>
      </c>
      <c r="D17" s="980">
        <f t="shared" si="1"/>
        <v>100</v>
      </c>
      <c r="E17" s="979">
        <v>611</v>
      </c>
      <c r="F17" s="980">
        <v>9.325396825396826</v>
      </c>
      <c r="G17" s="979">
        <v>5603</v>
      </c>
      <c r="H17" s="980">
        <v>85.515873015873012</v>
      </c>
      <c r="I17" s="979">
        <v>338</v>
      </c>
      <c r="J17" s="980">
        <v>5.1587301587301582</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8181</v>
      </c>
      <c r="D18" s="980">
        <f t="shared" si="1"/>
        <v>100</v>
      </c>
      <c r="E18" s="979">
        <v>3095</v>
      </c>
      <c r="F18" s="980">
        <v>37.831560933871167</v>
      </c>
      <c r="G18" s="979">
        <v>3421</v>
      </c>
      <c r="H18" s="980">
        <v>41.816403862608482</v>
      </c>
      <c r="I18" s="979">
        <v>567</v>
      </c>
      <c r="J18" s="980">
        <v>6.9306930693069315</v>
      </c>
      <c r="K18" s="979">
        <v>1098</v>
      </c>
      <c r="L18" s="980">
        <v>13.421342134213422</v>
      </c>
      <c r="M18" s="979">
        <v>0</v>
      </c>
      <c r="N18" s="980">
        <v>0</v>
      </c>
      <c r="O18" s="979">
        <v>0</v>
      </c>
      <c r="P18" s="980">
        <f t="shared" si="2"/>
        <v>0</v>
      </c>
      <c r="R18" s="977"/>
    </row>
    <row r="19" spans="1:18" s="962" customFormat="1" ht="16.5" customHeight="1" x14ac:dyDescent="0.25">
      <c r="A19" s="962">
        <v>11</v>
      </c>
      <c r="B19" s="978" t="s">
        <v>2</v>
      </c>
      <c r="C19" s="979">
        <f t="shared" si="0"/>
        <v>6015</v>
      </c>
      <c r="D19" s="980">
        <f t="shared" si="1"/>
        <v>100</v>
      </c>
      <c r="E19" s="979">
        <v>3489</v>
      </c>
      <c r="F19" s="980">
        <v>58.00498753117207</v>
      </c>
      <c r="G19" s="979">
        <v>1897</v>
      </c>
      <c r="H19" s="980">
        <v>31.537822111388198</v>
      </c>
      <c r="I19" s="979">
        <v>322</v>
      </c>
      <c r="J19" s="980">
        <v>5.3532834580216129</v>
      </c>
      <c r="K19" s="979">
        <v>307</v>
      </c>
      <c r="L19" s="980">
        <v>5.1039068994181216</v>
      </c>
      <c r="M19" s="979">
        <v>0</v>
      </c>
      <c r="N19" s="980">
        <v>0</v>
      </c>
      <c r="O19" s="979">
        <v>0</v>
      </c>
      <c r="P19" s="980">
        <f t="shared" si="2"/>
        <v>0</v>
      </c>
      <c r="R19" s="977"/>
    </row>
    <row r="20" spans="1:18" s="962" customFormat="1" ht="16.5" customHeight="1" x14ac:dyDescent="0.25">
      <c r="A20" s="962">
        <v>12</v>
      </c>
      <c r="B20" s="978" t="s">
        <v>35</v>
      </c>
      <c r="C20" s="979">
        <f t="shared" si="0"/>
        <v>6967</v>
      </c>
      <c r="D20" s="980">
        <f t="shared" si="1"/>
        <v>100</v>
      </c>
      <c r="E20" s="979">
        <v>861</v>
      </c>
      <c r="F20" s="980">
        <v>12.358260370317211</v>
      </c>
      <c r="G20" s="979">
        <v>4642</v>
      </c>
      <c r="H20" s="980">
        <v>66.628390986077221</v>
      </c>
      <c r="I20" s="979">
        <v>1164</v>
      </c>
      <c r="J20" s="980">
        <v>16.707334577292954</v>
      </c>
      <c r="K20" s="979">
        <v>300</v>
      </c>
      <c r="L20" s="980">
        <v>4.306014066312617</v>
      </c>
      <c r="M20" s="979">
        <v>0</v>
      </c>
      <c r="N20" s="980">
        <v>0</v>
      </c>
      <c r="O20" s="979">
        <v>0</v>
      </c>
      <c r="P20" s="980">
        <f t="shared" si="2"/>
        <v>0</v>
      </c>
      <c r="R20" s="977"/>
    </row>
    <row r="21" spans="1:18" s="962" customFormat="1" ht="16.5" customHeight="1" x14ac:dyDescent="0.25">
      <c r="A21" s="962">
        <v>13</v>
      </c>
      <c r="B21" s="978" t="s">
        <v>42</v>
      </c>
      <c r="C21" s="979">
        <f t="shared" si="0"/>
        <v>13825</v>
      </c>
      <c r="D21" s="980">
        <f t="shared" si="1"/>
        <v>100</v>
      </c>
      <c r="E21" s="979">
        <v>1442</v>
      </c>
      <c r="F21" s="980">
        <v>10.430379746835444</v>
      </c>
      <c r="G21" s="979">
        <v>9337</v>
      </c>
      <c r="H21" s="980">
        <v>67.5370705244123</v>
      </c>
      <c r="I21" s="979">
        <v>1116</v>
      </c>
      <c r="J21" s="980">
        <v>8.0723327305605785</v>
      </c>
      <c r="K21" s="979">
        <v>1930</v>
      </c>
      <c r="L21" s="980">
        <v>13.960216998191683</v>
      </c>
      <c r="M21" s="979">
        <v>0</v>
      </c>
      <c r="N21" s="980">
        <v>0</v>
      </c>
      <c r="O21" s="979">
        <v>0</v>
      </c>
      <c r="P21" s="980">
        <f t="shared" si="2"/>
        <v>0</v>
      </c>
      <c r="R21" s="977"/>
    </row>
    <row r="22" spans="1:18" s="962" customFormat="1" ht="16.5" customHeight="1" x14ac:dyDescent="0.25">
      <c r="A22" s="962">
        <v>14</v>
      </c>
      <c r="B22" s="978" t="s">
        <v>43</v>
      </c>
      <c r="C22" s="979">
        <f t="shared" si="0"/>
        <v>1136</v>
      </c>
      <c r="D22" s="980">
        <f t="shared" si="1"/>
        <v>100</v>
      </c>
      <c r="E22" s="979">
        <v>2</v>
      </c>
      <c r="F22" s="980">
        <v>0.17605633802816903</v>
      </c>
      <c r="G22" s="979">
        <v>834</v>
      </c>
      <c r="H22" s="980">
        <v>73.41549295774648</v>
      </c>
      <c r="I22" s="979">
        <v>109</v>
      </c>
      <c r="J22" s="980">
        <v>9.5950704225352101</v>
      </c>
      <c r="K22" s="979">
        <v>191</v>
      </c>
      <c r="L22" s="980">
        <v>16.81338028169014</v>
      </c>
      <c r="M22" s="979">
        <v>0</v>
      </c>
      <c r="N22" s="980">
        <v>0</v>
      </c>
      <c r="O22" s="979">
        <v>0</v>
      </c>
      <c r="P22" s="980">
        <f t="shared" si="2"/>
        <v>0</v>
      </c>
      <c r="R22" s="977"/>
    </row>
    <row r="23" spans="1:18" s="962" customFormat="1" ht="16.5" customHeight="1" x14ac:dyDescent="0.25">
      <c r="A23" s="962">
        <v>15</v>
      </c>
      <c r="B23" s="978" t="s">
        <v>44</v>
      </c>
      <c r="C23" s="979">
        <f t="shared" si="0"/>
        <v>748</v>
      </c>
      <c r="D23" s="980">
        <f t="shared" si="1"/>
        <v>100</v>
      </c>
      <c r="E23" s="979">
        <v>470</v>
      </c>
      <c r="F23" s="980">
        <v>62.834224598930476</v>
      </c>
      <c r="G23" s="979">
        <v>240</v>
      </c>
      <c r="H23" s="980">
        <v>32.085561497326204</v>
      </c>
      <c r="I23" s="979">
        <v>37</v>
      </c>
      <c r="J23" s="980">
        <v>4.9465240641711237</v>
      </c>
      <c r="K23" s="979">
        <v>1</v>
      </c>
      <c r="L23" s="980">
        <v>0.13368983957219249</v>
      </c>
      <c r="M23" s="979">
        <v>0</v>
      </c>
      <c r="N23" s="980">
        <v>0</v>
      </c>
      <c r="O23" s="979">
        <v>0</v>
      </c>
      <c r="P23" s="980">
        <f t="shared" si="2"/>
        <v>0</v>
      </c>
      <c r="R23" s="977"/>
    </row>
    <row r="24" spans="1:18" s="962" customFormat="1" ht="16.5" customHeight="1" x14ac:dyDescent="0.25">
      <c r="A24" s="962">
        <v>16</v>
      </c>
      <c r="B24" s="978" t="s">
        <v>45</v>
      </c>
      <c r="C24" s="979">
        <f t="shared" si="0"/>
        <v>731</v>
      </c>
      <c r="D24" s="980">
        <f t="shared" si="1"/>
        <v>100</v>
      </c>
      <c r="E24" s="979">
        <v>0</v>
      </c>
      <c r="F24" s="980">
        <v>0</v>
      </c>
      <c r="G24" s="979">
        <v>723</v>
      </c>
      <c r="H24" s="980">
        <v>98.905608755129961</v>
      </c>
      <c r="I24" s="979">
        <v>8</v>
      </c>
      <c r="J24" s="980">
        <v>1.094391244870041</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407</v>
      </c>
      <c r="D25" s="980">
        <f t="shared" si="1"/>
        <v>100</v>
      </c>
      <c r="E25" s="979">
        <v>0</v>
      </c>
      <c r="F25" s="980">
        <v>0</v>
      </c>
      <c r="G25" s="979">
        <v>395</v>
      </c>
      <c r="H25" s="980">
        <v>97.051597051597042</v>
      </c>
      <c r="I25" s="979">
        <v>12</v>
      </c>
      <c r="J25" s="980">
        <v>2.9484029484029484</v>
      </c>
      <c r="K25" s="979">
        <v>0</v>
      </c>
      <c r="L25" s="980">
        <v>0</v>
      </c>
      <c r="M25" s="979">
        <v>0</v>
      </c>
      <c r="N25" s="980">
        <v>0</v>
      </c>
      <c r="O25" s="979">
        <v>0</v>
      </c>
      <c r="P25" s="980">
        <f t="shared" si="2"/>
        <v>0</v>
      </c>
      <c r="R25" s="977"/>
    </row>
    <row r="26" spans="1:18" s="962" customFormat="1" ht="16.5" customHeight="1" x14ac:dyDescent="0.25">
      <c r="B26" s="981" t="s">
        <v>1</v>
      </c>
      <c r="C26" s="982">
        <f t="shared" si="0"/>
        <v>0</v>
      </c>
      <c r="D26" s="983" t="str">
        <f t="shared" si="1"/>
        <v>-</v>
      </c>
      <c r="E26" s="982">
        <v>0</v>
      </c>
      <c r="F26" s="983" t="s">
        <v>363</v>
      </c>
      <c r="G26" s="982">
        <v>0</v>
      </c>
      <c r="H26" s="983" t="s">
        <v>363</v>
      </c>
      <c r="I26" s="982">
        <v>0</v>
      </c>
      <c r="J26" s="983" t="s">
        <v>363</v>
      </c>
      <c r="K26" s="982">
        <v>0</v>
      </c>
      <c r="L26" s="983" t="s">
        <v>363</v>
      </c>
      <c r="M26" s="982">
        <v>0</v>
      </c>
      <c r="N26" s="983" t="s">
        <v>363</v>
      </c>
      <c r="O26" s="982">
        <v>0</v>
      </c>
      <c r="P26" s="983" t="str">
        <f t="shared" si="2"/>
        <v>-</v>
      </c>
      <c r="R26" s="977"/>
    </row>
    <row r="27" spans="1:18" s="1287" customFormat="1" x14ac:dyDescent="0.25">
      <c r="B27" s="1288" t="s">
        <v>0</v>
      </c>
      <c r="C27" s="1291">
        <f>SUM(C9:C26)</f>
        <v>82950</v>
      </c>
      <c r="D27" s="1292">
        <f>C27/$C27*100</f>
        <v>100</v>
      </c>
      <c r="E27" s="1291">
        <f>SUM(E9:E26)</f>
        <v>15832</v>
      </c>
      <c r="F27" s="1292">
        <f>E27/$C27*100</f>
        <v>19.086196503918025</v>
      </c>
      <c r="G27" s="1291">
        <f>SUM(G9:G26)</f>
        <v>53128</v>
      </c>
      <c r="H27" s="1292">
        <f>G27/$C27*100</f>
        <v>64.048221820373712</v>
      </c>
      <c r="I27" s="1291">
        <f>SUM(I9:I26)</f>
        <v>6779</v>
      </c>
      <c r="J27" s="1292">
        <f>I27/$C27*100</f>
        <v>8.1723930078360461</v>
      </c>
      <c r="K27" s="1291">
        <f>SUM(K9:K26)</f>
        <v>7152</v>
      </c>
      <c r="L27" s="1292">
        <f>K27/$C27*100</f>
        <v>8.6220614828209765</v>
      </c>
      <c r="M27" s="1291">
        <f>SUM(M9:M26)</f>
        <v>59</v>
      </c>
      <c r="N27" s="1292">
        <f>M27/$C27*100</f>
        <v>7.1127185051235678E-2</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G45" s="1220">
        <f>IFERROR(GETPIVOTDATA("ID PRESTACION
COUNT",#REF!,"CCAA",$B45,"Grado Resuelto",$B$1,"Subtipo",G$1),0)</f>
        <v>0</v>
      </c>
    </row>
    <row r="46" spans="2:14" s="1220" customFormat="1" x14ac:dyDescent="0.25">
      <c r="B46" s="1220" t="s">
        <v>47</v>
      </c>
      <c r="G46" s="1220">
        <f>IFERROR(GETPIVOTDATA("ID PRESTACION
COUNT",#REF!,"CCAA",$B46,"Grado Resuelto",$B$1,"Subtipo",G$1),0)</f>
        <v>0</v>
      </c>
    </row>
    <row r="47" spans="2:14" s="1220" customFormat="1" x14ac:dyDescent="0.25">
      <c r="D47" s="964"/>
      <c r="M47" s="964"/>
      <c r="N47" s="964"/>
    </row>
    <row r="48" spans="2:14" s="1220" customFormat="1" x14ac:dyDescent="0.25">
      <c r="D48" s="964"/>
    </row>
    <row r="49" spans="4:4" s="1327" customFormat="1" x14ac:dyDescent="0.25">
      <c r="D49" s="960"/>
    </row>
    <row r="50" spans="4:4" s="1327" customFormat="1"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 style="988" bestFit="1" customWidth="1"/>
    <col min="5" max="5" width="8.54296875" style="988" customWidth="1"/>
    <col min="6" max="6" width="6.453125" style="988" customWidth="1"/>
    <col min="7" max="7" width="8.26953125" style="988" customWidth="1"/>
    <col min="8" max="8" width="7" style="988" bestFit="1" customWidth="1"/>
    <col min="9" max="9" width="9.7265625" style="988" customWidth="1"/>
    <col min="10" max="10" width="6" style="988"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33</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441</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enero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2030</v>
      </c>
      <c r="D9" s="976">
        <f>IFERROR(C9/$C9*100,"-")</f>
        <v>100</v>
      </c>
      <c r="E9" s="975">
        <v>0</v>
      </c>
      <c r="F9" s="976">
        <v>0</v>
      </c>
      <c r="G9" s="975">
        <v>1906</v>
      </c>
      <c r="H9" s="976">
        <v>93.891625615763559</v>
      </c>
      <c r="I9" s="975">
        <v>124</v>
      </c>
      <c r="J9" s="976">
        <v>6.1083743842364537</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4109</v>
      </c>
      <c r="D10" s="980">
        <f t="shared" ref="D10:D26" si="1">IFERROR(C10/$C10*100,"-")</f>
        <v>100</v>
      </c>
      <c r="E10" s="979">
        <v>0</v>
      </c>
      <c r="F10" s="980">
        <v>0</v>
      </c>
      <c r="G10" s="979">
        <v>3741</v>
      </c>
      <c r="H10" s="980">
        <v>91.044049647116083</v>
      </c>
      <c r="I10" s="979">
        <v>368</v>
      </c>
      <c r="J10" s="980">
        <v>8.9559503528839137</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1860</v>
      </c>
      <c r="D11" s="980">
        <f t="shared" si="1"/>
        <v>100</v>
      </c>
      <c r="E11" s="979">
        <v>109</v>
      </c>
      <c r="F11" s="980">
        <v>5.860215053763441</v>
      </c>
      <c r="G11" s="979">
        <v>1484</v>
      </c>
      <c r="H11" s="980">
        <v>79.784946236559136</v>
      </c>
      <c r="I11" s="979">
        <v>207</v>
      </c>
      <c r="J11" s="980">
        <v>11.129032258064516</v>
      </c>
      <c r="K11" s="979">
        <v>0</v>
      </c>
      <c r="L11" s="980">
        <v>0</v>
      </c>
      <c r="M11" s="979">
        <v>60</v>
      </c>
      <c r="N11" s="980">
        <v>3.225806451612903</v>
      </c>
      <c r="O11" s="979">
        <v>0</v>
      </c>
      <c r="P11" s="980">
        <f t="shared" si="2"/>
        <v>0</v>
      </c>
      <c r="R11" s="977"/>
    </row>
    <row r="12" spans="1:21" s="962" customFormat="1" ht="16.5" customHeight="1" x14ac:dyDescent="0.25">
      <c r="A12" s="962">
        <v>4</v>
      </c>
      <c r="B12" s="978" t="s">
        <v>38</v>
      </c>
      <c r="C12" s="979">
        <f t="shared" si="0"/>
        <v>377</v>
      </c>
      <c r="D12" s="980">
        <f t="shared" si="1"/>
        <v>100</v>
      </c>
      <c r="E12" s="979">
        <v>0</v>
      </c>
      <c r="F12" s="980">
        <v>0</v>
      </c>
      <c r="G12" s="979">
        <v>311</v>
      </c>
      <c r="H12" s="980">
        <v>82.49336870026525</v>
      </c>
      <c r="I12" s="979">
        <v>66</v>
      </c>
      <c r="J12" s="980">
        <v>17.50663129973475</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10762</v>
      </c>
      <c r="D13" s="980">
        <f t="shared" si="1"/>
        <v>100</v>
      </c>
      <c r="E13" s="979">
        <v>5408</v>
      </c>
      <c r="F13" s="980">
        <v>50.250882735551016</v>
      </c>
      <c r="G13" s="979">
        <v>2463</v>
      </c>
      <c r="H13" s="980">
        <v>22.886080654153503</v>
      </c>
      <c r="I13" s="979">
        <v>1058</v>
      </c>
      <c r="J13" s="980">
        <v>9.8308864523322796</v>
      </c>
      <c r="K13" s="979">
        <v>1759</v>
      </c>
      <c r="L13" s="980">
        <v>16.34454562349006</v>
      </c>
      <c r="M13" s="979">
        <v>74</v>
      </c>
      <c r="N13" s="980">
        <v>0.68760453447314629</v>
      </c>
      <c r="O13" s="979">
        <v>0</v>
      </c>
      <c r="P13" s="980">
        <f t="shared" si="2"/>
        <v>0</v>
      </c>
      <c r="R13" s="977"/>
    </row>
    <row r="14" spans="1:21" s="962" customFormat="1" ht="16.5" customHeight="1" x14ac:dyDescent="0.25">
      <c r="A14" s="962">
        <v>6</v>
      </c>
      <c r="B14" s="978" t="s">
        <v>5</v>
      </c>
      <c r="C14" s="979">
        <f t="shared" si="0"/>
        <v>315</v>
      </c>
      <c r="D14" s="980">
        <f t="shared" si="1"/>
        <v>100</v>
      </c>
      <c r="E14" s="979">
        <v>0</v>
      </c>
      <c r="F14" s="980">
        <v>0</v>
      </c>
      <c r="G14" s="979">
        <v>278</v>
      </c>
      <c r="H14" s="980">
        <v>88.253968253968253</v>
      </c>
      <c r="I14" s="979">
        <v>4</v>
      </c>
      <c r="J14" s="980">
        <v>1.2698412698412698</v>
      </c>
      <c r="K14" s="979">
        <v>33</v>
      </c>
      <c r="L14" s="980">
        <v>10.476190476190476</v>
      </c>
      <c r="M14" s="979">
        <v>0</v>
      </c>
      <c r="N14" s="980">
        <v>0</v>
      </c>
      <c r="O14" s="979">
        <v>0</v>
      </c>
      <c r="P14" s="980">
        <f t="shared" si="2"/>
        <v>0</v>
      </c>
      <c r="R14" s="977"/>
    </row>
    <row r="15" spans="1:21" s="963" customFormat="1" ht="16.5" customHeight="1" x14ac:dyDescent="0.25">
      <c r="A15" s="963">
        <v>7</v>
      </c>
      <c r="B15" s="978" t="s">
        <v>4</v>
      </c>
      <c r="C15" s="979">
        <f t="shared" si="0"/>
        <v>15712</v>
      </c>
      <c r="D15" s="980">
        <f t="shared" si="1"/>
        <v>100</v>
      </c>
      <c r="E15" s="979">
        <v>1834</v>
      </c>
      <c r="F15" s="980">
        <v>11.672606924643585</v>
      </c>
      <c r="G15" s="979">
        <v>10013</v>
      </c>
      <c r="H15" s="980">
        <v>63.728360488798373</v>
      </c>
      <c r="I15" s="979">
        <v>1872</v>
      </c>
      <c r="J15" s="980">
        <v>11.914460285132384</v>
      </c>
      <c r="K15" s="979">
        <v>1993</v>
      </c>
      <c r="L15" s="980">
        <v>12.684572301425662</v>
      </c>
      <c r="M15" s="979">
        <v>0</v>
      </c>
      <c r="N15" s="980">
        <v>0</v>
      </c>
      <c r="O15" s="979">
        <v>0</v>
      </c>
      <c r="P15" s="980">
        <f t="shared" si="2"/>
        <v>0</v>
      </c>
      <c r="R15" s="977"/>
    </row>
    <row r="16" spans="1:21" s="963" customFormat="1" ht="16.5" customHeight="1" x14ac:dyDescent="0.25">
      <c r="A16" s="963">
        <v>8</v>
      </c>
      <c r="B16" s="978" t="s">
        <v>40</v>
      </c>
      <c r="C16" s="979">
        <f t="shared" si="0"/>
        <v>4716</v>
      </c>
      <c r="D16" s="980">
        <f t="shared" si="1"/>
        <v>100</v>
      </c>
      <c r="E16" s="979">
        <v>414</v>
      </c>
      <c r="F16" s="980">
        <v>8.778625954198473</v>
      </c>
      <c r="G16" s="979">
        <v>3343</v>
      </c>
      <c r="H16" s="980">
        <v>70.886344359626804</v>
      </c>
      <c r="I16" s="979">
        <v>262</v>
      </c>
      <c r="J16" s="980">
        <v>5.5555555555555554</v>
      </c>
      <c r="K16" s="979">
        <v>697</v>
      </c>
      <c r="L16" s="980">
        <v>14.779474130619169</v>
      </c>
      <c r="M16" s="979">
        <v>0</v>
      </c>
      <c r="N16" s="980">
        <v>0</v>
      </c>
      <c r="O16" s="979">
        <v>0</v>
      </c>
      <c r="P16" s="980">
        <f t="shared" si="2"/>
        <v>0</v>
      </c>
      <c r="R16" s="977"/>
    </row>
    <row r="17" spans="1:18" s="963" customFormat="1" ht="16.5" customHeight="1" x14ac:dyDescent="0.25">
      <c r="A17" s="963">
        <v>9</v>
      </c>
      <c r="B17" s="978" t="s">
        <v>41</v>
      </c>
      <c r="C17" s="979">
        <f t="shared" si="0"/>
        <v>11967</v>
      </c>
      <c r="D17" s="980">
        <f t="shared" si="1"/>
        <v>100</v>
      </c>
      <c r="E17" s="979">
        <v>1753</v>
      </c>
      <c r="F17" s="980">
        <v>14.648617030166292</v>
      </c>
      <c r="G17" s="979">
        <v>8886</v>
      </c>
      <c r="H17" s="980">
        <v>74.254199047380297</v>
      </c>
      <c r="I17" s="979">
        <v>1328</v>
      </c>
      <c r="J17" s="980">
        <v>11.097183922453413</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10682</v>
      </c>
      <c r="D18" s="980">
        <f t="shared" si="1"/>
        <v>100</v>
      </c>
      <c r="E18" s="979">
        <v>5215</v>
      </c>
      <c r="F18" s="980">
        <v>48.820445609436433</v>
      </c>
      <c r="G18" s="979">
        <v>3951</v>
      </c>
      <c r="H18" s="980">
        <v>36.987455532671788</v>
      </c>
      <c r="I18" s="979">
        <v>343</v>
      </c>
      <c r="J18" s="980">
        <v>3.2110091743119269</v>
      </c>
      <c r="K18" s="979">
        <v>1173</v>
      </c>
      <c r="L18" s="980">
        <v>10.981089683579853</v>
      </c>
      <c r="M18" s="979">
        <v>0</v>
      </c>
      <c r="N18" s="980">
        <v>0</v>
      </c>
      <c r="O18" s="979">
        <v>0</v>
      </c>
      <c r="P18" s="980">
        <f t="shared" si="2"/>
        <v>0</v>
      </c>
      <c r="R18" s="977"/>
    </row>
    <row r="19" spans="1:18" s="962" customFormat="1" ht="16.5" customHeight="1" x14ac:dyDescent="0.25">
      <c r="A19" s="962">
        <v>11</v>
      </c>
      <c r="B19" s="978" t="s">
        <v>2</v>
      </c>
      <c r="C19" s="979">
        <f t="shared" si="0"/>
        <v>6706</v>
      </c>
      <c r="D19" s="980">
        <f t="shared" si="1"/>
        <v>100</v>
      </c>
      <c r="E19" s="979">
        <v>4391</v>
      </c>
      <c r="F19" s="980">
        <v>65.478675812705049</v>
      </c>
      <c r="G19" s="979">
        <v>1432</v>
      </c>
      <c r="H19" s="980">
        <v>21.354011333134508</v>
      </c>
      <c r="I19" s="979">
        <v>356</v>
      </c>
      <c r="J19" s="980">
        <v>5.3086787951088583</v>
      </c>
      <c r="K19" s="979">
        <v>527</v>
      </c>
      <c r="L19" s="980">
        <v>7.858634059051596</v>
      </c>
      <c r="M19" s="979">
        <v>0</v>
      </c>
      <c r="N19" s="980">
        <v>0</v>
      </c>
      <c r="O19" s="979">
        <v>0</v>
      </c>
      <c r="P19" s="980">
        <f t="shared" si="2"/>
        <v>0</v>
      </c>
      <c r="R19" s="977"/>
    </row>
    <row r="20" spans="1:18" s="962" customFormat="1" ht="16.5" customHeight="1" x14ac:dyDescent="0.25">
      <c r="A20" s="962">
        <v>12</v>
      </c>
      <c r="B20" s="978" t="s">
        <v>35</v>
      </c>
      <c r="C20" s="979">
        <f t="shared" si="0"/>
        <v>6660</v>
      </c>
      <c r="D20" s="980">
        <f t="shared" si="1"/>
        <v>100</v>
      </c>
      <c r="E20" s="979">
        <v>1771</v>
      </c>
      <c r="F20" s="980">
        <v>26.591591591591591</v>
      </c>
      <c r="G20" s="979">
        <v>2935</v>
      </c>
      <c r="H20" s="980">
        <v>44.069069069069066</v>
      </c>
      <c r="I20" s="979">
        <v>1260</v>
      </c>
      <c r="J20" s="980">
        <v>18.918918918918919</v>
      </c>
      <c r="K20" s="979">
        <v>694</v>
      </c>
      <c r="L20" s="980">
        <v>10.42042042042042</v>
      </c>
      <c r="M20" s="979">
        <v>0</v>
      </c>
      <c r="N20" s="980">
        <v>0</v>
      </c>
      <c r="O20" s="979">
        <v>0</v>
      </c>
      <c r="P20" s="980">
        <f t="shared" si="2"/>
        <v>0</v>
      </c>
      <c r="R20" s="977"/>
    </row>
    <row r="21" spans="1:18" s="962" customFormat="1" ht="16.5" customHeight="1" x14ac:dyDescent="0.25">
      <c r="A21" s="962">
        <v>13</v>
      </c>
      <c r="B21" s="978" t="s">
        <v>42</v>
      </c>
      <c r="C21" s="979">
        <f t="shared" si="0"/>
        <v>11185</v>
      </c>
      <c r="D21" s="980">
        <f t="shared" si="1"/>
        <v>100</v>
      </c>
      <c r="E21" s="979">
        <v>1205</v>
      </c>
      <c r="F21" s="980">
        <v>10.773357174787662</v>
      </c>
      <c r="G21" s="979">
        <v>6690</v>
      </c>
      <c r="H21" s="980">
        <v>59.812248547161374</v>
      </c>
      <c r="I21" s="979">
        <v>945</v>
      </c>
      <c r="J21" s="980">
        <v>8.4488153777380415</v>
      </c>
      <c r="K21" s="979">
        <v>2345</v>
      </c>
      <c r="L21" s="980">
        <v>20.96557890031292</v>
      </c>
      <c r="M21" s="979">
        <v>0</v>
      </c>
      <c r="N21" s="980">
        <v>0</v>
      </c>
      <c r="O21" s="979">
        <v>0</v>
      </c>
      <c r="P21" s="980">
        <f t="shared" si="2"/>
        <v>0</v>
      </c>
      <c r="R21" s="977"/>
    </row>
    <row r="22" spans="1:18" s="962" customFormat="1" ht="16.5" customHeight="1" x14ac:dyDescent="0.25">
      <c r="A22" s="962">
        <v>14</v>
      </c>
      <c r="B22" s="978" t="s">
        <v>43</v>
      </c>
      <c r="C22" s="979">
        <f t="shared" si="0"/>
        <v>598</v>
      </c>
      <c r="D22" s="980">
        <f t="shared" si="1"/>
        <v>100</v>
      </c>
      <c r="E22" s="979">
        <v>0</v>
      </c>
      <c r="F22" s="980">
        <v>0</v>
      </c>
      <c r="G22" s="979">
        <v>288</v>
      </c>
      <c r="H22" s="980">
        <v>48.16053511705686</v>
      </c>
      <c r="I22" s="979">
        <v>129</v>
      </c>
      <c r="J22" s="980">
        <v>21.57190635451505</v>
      </c>
      <c r="K22" s="979">
        <v>181</v>
      </c>
      <c r="L22" s="980">
        <v>30.267558528428097</v>
      </c>
      <c r="M22" s="979">
        <v>0</v>
      </c>
      <c r="N22" s="980">
        <v>0</v>
      </c>
      <c r="O22" s="979">
        <v>0</v>
      </c>
      <c r="P22" s="980">
        <f t="shared" si="2"/>
        <v>0</v>
      </c>
      <c r="R22" s="977"/>
    </row>
    <row r="23" spans="1:18" s="962" customFormat="1" ht="16.5" customHeight="1" x14ac:dyDescent="0.25">
      <c r="A23" s="962">
        <v>15</v>
      </c>
      <c r="B23" s="978" t="s">
        <v>44</v>
      </c>
      <c r="C23" s="979">
        <f t="shared" si="0"/>
        <v>1484</v>
      </c>
      <c r="D23" s="980">
        <f t="shared" si="1"/>
        <v>100</v>
      </c>
      <c r="E23" s="979">
        <v>684</v>
      </c>
      <c r="F23" s="980">
        <v>46.091644204851754</v>
      </c>
      <c r="G23" s="979">
        <v>656</v>
      </c>
      <c r="H23" s="980">
        <v>44.204851752021561</v>
      </c>
      <c r="I23" s="979">
        <v>144</v>
      </c>
      <c r="J23" s="980">
        <v>9.703504043126685</v>
      </c>
      <c r="K23" s="979">
        <v>0</v>
      </c>
      <c r="L23" s="980">
        <v>0</v>
      </c>
      <c r="M23" s="979">
        <v>0</v>
      </c>
      <c r="N23" s="980">
        <v>0</v>
      </c>
      <c r="O23" s="979">
        <v>0</v>
      </c>
      <c r="P23" s="980">
        <f t="shared" si="2"/>
        <v>0</v>
      </c>
      <c r="R23" s="977"/>
    </row>
    <row r="24" spans="1:18" s="962" customFormat="1" ht="16.5" customHeight="1" x14ac:dyDescent="0.25">
      <c r="A24" s="962">
        <v>16</v>
      </c>
      <c r="B24" s="978" t="s">
        <v>45</v>
      </c>
      <c r="C24" s="979">
        <f t="shared" si="0"/>
        <v>747</v>
      </c>
      <c r="D24" s="980">
        <f t="shared" si="1"/>
        <v>100</v>
      </c>
      <c r="E24" s="979">
        <v>0</v>
      </c>
      <c r="F24" s="980">
        <v>0</v>
      </c>
      <c r="G24" s="979">
        <v>738</v>
      </c>
      <c r="H24" s="980">
        <v>98.795180722891558</v>
      </c>
      <c r="I24" s="979">
        <v>9</v>
      </c>
      <c r="J24" s="980">
        <v>1.2048192771084338</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537</v>
      </c>
      <c r="D25" s="980">
        <f t="shared" si="1"/>
        <v>100</v>
      </c>
      <c r="E25" s="979">
        <v>0</v>
      </c>
      <c r="F25" s="980">
        <v>0</v>
      </c>
      <c r="G25" s="979">
        <v>497</v>
      </c>
      <c r="H25" s="980">
        <v>92.551210428305396</v>
      </c>
      <c r="I25" s="979">
        <v>40</v>
      </c>
      <c r="J25" s="980">
        <v>7.4487895716945998</v>
      </c>
      <c r="K25" s="979">
        <v>0</v>
      </c>
      <c r="L25" s="980">
        <v>0</v>
      </c>
      <c r="M25" s="979">
        <v>0</v>
      </c>
      <c r="N25" s="980">
        <v>0</v>
      </c>
      <c r="O25" s="979">
        <v>0</v>
      </c>
      <c r="P25" s="980">
        <f t="shared" si="2"/>
        <v>0</v>
      </c>
      <c r="R25" s="977"/>
    </row>
    <row r="26" spans="1:18" s="962" customFormat="1" ht="16.5" customHeight="1" x14ac:dyDescent="0.25">
      <c r="B26" s="981" t="s">
        <v>1</v>
      </c>
      <c r="C26" s="982">
        <f t="shared" si="0"/>
        <v>4</v>
      </c>
      <c r="D26" s="983">
        <f t="shared" si="1"/>
        <v>100</v>
      </c>
      <c r="E26" s="982">
        <v>2</v>
      </c>
      <c r="F26" s="983">
        <v>50</v>
      </c>
      <c r="G26" s="982">
        <v>2</v>
      </c>
      <c r="H26" s="983">
        <v>50</v>
      </c>
      <c r="I26" s="982">
        <v>0</v>
      </c>
      <c r="J26" s="983">
        <v>0</v>
      </c>
      <c r="K26" s="982">
        <v>0</v>
      </c>
      <c r="L26" s="983">
        <v>0</v>
      </c>
      <c r="M26" s="982">
        <v>0</v>
      </c>
      <c r="N26" s="983">
        <v>0</v>
      </c>
      <c r="O26" s="982">
        <v>0</v>
      </c>
      <c r="P26" s="983">
        <f t="shared" si="2"/>
        <v>0</v>
      </c>
      <c r="R26" s="977"/>
    </row>
    <row r="27" spans="1:18" s="1287" customFormat="1" x14ac:dyDescent="0.25">
      <c r="B27" s="1288" t="s">
        <v>0</v>
      </c>
      <c r="C27" s="1289">
        <f>SUM(C9:C26)</f>
        <v>90451</v>
      </c>
      <c r="D27" s="1290">
        <f>C27/$C27*100</f>
        <v>100</v>
      </c>
      <c r="E27" s="1291">
        <f>SUM(E9:E26)</f>
        <v>22786</v>
      </c>
      <c r="F27" s="1292">
        <f>E27/$C27*100</f>
        <v>25.191540170921272</v>
      </c>
      <c r="G27" s="1291">
        <f>SUM(G9:G26)</f>
        <v>49614</v>
      </c>
      <c r="H27" s="1292">
        <f>G27/$C27*100</f>
        <v>54.851798211186164</v>
      </c>
      <c r="I27" s="1291">
        <f>SUM(I9:I26)</f>
        <v>8515</v>
      </c>
      <c r="J27" s="1292">
        <f>I27/$C27*100</f>
        <v>9.4139368276746538</v>
      </c>
      <c r="K27" s="1291">
        <f>SUM(K9:K26)</f>
        <v>9402</v>
      </c>
      <c r="L27" s="1292">
        <f>K27/$C27*100</f>
        <v>10.394578279952682</v>
      </c>
      <c r="M27" s="1291">
        <f>SUM(M9:M26)</f>
        <v>134</v>
      </c>
      <c r="N27" s="1292">
        <f>M27/$C27*100</f>
        <v>0.14814651026522646</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327" customFormat="1" x14ac:dyDescent="0.25">
      <c r="B42" s="960"/>
      <c r="D42" s="960"/>
      <c r="M42" s="960"/>
      <c r="N42" s="960"/>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327" customFormat="1" x14ac:dyDescent="0.25">
      <c r="D48" s="960"/>
      <c r="G48" s="1220"/>
    </row>
    <row r="49" spans="4:7" s="1327" customFormat="1" x14ac:dyDescent="0.25">
      <c r="D49" s="960"/>
      <c r="G49" s="1220"/>
    </row>
    <row r="50" spans="4:7" x14ac:dyDescent="0.25">
      <c r="D50" s="960"/>
      <c r="G50" s="1220"/>
    </row>
    <row r="51" spans="4:7" x14ac:dyDescent="0.25">
      <c r="D51" s="960"/>
    </row>
    <row r="52" spans="4:7" x14ac:dyDescent="0.25">
      <c r="D52" s="960"/>
    </row>
    <row r="53" spans="4:7" x14ac:dyDescent="0.25">
      <c r="D53" s="960"/>
    </row>
    <row r="54" spans="4:7" x14ac:dyDescent="0.25">
      <c r="D54" s="960"/>
    </row>
    <row r="55" spans="4:7" x14ac:dyDescent="0.25">
      <c r="D55" s="960"/>
    </row>
    <row r="56" spans="4:7" x14ac:dyDescent="0.25">
      <c r="D56" s="960"/>
    </row>
    <row r="57" spans="4:7" x14ac:dyDescent="0.25">
      <c r="D57" s="960"/>
    </row>
    <row r="58" spans="4:7" x14ac:dyDescent="0.25">
      <c r="D58" s="960"/>
    </row>
    <row r="59" spans="4:7"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53125" defaultRowHeight="14.5" x14ac:dyDescent="0.25"/>
  <cols>
    <col min="1" max="1" width="0.54296875" style="988" customWidth="1"/>
    <col min="2" max="2" width="26.54296875" style="988" bestFit="1" customWidth="1"/>
    <col min="3" max="3" width="7.81640625" style="988" customWidth="1"/>
    <col min="4" max="4" width="7.453125" style="988" bestFit="1" customWidth="1"/>
    <col min="5" max="5" width="8.54296875" style="988" customWidth="1"/>
    <col min="6" max="6" width="7.453125" style="988" bestFit="1" customWidth="1"/>
    <col min="7" max="7" width="8.26953125" style="988" customWidth="1"/>
    <col min="8" max="8" width="7" style="988" bestFit="1" customWidth="1"/>
    <col min="9" max="9" width="9.7265625" style="988" customWidth="1"/>
    <col min="10" max="10" width="7.453125" style="988" bestFit="1" customWidth="1"/>
    <col min="11" max="11" width="7" style="988" customWidth="1"/>
    <col min="12" max="12" width="6" style="988" customWidth="1"/>
    <col min="13" max="13" width="7.1796875" style="988" customWidth="1"/>
    <col min="14" max="14" width="6" style="988" customWidth="1"/>
    <col min="15" max="15" width="7.1796875" style="988" customWidth="1"/>
    <col min="16" max="16" width="7.26953125" style="988" customWidth="1"/>
    <col min="17" max="16384" width="11.453125" style="988"/>
  </cols>
  <sheetData>
    <row r="1" spans="1:21" s="960" customFormat="1" ht="12.75" customHeight="1" x14ac:dyDescent="0.25">
      <c r="B1" s="960" t="s">
        <v>48</v>
      </c>
      <c r="E1" s="964" t="s">
        <v>193</v>
      </c>
      <c r="F1" s="964"/>
      <c r="G1" s="964" t="s">
        <v>194</v>
      </c>
      <c r="H1" s="964"/>
      <c r="I1" s="964" t="s">
        <v>195</v>
      </c>
      <c r="J1" s="964"/>
      <c r="K1" s="964" t="s">
        <v>196</v>
      </c>
      <c r="L1" s="964"/>
      <c r="M1" s="964" t="s">
        <v>197</v>
      </c>
      <c r="N1" s="964"/>
      <c r="O1" s="964" t="s">
        <v>198</v>
      </c>
    </row>
    <row r="2" spans="1:21" s="965" customFormat="1" ht="48" customHeight="1" x14ac:dyDescent="0.35">
      <c r="B2" s="966"/>
      <c r="C2" s="966"/>
      <c r="D2" s="966"/>
      <c r="E2" s="966"/>
      <c r="F2" s="966"/>
      <c r="G2" s="966"/>
      <c r="H2" s="966"/>
    </row>
    <row r="3" spans="1:21" s="967" customFormat="1" ht="21" x14ac:dyDescent="0.25">
      <c r="B3" s="1563" t="s">
        <v>440</v>
      </c>
      <c r="C3" s="1563"/>
      <c r="D3" s="1563"/>
      <c r="E3" s="1563"/>
      <c r="F3" s="1563"/>
      <c r="G3" s="1563"/>
      <c r="H3" s="1563"/>
      <c r="I3" s="1563"/>
      <c r="J3" s="1563"/>
      <c r="K3" s="1563"/>
      <c r="L3" s="1563"/>
      <c r="M3" s="1563"/>
      <c r="N3" s="1563"/>
      <c r="O3" s="1563"/>
      <c r="P3" s="1563"/>
    </row>
    <row r="4" spans="1:21" s="967" customFormat="1" ht="15.5" x14ac:dyDescent="0.25">
      <c r="B4" s="1484" t="str">
        <f>porsaad!$B$6</f>
        <v>Situación a 31 de enero de 2026</v>
      </c>
      <c r="C4" s="1484"/>
      <c r="D4" s="1484"/>
      <c r="E4" s="1484"/>
      <c r="F4" s="1484"/>
      <c r="G4" s="1484"/>
      <c r="H4" s="1484"/>
      <c r="I4" s="1484"/>
      <c r="J4" s="1484"/>
      <c r="K4" s="1484"/>
      <c r="L4" s="1484"/>
      <c r="M4" s="1484"/>
      <c r="N4" s="1484"/>
      <c r="O4" s="1484"/>
      <c r="P4" s="1484"/>
      <c r="Q4" s="968"/>
      <c r="R4" s="968"/>
      <c r="S4" s="968"/>
      <c r="T4" s="968"/>
      <c r="U4" s="968"/>
    </row>
    <row r="5" spans="1:21" s="969" customFormat="1" ht="7.5" customHeight="1" x14ac:dyDescent="0.25">
      <c r="B5" s="970"/>
      <c r="C5" s="969" t="s">
        <v>193</v>
      </c>
      <c r="E5" s="969" t="s">
        <v>194</v>
      </c>
      <c r="G5" s="969" t="s">
        <v>195</v>
      </c>
      <c r="I5" s="969" t="s">
        <v>196</v>
      </c>
      <c r="K5" s="964" t="s">
        <v>197</v>
      </c>
      <c r="M5" s="964" t="s">
        <v>198</v>
      </c>
      <c r="O5" s="964" t="s">
        <v>198</v>
      </c>
    </row>
    <row r="6" spans="1:21" s="967" customFormat="1" ht="15" customHeight="1" x14ac:dyDescent="0.25">
      <c r="B6" s="971"/>
      <c r="C6" s="1685" t="s">
        <v>199</v>
      </c>
      <c r="D6" s="1686"/>
      <c r="E6" s="1686"/>
      <c r="F6" s="1686"/>
      <c r="G6" s="1686"/>
      <c r="H6" s="1686"/>
      <c r="I6" s="1686"/>
      <c r="J6" s="1686"/>
      <c r="K6" s="1686"/>
      <c r="L6" s="1686"/>
      <c r="M6" s="1686"/>
      <c r="N6" s="1686"/>
      <c r="O6" s="1686"/>
      <c r="P6" s="1687"/>
    </row>
    <row r="7" spans="1:21" s="967" customFormat="1" ht="57" customHeight="1" x14ac:dyDescent="0.25">
      <c r="B7" s="1688" t="s">
        <v>12</v>
      </c>
      <c r="C7" s="1690" t="s">
        <v>0</v>
      </c>
      <c r="D7" s="1691"/>
      <c r="E7" s="1683" t="s">
        <v>200</v>
      </c>
      <c r="F7" s="1692"/>
      <c r="G7" s="1693" t="s">
        <v>201</v>
      </c>
      <c r="H7" s="1694"/>
      <c r="I7" s="1693" t="s">
        <v>202</v>
      </c>
      <c r="J7" s="1694"/>
      <c r="K7" s="1693" t="s">
        <v>203</v>
      </c>
      <c r="L7" s="1694"/>
      <c r="M7" s="1693" t="s">
        <v>204</v>
      </c>
      <c r="N7" s="1694"/>
      <c r="O7" s="1683" t="s">
        <v>205</v>
      </c>
      <c r="P7" s="1684"/>
    </row>
    <row r="8" spans="1:21" s="972" customFormat="1" ht="12" customHeight="1" x14ac:dyDescent="0.25">
      <c r="B8" s="1689"/>
      <c r="C8" s="990" t="s">
        <v>9</v>
      </c>
      <c r="D8" s="990" t="s">
        <v>28</v>
      </c>
      <c r="E8" s="990" t="s">
        <v>9</v>
      </c>
      <c r="F8" s="990" t="s">
        <v>28</v>
      </c>
      <c r="G8" s="990" t="s">
        <v>9</v>
      </c>
      <c r="H8" s="990" t="s">
        <v>28</v>
      </c>
      <c r="I8" s="990" t="s">
        <v>9</v>
      </c>
      <c r="J8" s="989" t="s">
        <v>28</v>
      </c>
      <c r="K8" s="992" t="s">
        <v>9</v>
      </c>
      <c r="L8" s="989" t="s">
        <v>28</v>
      </c>
      <c r="M8" s="991" t="s">
        <v>9</v>
      </c>
      <c r="N8" s="990" t="s">
        <v>28</v>
      </c>
      <c r="O8" s="990" t="s">
        <v>9</v>
      </c>
      <c r="P8" s="989" t="s">
        <v>28</v>
      </c>
      <c r="R8" s="973"/>
    </row>
    <row r="9" spans="1:21" s="961" customFormat="1" ht="16.5" customHeight="1" x14ac:dyDescent="0.25">
      <c r="A9" s="961">
        <v>1</v>
      </c>
      <c r="B9" s="974" t="s">
        <v>8</v>
      </c>
      <c r="C9" s="975">
        <f>E9+G9+I9+K9+M9+O9</f>
        <v>119</v>
      </c>
      <c r="D9" s="976">
        <f>IFERROR(C9/$C9*100,"-")</f>
        <v>100</v>
      </c>
      <c r="E9" s="975">
        <v>0</v>
      </c>
      <c r="F9" s="976">
        <v>0</v>
      </c>
      <c r="G9" s="975">
        <v>14</v>
      </c>
      <c r="H9" s="976">
        <v>11.76470588235294</v>
      </c>
      <c r="I9" s="975">
        <v>105</v>
      </c>
      <c r="J9" s="976">
        <v>88.235294117647058</v>
      </c>
      <c r="K9" s="975">
        <v>0</v>
      </c>
      <c r="L9" s="976">
        <v>0</v>
      </c>
      <c r="M9" s="975">
        <v>0</v>
      </c>
      <c r="N9" s="976">
        <v>0</v>
      </c>
      <c r="O9" s="975">
        <v>0</v>
      </c>
      <c r="P9" s="976">
        <f>IFERROR(O9/$C9*100,"-")</f>
        <v>0</v>
      </c>
      <c r="R9" s="977"/>
    </row>
    <row r="10" spans="1:21" s="962" customFormat="1" ht="16.5" customHeight="1" x14ac:dyDescent="0.25">
      <c r="A10" s="962">
        <v>2</v>
      </c>
      <c r="B10" s="978" t="s">
        <v>7</v>
      </c>
      <c r="C10" s="979">
        <f t="shared" ref="C10:C26" si="0">E10+G10+I10+K10+M10+O10</f>
        <v>1914</v>
      </c>
      <c r="D10" s="980">
        <f t="shared" ref="D10:D26" si="1">IFERROR(C10/$C10*100,"-")</f>
        <v>100</v>
      </c>
      <c r="E10" s="979">
        <v>0</v>
      </c>
      <c r="F10" s="980">
        <v>0</v>
      </c>
      <c r="G10" s="979">
        <v>38</v>
      </c>
      <c r="H10" s="980">
        <v>1.9853709508881923</v>
      </c>
      <c r="I10" s="979">
        <v>1876</v>
      </c>
      <c r="J10" s="980">
        <v>98.014629049111818</v>
      </c>
      <c r="K10" s="979">
        <v>0</v>
      </c>
      <c r="L10" s="980">
        <v>0</v>
      </c>
      <c r="M10" s="979">
        <v>0</v>
      </c>
      <c r="N10" s="980">
        <v>0</v>
      </c>
      <c r="O10" s="979">
        <v>0</v>
      </c>
      <c r="P10" s="980">
        <f t="shared" ref="P10:P26" si="2">IFERROR(O10/$C10*100,"-")</f>
        <v>0</v>
      </c>
      <c r="R10" s="977"/>
    </row>
    <row r="11" spans="1:21" s="962" customFormat="1" ht="16.5" customHeight="1" x14ac:dyDescent="0.25">
      <c r="A11" s="962">
        <v>3</v>
      </c>
      <c r="B11" s="978" t="s">
        <v>37</v>
      </c>
      <c r="C11" s="979">
        <f t="shared" si="0"/>
        <v>1640</v>
      </c>
      <c r="D11" s="980">
        <f t="shared" si="1"/>
        <v>100</v>
      </c>
      <c r="E11" s="979">
        <v>138</v>
      </c>
      <c r="F11" s="980">
        <v>8.4146341463414647</v>
      </c>
      <c r="G11" s="979">
        <v>18</v>
      </c>
      <c r="H11" s="980">
        <v>1.097560975609756</v>
      </c>
      <c r="I11" s="979">
        <v>167</v>
      </c>
      <c r="J11" s="980">
        <v>10.182926829268292</v>
      </c>
      <c r="K11" s="979">
        <v>1127</v>
      </c>
      <c r="L11" s="980">
        <v>68.719512195121951</v>
      </c>
      <c r="M11" s="979">
        <v>190</v>
      </c>
      <c r="N11" s="980">
        <v>11.585365853658537</v>
      </c>
      <c r="O11" s="979">
        <v>0</v>
      </c>
      <c r="P11" s="980">
        <f t="shared" si="2"/>
        <v>0</v>
      </c>
      <c r="R11" s="977"/>
    </row>
    <row r="12" spans="1:21" s="962" customFormat="1" ht="16.5" customHeight="1" x14ac:dyDescent="0.25">
      <c r="A12" s="962">
        <v>4</v>
      </c>
      <c r="B12" s="978" t="s">
        <v>38</v>
      </c>
      <c r="C12" s="979">
        <f t="shared" si="0"/>
        <v>52</v>
      </c>
      <c r="D12" s="980">
        <f t="shared" si="1"/>
        <v>100</v>
      </c>
      <c r="E12" s="979">
        <v>0</v>
      </c>
      <c r="F12" s="980">
        <v>0</v>
      </c>
      <c r="G12" s="979">
        <v>0</v>
      </c>
      <c r="H12" s="980">
        <v>0</v>
      </c>
      <c r="I12" s="979">
        <v>52</v>
      </c>
      <c r="J12" s="980">
        <v>100</v>
      </c>
      <c r="K12" s="979">
        <v>0</v>
      </c>
      <c r="L12" s="980">
        <v>0</v>
      </c>
      <c r="M12" s="979">
        <v>0</v>
      </c>
      <c r="N12" s="980">
        <v>0</v>
      </c>
      <c r="O12" s="979">
        <v>0</v>
      </c>
      <c r="P12" s="980">
        <f t="shared" si="2"/>
        <v>0</v>
      </c>
      <c r="R12" s="977"/>
    </row>
    <row r="13" spans="1:21" s="962" customFormat="1" ht="16.5" customHeight="1" x14ac:dyDescent="0.25">
      <c r="A13" s="962">
        <v>5</v>
      </c>
      <c r="B13" s="978" t="s">
        <v>6</v>
      </c>
      <c r="C13" s="979">
        <f t="shared" si="0"/>
        <v>10191</v>
      </c>
      <c r="D13" s="980">
        <f t="shared" si="1"/>
        <v>100</v>
      </c>
      <c r="E13" s="979">
        <v>6039</v>
      </c>
      <c r="F13" s="980">
        <v>59.258168972622904</v>
      </c>
      <c r="G13" s="979">
        <v>5</v>
      </c>
      <c r="H13" s="980">
        <v>4.906289863605142E-2</v>
      </c>
      <c r="I13" s="979">
        <v>1962</v>
      </c>
      <c r="J13" s="980">
        <v>19.252281424786577</v>
      </c>
      <c r="K13" s="979">
        <v>2084</v>
      </c>
      <c r="L13" s="980">
        <v>20.449416151506231</v>
      </c>
      <c r="M13" s="979">
        <v>101</v>
      </c>
      <c r="N13" s="980">
        <v>0.99107055244823872</v>
      </c>
      <c r="O13" s="979">
        <v>0</v>
      </c>
      <c r="P13" s="980">
        <f t="shared" si="2"/>
        <v>0</v>
      </c>
      <c r="R13" s="977"/>
    </row>
    <row r="14" spans="1:21" s="962" customFormat="1" ht="16.5" customHeight="1" x14ac:dyDescent="0.25">
      <c r="A14" s="962">
        <v>6</v>
      </c>
      <c r="B14" s="978" t="s">
        <v>5</v>
      </c>
      <c r="C14" s="979">
        <f t="shared" si="0"/>
        <v>15</v>
      </c>
      <c r="D14" s="980">
        <f t="shared" si="1"/>
        <v>100</v>
      </c>
      <c r="E14" s="979">
        <v>0</v>
      </c>
      <c r="F14" s="980">
        <v>0</v>
      </c>
      <c r="G14" s="979">
        <v>0</v>
      </c>
      <c r="H14" s="980">
        <v>0</v>
      </c>
      <c r="I14" s="979">
        <v>1</v>
      </c>
      <c r="J14" s="980">
        <v>6.666666666666667</v>
      </c>
      <c r="K14" s="979">
        <v>14</v>
      </c>
      <c r="L14" s="980">
        <v>93.333333333333329</v>
      </c>
      <c r="M14" s="979">
        <v>0</v>
      </c>
      <c r="N14" s="980">
        <v>0</v>
      </c>
      <c r="O14" s="979">
        <v>0</v>
      </c>
      <c r="P14" s="980">
        <f t="shared" si="2"/>
        <v>0</v>
      </c>
      <c r="R14" s="977"/>
    </row>
    <row r="15" spans="1:21" s="963" customFormat="1" ht="16.5" customHeight="1" x14ac:dyDescent="0.25">
      <c r="A15" s="963">
        <v>7</v>
      </c>
      <c r="B15" s="978" t="s">
        <v>4</v>
      </c>
      <c r="C15" s="979">
        <f t="shared" si="0"/>
        <v>15340</v>
      </c>
      <c r="D15" s="980">
        <f t="shared" si="1"/>
        <v>100</v>
      </c>
      <c r="E15" s="979">
        <v>3649</v>
      </c>
      <c r="F15" s="980">
        <v>23.787483702737941</v>
      </c>
      <c r="G15" s="979">
        <v>4</v>
      </c>
      <c r="H15" s="980">
        <v>2.607561929595828E-2</v>
      </c>
      <c r="I15" s="979">
        <v>9885</v>
      </c>
      <c r="J15" s="980">
        <v>64.439374185136899</v>
      </c>
      <c r="K15" s="979">
        <v>1802</v>
      </c>
      <c r="L15" s="980">
        <v>11.747066492829203</v>
      </c>
      <c r="M15" s="979">
        <v>0</v>
      </c>
      <c r="N15" s="980">
        <v>0</v>
      </c>
      <c r="O15" s="979">
        <v>0</v>
      </c>
      <c r="P15" s="980">
        <f t="shared" si="2"/>
        <v>0</v>
      </c>
      <c r="R15" s="977"/>
    </row>
    <row r="16" spans="1:21" s="963" customFormat="1" ht="16.5" customHeight="1" x14ac:dyDescent="0.25">
      <c r="A16" s="963">
        <v>8</v>
      </c>
      <c r="B16" s="978" t="s">
        <v>40</v>
      </c>
      <c r="C16" s="979">
        <f t="shared" si="0"/>
        <v>3640</v>
      </c>
      <c r="D16" s="980">
        <f t="shared" si="1"/>
        <v>100</v>
      </c>
      <c r="E16" s="979">
        <v>762</v>
      </c>
      <c r="F16" s="980">
        <v>20.934065934065934</v>
      </c>
      <c r="G16" s="979">
        <v>1893</v>
      </c>
      <c r="H16" s="980">
        <v>52.005494505494511</v>
      </c>
      <c r="I16" s="979">
        <v>133</v>
      </c>
      <c r="J16" s="980">
        <v>3.6538461538461542</v>
      </c>
      <c r="K16" s="979">
        <v>852</v>
      </c>
      <c r="L16" s="980">
        <v>23.406593406593405</v>
      </c>
      <c r="M16" s="979">
        <v>0</v>
      </c>
      <c r="N16" s="980">
        <v>0</v>
      </c>
      <c r="O16" s="979">
        <v>0</v>
      </c>
      <c r="P16" s="980">
        <f t="shared" si="2"/>
        <v>0</v>
      </c>
      <c r="R16" s="977"/>
    </row>
    <row r="17" spans="1:18" s="963" customFormat="1" ht="16.5" customHeight="1" x14ac:dyDescent="0.25">
      <c r="A17" s="963">
        <v>9</v>
      </c>
      <c r="B17" s="978" t="s">
        <v>41</v>
      </c>
      <c r="C17" s="979">
        <f t="shared" si="0"/>
        <v>4429</v>
      </c>
      <c r="D17" s="980">
        <f t="shared" si="1"/>
        <v>100</v>
      </c>
      <c r="E17" s="979">
        <v>3522</v>
      </c>
      <c r="F17" s="980">
        <v>79.521336644840829</v>
      </c>
      <c r="G17" s="979">
        <v>5</v>
      </c>
      <c r="H17" s="980">
        <v>0.11289230074508919</v>
      </c>
      <c r="I17" s="979">
        <v>902</v>
      </c>
      <c r="J17" s="980">
        <v>20.36577105441409</v>
      </c>
      <c r="K17" s="979">
        <v>0</v>
      </c>
      <c r="L17" s="980">
        <v>0</v>
      </c>
      <c r="M17" s="979">
        <v>0</v>
      </c>
      <c r="N17" s="980">
        <v>0</v>
      </c>
      <c r="O17" s="979">
        <v>0</v>
      </c>
      <c r="P17" s="980">
        <f t="shared" si="2"/>
        <v>0</v>
      </c>
      <c r="R17" s="977"/>
    </row>
    <row r="18" spans="1:18" s="963" customFormat="1" ht="16.5" customHeight="1" x14ac:dyDescent="0.25">
      <c r="A18" s="963">
        <v>10</v>
      </c>
      <c r="B18" s="978" t="s">
        <v>3</v>
      </c>
      <c r="C18" s="979">
        <f t="shared" si="0"/>
        <v>8876</v>
      </c>
      <c r="D18" s="980">
        <f t="shared" si="1"/>
        <v>100</v>
      </c>
      <c r="E18" s="979">
        <v>6541</v>
      </c>
      <c r="F18" s="980">
        <v>73.693105002253262</v>
      </c>
      <c r="G18" s="979">
        <v>1375</v>
      </c>
      <c r="H18" s="980">
        <v>15.491212257773773</v>
      </c>
      <c r="I18" s="979">
        <v>84</v>
      </c>
      <c r="J18" s="980">
        <v>0.94637223974763407</v>
      </c>
      <c r="K18" s="979">
        <v>876</v>
      </c>
      <c r="L18" s="980">
        <v>9.8693105002253265</v>
      </c>
      <c r="M18" s="979">
        <v>0</v>
      </c>
      <c r="N18" s="980">
        <v>0</v>
      </c>
      <c r="O18" s="979">
        <v>0</v>
      </c>
      <c r="P18" s="980">
        <f t="shared" si="2"/>
        <v>0</v>
      </c>
      <c r="R18" s="977"/>
    </row>
    <row r="19" spans="1:18" s="962" customFormat="1" ht="16.5" customHeight="1" x14ac:dyDescent="0.25">
      <c r="A19" s="962">
        <v>11</v>
      </c>
      <c r="B19" s="978" t="s">
        <v>2</v>
      </c>
      <c r="C19" s="979">
        <f t="shared" si="0"/>
        <v>7276</v>
      </c>
      <c r="D19" s="980">
        <f t="shared" si="1"/>
        <v>100</v>
      </c>
      <c r="E19" s="979">
        <v>6200</v>
      </c>
      <c r="F19" s="980">
        <v>85.211654755360087</v>
      </c>
      <c r="G19" s="979">
        <v>0</v>
      </c>
      <c r="H19" s="980">
        <v>0</v>
      </c>
      <c r="I19" s="979">
        <v>287</v>
      </c>
      <c r="J19" s="980">
        <v>3.9444749862561848</v>
      </c>
      <c r="K19" s="979">
        <v>789</v>
      </c>
      <c r="L19" s="980">
        <v>10.843870258383728</v>
      </c>
      <c r="M19" s="979">
        <v>0</v>
      </c>
      <c r="N19" s="980">
        <v>0</v>
      </c>
      <c r="O19" s="979">
        <v>0</v>
      </c>
      <c r="P19" s="980">
        <f t="shared" si="2"/>
        <v>0</v>
      </c>
      <c r="R19" s="977"/>
    </row>
    <row r="20" spans="1:18" s="962" customFormat="1" ht="16.5" customHeight="1" x14ac:dyDescent="0.25">
      <c r="A20" s="962">
        <v>12</v>
      </c>
      <c r="B20" s="978" t="s">
        <v>35</v>
      </c>
      <c r="C20" s="979">
        <f t="shared" si="0"/>
        <v>7081</v>
      </c>
      <c r="D20" s="980">
        <f t="shared" si="1"/>
        <v>100</v>
      </c>
      <c r="E20" s="979">
        <v>3023</v>
      </c>
      <c r="F20" s="980">
        <v>42.691710210422258</v>
      </c>
      <c r="G20" s="979">
        <v>604</v>
      </c>
      <c r="H20" s="980">
        <v>8.5298686626182736</v>
      </c>
      <c r="I20" s="979">
        <v>1635</v>
      </c>
      <c r="J20" s="980">
        <v>23.089959045332581</v>
      </c>
      <c r="K20" s="979">
        <v>1819</v>
      </c>
      <c r="L20" s="980">
        <v>25.688462081626888</v>
      </c>
      <c r="M20" s="979">
        <v>0</v>
      </c>
      <c r="N20" s="980">
        <v>0</v>
      </c>
      <c r="O20" s="979">
        <v>0</v>
      </c>
      <c r="P20" s="980">
        <f t="shared" si="2"/>
        <v>0</v>
      </c>
      <c r="R20" s="977"/>
    </row>
    <row r="21" spans="1:18" s="962" customFormat="1" ht="16.5" customHeight="1" x14ac:dyDescent="0.25">
      <c r="A21" s="962">
        <v>13</v>
      </c>
      <c r="B21" s="978" t="s">
        <v>42</v>
      </c>
      <c r="C21" s="979">
        <f t="shared" si="0"/>
        <v>5433</v>
      </c>
      <c r="D21" s="980">
        <f t="shared" si="1"/>
        <v>100</v>
      </c>
      <c r="E21" s="979">
        <v>1113</v>
      </c>
      <c r="F21" s="980">
        <v>20.485919381557149</v>
      </c>
      <c r="G21" s="979">
        <v>2</v>
      </c>
      <c r="H21" s="980">
        <v>3.6812074360390211E-2</v>
      </c>
      <c r="I21" s="979">
        <v>435</v>
      </c>
      <c r="J21" s="980">
        <v>8.0066261733848698</v>
      </c>
      <c r="K21" s="979">
        <v>3883</v>
      </c>
      <c r="L21" s="980">
        <v>71.47064237069759</v>
      </c>
      <c r="M21" s="979">
        <v>0</v>
      </c>
      <c r="N21" s="980">
        <v>0</v>
      </c>
      <c r="O21" s="979">
        <v>0</v>
      </c>
      <c r="P21" s="980">
        <f t="shared" si="2"/>
        <v>0</v>
      </c>
      <c r="R21" s="977"/>
    </row>
    <row r="22" spans="1:18" s="962" customFormat="1" ht="16.5" customHeight="1" x14ac:dyDescent="0.25">
      <c r="A22" s="962">
        <v>14</v>
      </c>
      <c r="B22" s="978" t="s">
        <v>43</v>
      </c>
      <c r="C22" s="979">
        <f t="shared" si="0"/>
        <v>232</v>
      </c>
      <c r="D22" s="980">
        <f t="shared" si="1"/>
        <v>100</v>
      </c>
      <c r="E22" s="979">
        <v>0</v>
      </c>
      <c r="F22" s="980">
        <v>0</v>
      </c>
      <c r="G22" s="979">
        <v>0</v>
      </c>
      <c r="H22" s="980">
        <v>0</v>
      </c>
      <c r="I22" s="979">
        <v>87</v>
      </c>
      <c r="J22" s="980">
        <v>37.5</v>
      </c>
      <c r="K22" s="979">
        <v>145</v>
      </c>
      <c r="L22" s="980">
        <v>62.5</v>
      </c>
      <c r="M22" s="979">
        <v>0</v>
      </c>
      <c r="N22" s="980">
        <v>0</v>
      </c>
      <c r="O22" s="979">
        <v>0</v>
      </c>
      <c r="P22" s="980">
        <f t="shared" si="2"/>
        <v>0</v>
      </c>
      <c r="R22" s="977"/>
    </row>
    <row r="23" spans="1:18" s="962" customFormat="1" ht="16.5" customHeight="1" x14ac:dyDescent="0.25">
      <c r="A23" s="962">
        <v>15</v>
      </c>
      <c r="B23" s="978" t="s">
        <v>44</v>
      </c>
      <c r="C23" s="979">
        <f t="shared" si="0"/>
        <v>905</v>
      </c>
      <c r="D23" s="980">
        <f t="shared" si="1"/>
        <v>100</v>
      </c>
      <c r="E23" s="979">
        <v>556</v>
      </c>
      <c r="F23" s="980">
        <v>61.436464088397791</v>
      </c>
      <c r="G23" s="979">
        <v>13</v>
      </c>
      <c r="H23" s="980">
        <v>1.4364640883977902</v>
      </c>
      <c r="I23" s="979">
        <v>199</v>
      </c>
      <c r="J23" s="980">
        <v>21.988950276243095</v>
      </c>
      <c r="K23" s="979">
        <v>137</v>
      </c>
      <c r="L23" s="980">
        <v>15.138121546961326</v>
      </c>
      <c r="M23" s="979">
        <v>0</v>
      </c>
      <c r="N23" s="980">
        <v>0</v>
      </c>
      <c r="O23" s="979">
        <v>0</v>
      </c>
      <c r="P23" s="980">
        <f t="shared" si="2"/>
        <v>0</v>
      </c>
      <c r="R23" s="977"/>
    </row>
    <row r="24" spans="1:18" s="962" customFormat="1" ht="16.5" customHeight="1" x14ac:dyDescent="0.25">
      <c r="A24" s="962">
        <v>16</v>
      </c>
      <c r="B24" s="978" t="s">
        <v>45</v>
      </c>
      <c r="C24" s="979">
        <f t="shared" si="0"/>
        <v>38</v>
      </c>
      <c r="D24" s="980">
        <f t="shared" si="1"/>
        <v>100</v>
      </c>
      <c r="E24" s="979">
        <v>0</v>
      </c>
      <c r="F24" s="980">
        <v>0</v>
      </c>
      <c r="G24" s="979">
        <v>35</v>
      </c>
      <c r="H24" s="980">
        <v>92.10526315789474</v>
      </c>
      <c r="I24" s="979">
        <v>3</v>
      </c>
      <c r="J24" s="980">
        <v>7.8947368421052628</v>
      </c>
      <c r="K24" s="979">
        <v>0</v>
      </c>
      <c r="L24" s="980">
        <v>0</v>
      </c>
      <c r="M24" s="979">
        <v>0</v>
      </c>
      <c r="N24" s="980">
        <v>0</v>
      </c>
      <c r="O24" s="979">
        <v>0</v>
      </c>
      <c r="P24" s="980">
        <f t="shared" si="2"/>
        <v>0</v>
      </c>
      <c r="R24" s="977"/>
    </row>
    <row r="25" spans="1:18" s="962" customFormat="1" ht="16.5" customHeight="1" x14ac:dyDescent="0.25">
      <c r="A25" s="962">
        <v>17</v>
      </c>
      <c r="B25" s="978" t="s">
        <v>46</v>
      </c>
      <c r="C25" s="979">
        <f t="shared" si="0"/>
        <v>39</v>
      </c>
      <c r="D25" s="980">
        <f t="shared" si="1"/>
        <v>100</v>
      </c>
      <c r="E25" s="979">
        <v>0</v>
      </c>
      <c r="F25" s="980">
        <v>0</v>
      </c>
      <c r="G25" s="979">
        <v>15</v>
      </c>
      <c r="H25" s="980">
        <v>38.461538461538467</v>
      </c>
      <c r="I25" s="979">
        <v>24</v>
      </c>
      <c r="J25" s="980">
        <v>61.53846153846154</v>
      </c>
      <c r="K25" s="979">
        <v>0</v>
      </c>
      <c r="L25" s="980">
        <v>0</v>
      </c>
      <c r="M25" s="979">
        <v>0</v>
      </c>
      <c r="N25" s="980">
        <v>0</v>
      </c>
      <c r="O25" s="979">
        <v>0</v>
      </c>
      <c r="P25" s="980">
        <f t="shared" si="2"/>
        <v>0</v>
      </c>
      <c r="R25" s="977"/>
    </row>
    <row r="26" spans="1:18" s="962" customFormat="1" ht="16.5" customHeight="1" x14ac:dyDescent="0.25">
      <c r="B26" s="981" t="s">
        <v>1</v>
      </c>
      <c r="C26" s="982">
        <f t="shared" si="0"/>
        <v>1</v>
      </c>
      <c r="D26" s="983">
        <f t="shared" si="1"/>
        <v>100</v>
      </c>
      <c r="E26" s="982">
        <v>1</v>
      </c>
      <c r="F26" s="983">
        <v>100</v>
      </c>
      <c r="G26" s="982">
        <v>0</v>
      </c>
      <c r="H26" s="983">
        <v>0</v>
      </c>
      <c r="I26" s="982">
        <v>0</v>
      </c>
      <c r="J26" s="983">
        <v>0</v>
      </c>
      <c r="K26" s="982">
        <v>0</v>
      </c>
      <c r="L26" s="983">
        <v>0</v>
      </c>
      <c r="M26" s="982">
        <v>0</v>
      </c>
      <c r="N26" s="983">
        <v>0</v>
      </c>
      <c r="O26" s="982">
        <v>0</v>
      </c>
      <c r="P26" s="983">
        <f t="shared" si="2"/>
        <v>0</v>
      </c>
      <c r="R26" s="977"/>
    </row>
    <row r="27" spans="1:18" s="1287" customFormat="1" x14ac:dyDescent="0.25">
      <c r="B27" s="1288" t="s">
        <v>0</v>
      </c>
      <c r="C27" s="1291">
        <f>SUM(C9:C26)</f>
        <v>67221</v>
      </c>
      <c r="D27" s="1292">
        <f>C27/$C27*100</f>
        <v>100</v>
      </c>
      <c r="E27" s="1291">
        <f>SUM(E9:E26)</f>
        <v>31544</v>
      </c>
      <c r="F27" s="1292">
        <f>E27/$C27*100</f>
        <v>46.925811874265484</v>
      </c>
      <c r="G27" s="1291">
        <f>SUM(G9:G26)</f>
        <v>4021</v>
      </c>
      <c r="H27" s="1292">
        <f>G27/$C27*100</f>
        <v>5.981761651864745</v>
      </c>
      <c r="I27" s="1291">
        <f>SUM(I9:I26)</f>
        <v>17837</v>
      </c>
      <c r="J27" s="1292">
        <f>I27/$C27*100</f>
        <v>26.534862617336845</v>
      </c>
      <c r="K27" s="1291">
        <f>SUM(K9:K26)</f>
        <v>13528</v>
      </c>
      <c r="L27" s="1292">
        <f>K27/$C27*100</f>
        <v>20.124663423632498</v>
      </c>
      <c r="M27" s="1291">
        <f>SUM(M9:M26)</f>
        <v>291</v>
      </c>
      <c r="N27" s="1292">
        <f>M27/$C27*100</f>
        <v>0.4329004329004329</v>
      </c>
      <c r="O27" s="1291">
        <f>SUM(O9:O26)</f>
        <v>0</v>
      </c>
      <c r="P27" s="1292">
        <f>O27/$C27*100</f>
        <v>0</v>
      </c>
    </row>
    <row r="28" spans="1:18" s="961" customFormat="1" hidden="1" x14ac:dyDescent="0.25">
      <c r="A28" s="964">
        <v>18</v>
      </c>
      <c r="B28" s="964" t="s">
        <v>39</v>
      </c>
      <c r="C28" s="984"/>
      <c r="D28" s="985"/>
      <c r="E28" s="984"/>
      <c r="F28" s="985"/>
      <c r="G28" s="984"/>
      <c r="H28" s="985"/>
      <c r="I28" s="984"/>
      <c r="J28" s="985"/>
      <c r="K28" s="984"/>
      <c r="L28" s="985"/>
      <c r="M28" s="984"/>
      <c r="N28" s="985"/>
      <c r="O28" s="984"/>
      <c r="P28" s="985"/>
    </row>
    <row r="29" spans="1:18" s="987" customFormat="1" hidden="1" x14ac:dyDescent="0.25">
      <c r="A29" s="964">
        <v>19</v>
      </c>
      <c r="B29" s="964" t="s">
        <v>47</v>
      </c>
      <c r="C29" s="986"/>
      <c r="D29" s="986"/>
      <c r="E29" s="986"/>
      <c r="F29" s="986"/>
      <c r="G29" s="986"/>
      <c r="H29" s="986"/>
      <c r="I29" s="986"/>
      <c r="K29" s="986"/>
      <c r="L29" s="986"/>
      <c r="M29" s="986"/>
      <c r="N29" s="986"/>
      <c r="O29" s="986"/>
      <c r="P29" s="986"/>
    </row>
    <row r="30" spans="1:18" hidden="1" x14ac:dyDescent="0.25"/>
    <row r="31" spans="1:18" hidden="1" x14ac:dyDescent="0.25">
      <c r="B31" s="960"/>
      <c r="M31" s="960"/>
      <c r="N31" s="960"/>
    </row>
    <row r="32" spans="1:18" hidden="1" x14ac:dyDescent="0.25">
      <c r="B32" s="960"/>
      <c r="D32" s="960"/>
      <c r="M32" s="960"/>
      <c r="N32" s="960"/>
    </row>
    <row r="33" spans="2:14" hidden="1" x14ac:dyDescent="0.25">
      <c r="B33" s="960"/>
      <c r="D33" s="960"/>
      <c r="M33" s="960"/>
      <c r="N33" s="960"/>
    </row>
    <row r="34" spans="2:14" hidden="1" x14ac:dyDescent="0.25">
      <c r="B34" s="960"/>
      <c r="D34" s="960"/>
      <c r="M34" s="960"/>
      <c r="N34" s="960"/>
    </row>
    <row r="35" spans="2:14" hidden="1" x14ac:dyDescent="0.25">
      <c r="B35" s="960"/>
      <c r="D35" s="960"/>
      <c r="M35" s="960"/>
      <c r="N35" s="960"/>
    </row>
    <row r="36" spans="2:14" hidden="1" x14ac:dyDescent="0.25">
      <c r="B36" s="960"/>
      <c r="D36" s="960"/>
      <c r="M36" s="960"/>
      <c r="N36" s="960"/>
    </row>
    <row r="37" spans="2:14" hidden="1" x14ac:dyDescent="0.25">
      <c r="B37" s="960"/>
      <c r="D37" s="960"/>
      <c r="M37" s="960"/>
      <c r="N37" s="960"/>
    </row>
    <row r="38" spans="2:14" hidden="1" x14ac:dyDescent="0.25">
      <c r="B38" s="960"/>
      <c r="D38" s="960"/>
      <c r="M38" s="960"/>
      <c r="N38" s="960"/>
    </row>
    <row r="39" spans="2:14" hidden="1" x14ac:dyDescent="0.25">
      <c r="B39" s="960"/>
      <c r="D39" s="960"/>
      <c r="M39" s="960"/>
      <c r="N39" s="960"/>
    </row>
    <row r="40" spans="2:14" hidden="1" x14ac:dyDescent="0.25">
      <c r="B40" s="960"/>
      <c r="D40" s="960"/>
      <c r="M40" s="960"/>
      <c r="N40" s="960"/>
    </row>
    <row r="41" spans="2:14" x14ac:dyDescent="0.25">
      <c r="B41" s="960"/>
      <c r="D41" s="960"/>
      <c r="M41" s="960"/>
      <c r="N41" s="960"/>
    </row>
    <row r="42" spans="2:14" s="1220" customFormat="1" x14ac:dyDescent="0.25">
      <c r="B42" s="964"/>
      <c r="D42" s="964"/>
      <c r="M42" s="964"/>
      <c r="N42" s="964"/>
    </row>
    <row r="43" spans="2:14" s="1220" customFormat="1" x14ac:dyDescent="0.25">
      <c r="B43" s="964"/>
      <c r="D43" s="964"/>
      <c r="M43" s="964"/>
      <c r="N43" s="964"/>
    </row>
    <row r="44" spans="2:14" s="1220" customFormat="1" x14ac:dyDescent="0.25">
      <c r="D44" s="964"/>
      <c r="M44" s="964"/>
      <c r="N44" s="964"/>
    </row>
    <row r="45" spans="2:14" s="1220" customFormat="1" x14ac:dyDescent="0.25">
      <c r="B45" s="1220" t="s">
        <v>39</v>
      </c>
      <c r="D45" s="964"/>
      <c r="G45" s="1220">
        <f>IFERROR(GETPIVOTDATA("ID PRESTACION
COUNT",#REF!,"CCAA",$B45,"Grado Resuelto",$B$1,"Subtipo",G$1),0)</f>
        <v>0</v>
      </c>
      <c r="M45" s="964"/>
      <c r="N45" s="964"/>
    </row>
    <row r="46" spans="2:14" s="1220" customFormat="1" x14ac:dyDescent="0.25">
      <c r="B46" s="1220" t="s">
        <v>47</v>
      </c>
      <c r="D46" s="964"/>
      <c r="G46" s="1220">
        <f>IFERROR(GETPIVOTDATA("ID PRESTACION
COUNT",#REF!,"CCAA",$B46,"Grado Resuelto",$B$1,"Subtipo",G$1),0)</f>
        <v>0</v>
      </c>
      <c r="M46" s="964"/>
      <c r="N46" s="964"/>
    </row>
    <row r="47" spans="2:14" s="1220" customFormat="1" x14ac:dyDescent="0.25">
      <c r="D47" s="964"/>
      <c r="M47" s="964"/>
      <c r="N47" s="964"/>
    </row>
    <row r="48" spans="2:14" s="1220" customFormat="1" x14ac:dyDescent="0.25">
      <c r="D48" s="964"/>
    </row>
    <row r="49" spans="4:4" x14ac:dyDescent="0.25">
      <c r="D49" s="960"/>
    </row>
    <row r="50" spans="4:4" x14ac:dyDescent="0.25">
      <c r="D50" s="960"/>
    </row>
    <row r="51" spans="4:4" x14ac:dyDescent="0.25">
      <c r="D51" s="960"/>
    </row>
    <row r="52" spans="4:4" x14ac:dyDescent="0.25">
      <c r="D52" s="960"/>
    </row>
    <row r="53" spans="4:4" x14ac:dyDescent="0.25">
      <c r="D53" s="960"/>
    </row>
    <row r="54" spans="4:4" x14ac:dyDescent="0.25">
      <c r="D54" s="960"/>
    </row>
    <row r="55" spans="4:4" x14ac:dyDescent="0.25">
      <c r="D55" s="960"/>
    </row>
    <row r="56" spans="4:4" x14ac:dyDescent="0.25">
      <c r="D56" s="960"/>
    </row>
    <row r="57" spans="4:4" x14ac:dyDescent="0.25">
      <c r="D57" s="960"/>
    </row>
    <row r="58" spans="4:4" x14ac:dyDescent="0.25">
      <c r="D58" s="960"/>
    </row>
    <row r="59" spans="4:4" x14ac:dyDescent="0.25">
      <c r="D59" s="960"/>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53125" defaultRowHeight="14.5" x14ac:dyDescent="0.35"/>
  <cols>
    <col min="1" max="1" width="1.1796875" style="1014" customWidth="1"/>
    <col min="2" max="2" width="25.26953125" style="1014" customWidth="1"/>
    <col min="3" max="3" width="11.26953125" style="1014" customWidth="1"/>
    <col min="4" max="16384" width="11.453125" style="1014"/>
  </cols>
  <sheetData>
    <row r="1" spans="1:39" s="993" customFormat="1" x14ac:dyDescent="0.25">
      <c r="D1" s="996"/>
      <c r="E1" s="996"/>
      <c r="N1" s="996"/>
    </row>
    <row r="2" spans="1:39" s="997" customFormat="1" ht="47.25" customHeight="1" x14ac:dyDescent="0.35">
      <c r="B2" s="1695"/>
      <c r="C2" s="1695"/>
      <c r="D2" s="1695"/>
      <c r="E2" s="1695"/>
      <c r="F2" s="1695"/>
      <c r="G2" s="1695"/>
      <c r="H2" s="1695"/>
      <c r="I2" s="998"/>
      <c r="L2" s="999"/>
      <c r="N2" s="1000"/>
      <c r="O2" s="1000"/>
      <c r="P2" s="1000"/>
      <c r="Q2" s="1000"/>
      <c r="R2" s="1000"/>
      <c r="S2" s="1000"/>
      <c r="T2" s="1000"/>
      <c r="U2" s="1000"/>
      <c r="V2" s="1000"/>
      <c r="W2" s="1000"/>
      <c r="X2" s="1000"/>
      <c r="Y2" s="1000"/>
      <c r="Z2" s="1000"/>
      <c r="AA2" s="1000"/>
      <c r="AB2" s="1000"/>
      <c r="AC2" s="1000"/>
      <c r="AD2" s="1000"/>
      <c r="AE2" s="1000"/>
      <c r="AF2" s="1000"/>
      <c r="AG2" s="1000"/>
    </row>
    <row r="3" spans="1:39" s="1001" customFormat="1" ht="1.5" customHeight="1" x14ac:dyDescent="0.25">
      <c r="B3" s="1002"/>
      <c r="C3" s="1002"/>
      <c r="D3" s="1002"/>
      <c r="E3" s="1002"/>
      <c r="F3" s="1002"/>
      <c r="G3" s="1002"/>
      <c r="H3" s="1002"/>
      <c r="I3" s="1002"/>
      <c r="J3" s="1002"/>
      <c r="K3" s="1002"/>
      <c r="L3" s="1002"/>
      <c r="M3" s="1002"/>
      <c r="N3" s="1003"/>
      <c r="O3" s="1000"/>
      <c r="P3" s="1000"/>
      <c r="Q3" s="1000"/>
      <c r="R3" s="1000"/>
      <c r="S3" s="1000"/>
      <c r="T3" s="1000"/>
      <c r="U3" s="1000"/>
      <c r="V3" s="1000"/>
      <c r="W3" s="1000"/>
      <c r="X3" s="1000"/>
      <c r="Y3" s="1000"/>
      <c r="Z3" s="1000"/>
      <c r="AA3" s="1000"/>
      <c r="AB3" s="1000"/>
      <c r="AC3" s="1000"/>
      <c r="AD3" s="1000"/>
      <c r="AE3" s="1000"/>
      <c r="AF3" s="1000"/>
      <c r="AG3" s="1000"/>
    </row>
    <row r="4" spans="1:39" s="1001" customFormat="1" ht="24.75" customHeight="1" x14ac:dyDescent="0.25">
      <c r="A4" s="1004"/>
      <c r="B4" s="1696" t="s">
        <v>443</v>
      </c>
      <c r="C4" s="1696"/>
      <c r="D4" s="1696"/>
      <c r="E4" s="1696"/>
      <c r="F4" s="1696"/>
      <c r="G4" s="1696"/>
      <c r="H4" s="1696"/>
      <c r="I4" s="1696"/>
      <c r="J4" s="1696"/>
      <c r="K4" s="1696"/>
      <c r="L4" s="1696"/>
      <c r="M4" s="1005"/>
      <c r="N4" s="1003"/>
      <c r="O4" s="1000"/>
      <c r="P4" s="1000"/>
      <c r="Q4" s="1000"/>
      <c r="R4" s="1000"/>
      <c r="S4" s="1000"/>
      <c r="T4" s="1000"/>
      <c r="U4" s="1000"/>
      <c r="V4" s="1000"/>
      <c r="W4" s="1000"/>
      <c r="X4" s="1000"/>
      <c r="Y4" s="1000"/>
      <c r="Z4" s="1000"/>
      <c r="AA4" s="1000"/>
      <c r="AB4" s="1000"/>
      <c r="AC4" s="1000"/>
      <c r="AD4" s="1000"/>
      <c r="AE4" s="1000"/>
      <c r="AF4" s="1000"/>
      <c r="AG4" s="1000"/>
    </row>
    <row r="5" spans="1:39" s="1001" customFormat="1" ht="14.25" customHeight="1" x14ac:dyDescent="0.25">
      <c r="A5" s="1004"/>
      <c r="B5" s="1697" t="s">
        <v>499</v>
      </c>
      <c r="C5" s="1697"/>
      <c r="D5" s="1697"/>
      <c r="E5" s="1697"/>
      <c r="F5" s="1697"/>
      <c r="G5" s="1697"/>
      <c r="H5" s="1697"/>
      <c r="I5" s="1697"/>
      <c r="J5" s="1697"/>
      <c r="K5" s="1697"/>
      <c r="L5" s="1697"/>
      <c r="M5" s="1006"/>
      <c r="N5" s="1006"/>
      <c r="O5" s="969"/>
      <c r="P5" s="969"/>
      <c r="Q5" s="969"/>
      <c r="R5" s="969"/>
      <c r="S5" s="969"/>
      <c r="T5" s="969"/>
      <c r="U5" s="969"/>
      <c r="V5" s="969"/>
      <c r="W5" s="969"/>
      <c r="X5" s="969"/>
      <c r="Y5" s="969"/>
      <c r="Z5" s="969"/>
      <c r="AA5" s="969"/>
      <c r="AB5" s="969"/>
      <c r="AC5" s="1000"/>
      <c r="AD5" s="1000"/>
      <c r="AE5" s="1000"/>
      <c r="AF5" s="1000"/>
      <c r="AG5" s="1000"/>
    </row>
    <row r="6" spans="1:39" s="126" customFormat="1" x14ac:dyDescent="0.35">
      <c r="B6" s="994"/>
      <c r="C6" s="994"/>
      <c r="D6" s="994"/>
      <c r="E6" s="994"/>
      <c r="F6" s="994"/>
      <c r="G6" s="127"/>
      <c r="H6" s="127"/>
      <c r="I6" s="127"/>
      <c r="J6" s="127"/>
      <c r="K6" s="127"/>
      <c r="L6" s="127"/>
      <c r="M6" s="127"/>
      <c r="N6" s="128"/>
      <c r="O6" s="128"/>
      <c r="P6" s="128"/>
      <c r="Q6" s="128"/>
      <c r="R6" s="128"/>
      <c r="S6" s="128"/>
      <c r="T6" s="128"/>
      <c r="U6" s="128"/>
      <c r="V6" s="128"/>
      <c r="W6" s="128"/>
      <c r="X6" s="128"/>
      <c r="Y6" s="128"/>
      <c r="Z6" s="128"/>
      <c r="AA6" s="128"/>
      <c r="AB6" s="128"/>
      <c r="AC6" s="995"/>
      <c r="AD6" s="995"/>
      <c r="AE6" s="995"/>
      <c r="AF6" s="995"/>
      <c r="AG6" s="995"/>
    </row>
    <row r="7" spans="1:39" s="201" customFormat="1" x14ac:dyDescent="0.35">
      <c r="B7" s="127"/>
      <c r="C7" s="1698"/>
      <c r="D7" s="1698"/>
      <c r="E7" s="1698"/>
      <c r="F7" s="1698"/>
      <c r="G7" s="1698"/>
      <c r="H7" s="1698"/>
      <c r="I7" s="127"/>
      <c r="J7" s="1698"/>
      <c r="K7" s="1698"/>
      <c r="L7" s="1698"/>
      <c r="M7" s="1698"/>
      <c r="N7" s="127"/>
      <c r="O7" s="127"/>
      <c r="P7" s="127"/>
      <c r="Q7" s="1698"/>
      <c r="R7" s="1698"/>
      <c r="S7" s="1698"/>
      <c r="T7" s="1698"/>
      <c r="U7" s="1698"/>
      <c r="V7" s="1698"/>
      <c r="W7" s="127"/>
      <c r="X7" s="127"/>
      <c r="AF7" s="1699"/>
      <c r="AG7" s="1699"/>
      <c r="AH7" s="1699"/>
      <c r="AI7" s="1699"/>
      <c r="AJ7" s="1699"/>
      <c r="AK7" s="1699"/>
      <c r="AL7" s="1699"/>
      <c r="AM7" s="1699"/>
    </row>
    <row r="8" spans="1:39" s="201" customFormat="1" x14ac:dyDescent="0.3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35">
      <c r="A9" s="1700"/>
      <c r="B9" s="207" t="s">
        <v>139</v>
      </c>
      <c r="C9" s="1007">
        <v>279025</v>
      </c>
      <c r="D9" s="1008">
        <v>0.36301743238267714</v>
      </c>
      <c r="E9" s="1009"/>
      <c r="F9" s="1009"/>
      <c r="G9" s="1009"/>
      <c r="H9" s="1009" t="s">
        <v>140</v>
      </c>
      <c r="I9" s="207">
        <v>210767</v>
      </c>
      <c r="J9" s="1008">
        <v>0.27423516354547384</v>
      </c>
      <c r="K9" s="1009"/>
      <c r="L9" s="1009"/>
      <c r="M9" s="1009"/>
      <c r="N9" s="127"/>
      <c r="O9" s="1701"/>
      <c r="P9" s="1010"/>
      <c r="Q9" s="1009"/>
      <c r="R9" s="1009"/>
      <c r="S9" s="1009"/>
      <c r="T9" s="1009"/>
      <c r="U9" s="1009"/>
      <c r="V9" s="1009"/>
      <c r="W9" s="127"/>
      <c r="X9" s="127"/>
      <c r="AD9" s="1700"/>
      <c r="AE9" s="1011"/>
      <c r="AF9" s="1012"/>
      <c r="AG9" s="1012"/>
      <c r="AH9" s="1012"/>
      <c r="AI9" s="1012"/>
      <c r="AJ9" s="1012"/>
      <c r="AK9" s="1012"/>
      <c r="AL9" s="1012"/>
      <c r="AM9" s="1012"/>
    </row>
    <row r="10" spans="1:39" s="201" customFormat="1" x14ac:dyDescent="0.35">
      <c r="A10" s="1700"/>
      <c r="B10" s="207" t="s">
        <v>143</v>
      </c>
      <c r="C10" s="1007">
        <v>175392</v>
      </c>
      <c r="D10" s="1008">
        <v>0.22818870531480159</v>
      </c>
      <c r="E10" s="1009"/>
      <c r="F10" s="1009"/>
      <c r="G10" s="1009"/>
      <c r="H10" s="1009" t="s">
        <v>142</v>
      </c>
      <c r="I10" s="207">
        <v>366542</v>
      </c>
      <c r="J10" s="1008">
        <v>0.47691861304798694</v>
      </c>
      <c r="K10" s="1009"/>
      <c r="L10" s="1009"/>
      <c r="M10" s="1009"/>
      <c r="N10" s="127"/>
      <c r="O10" s="1701"/>
      <c r="P10" s="1010"/>
      <c r="Q10" s="1009"/>
      <c r="R10" s="1009"/>
      <c r="S10" s="1009"/>
      <c r="T10" s="1009"/>
      <c r="U10" s="1009"/>
      <c r="V10" s="1009"/>
      <c r="W10" s="127"/>
      <c r="X10" s="127"/>
      <c r="AD10" s="1700"/>
      <c r="AE10" s="1011"/>
      <c r="AF10" s="1012"/>
      <c r="AG10" s="1012"/>
      <c r="AH10" s="1012"/>
      <c r="AI10" s="1012"/>
      <c r="AJ10" s="1012"/>
      <c r="AK10" s="1012"/>
      <c r="AL10" s="1012"/>
      <c r="AM10" s="1012"/>
    </row>
    <row r="11" spans="1:39" s="201" customFormat="1" x14ac:dyDescent="0.35">
      <c r="A11" s="1700"/>
      <c r="B11" s="207" t="s">
        <v>141</v>
      </c>
      <c r="C11" s="1007">
        <v>154486</v>
      </c>
      <c r="D11" s="1008">
        <v>0.20098955670305624</v>
      </c>
      <c r="E11" s="1009"/>
      <c r="F11" s="1009"/>
      <c r="G11" s="1009"/>
      <c r="H11" s="1009" t="s">
        <v>144</v>
      </c>
      <c r="I11" s="207">
        <v>135477</v>
      </c>
      <c r="J11" s="1008">
        <v>0.17627312269781398</v>
      </c>
      <c r="K11" s="1009"/>
      <c r="L11" s="1009"/>
      <c r="M11" s="1009"/>
      <c r="N11" s="127"/>
      <c r="O11" s="1701"/>
      <c r="P11" s="1010"/>
      <c r="Q11" s="1009"/>
      <c r="R11" s="1009"/>
      <c r="S11" s="1009"/>
      <c r="T11" s="1009"/>
      <c r="U11" s="1009"/>
      <c r="V11" s="1009"/>
      <c r="W11" s="127"/>
      <c r="X11" s="127"/>
      <c r="AD11" s="1700"/>
      <c r="AE11" s="1011"/>
      <c r="AF11" s="1012"/>
      <c r="AG11" s="1012"/>
      <c r="AH11" s="1012"/>
      <c r="AI11" s="1012"/>
      <c r="AJ11" s="1012"/>
      <c r="AK11" s="1012"/>
      <c r="AL11" s="1012"/>
      <c r="AM11" s="1012"/>
    </row>
    <row r="12" spans="1:39" s="201" customFormat="1" x14ac:dyDescent="0.35">
      <c r="A12" s="1700"/>
      <c r="B12" s="207" t="s">
        <v>147</v>
      </c>
      <c r="C12" s="1007">
        <v>32418</v>
      </c>
      <c r="D12" s="1008">
        <v>4.2176504338255094E-2</v>
      </c>
      <c r="E12" s="1009"/>
      <c r="F12" s="1009"/>
      <c r="G12" s="1009"/>
      <c r="H12" s="1009" t="s">
        <v>146</v>
      </c>
      <c r="I12" s="207">
        <v>48844</v>
      </c>
      <c r="J12" s="1008">
        <v>6.3552369812234E-2</v>
      </c>
      <c r="K12" s="1009"/>
      <c r="L12" s="1009"/>
      <c r="M12" s="1009"/>
      <c r="N12" s="127"/>
      <c r="O12" s="1701"/>
      <c r="P12" s="1010"/>
      <c r="Q12" s="1009"/>
      <c r="R12" s="1009"/>
      <c r="S12" s="1009"/>
      <c r="T12" s="1009"/>
      <c r="U12" s="1009"/>
      <c r="V12" s="1009"/>
      <c r="W12" s="127"/>
      <c r="X12" s="127"/>
      <c r="AD12" s="1700"/>
      <c r="AE12" s="1011"/>
      <c r="AF12" s="1012"/>
      <c r="AG12" s="1012"/>
      <c r="AH12" s="1012"/>
      <c r="AI12" s="1012"/>
      <c r="AJ12" s="1012"/>
      <c r="AK12" s="1012"/>
      <c r="AL12" s="1012"/>
      <c r="AM12" s="1012"/>
    </row>
    <row r="13" spans="1:39" s="201" customFormat="1" x14ac:dyDescent="0.35">
      <c r="A13" s="1700"/>
      <c r="B13" s="207" t="s">
        <v>145</v>
      </c>
      <c r="C13" s="1007">
        <v>24812</v>
      </c>
      <c r="D13" s="1008">
        <v>3.2280937307692811E-2</v>
      </c>
      <c r="E13" s="1009"/>
      <c r="F13" s="1009"/>
      <c r="G13" s="1009"/>
      <c r="H13" s="1009" t="s">
        <v>148</v>
      </c>
      <c r="I13" s="207">
        <v>6933</v>
      </c>
      <c r="J13" s="1008">
        <v>9.0207308964912435E-3</v>
      </c>
      <c r="K13" s="1009"/>
      <c r="L13" s="1009"/>
      <c r="M13" s="1009"/>
      <c r="N13" s="127"/>
      <c r="O13" s="1701"/>
      <c r="P13" s="1010"/>
      <c r="Q13" s="1009"/>
      <c r="R13" s="1009"/>
      <c r="S13" s="1009"/>
      <c r="T13" s="1009"/>
      <c r="U13" s="1009"/>
      <c r="V13" s="1009"/>
      <c r="W13" s="127"/>
      <c r="X13" s="127"/>
      <c r="AD13" s="1700"/>
      <c r="AE13" s="1011"/>
      <c r="AF13" s="1012"/>
      <c r="AG13" s="1012"/>
      <c r="AH13" s="1012"/>
      <c r="AI13" s="1012"/>
      <c r="AJ13" s="1012"/>
      <c r="AK13" s="1012"/>
      <c r="AL13" s="1012"/>
      <c r="AM13" s="1012"/>
    </row>
    <row r="14" spans="1:39" s="201" customFormat="1" x14ac:dyDescent="0.35">
      <c r="A14" s="1700"/>
      <c r="B14" s="207" t="s">
        <v>151</v>
      </c>
      <c r="C14" s="1007">
        <v>12994</v>
      </c>
      <c r="D14" s="1008">
        <v>1.6905469102698707E-2</v>
      </c>
      <c r="E14" s="1009"/>
      <c r="F14" s="1009"/>
      <c r="G14" s="1009"/>
      <c r="H14" s="1009" t="s">
        <v>150</v>
      </c>
      <c r="I14" s="207">
        <v>588</v>
      </c>
      <c r="J14" s="1009"/>
      <c r="K14" s="1009"/>
      <c r="L14" s="1009"/>
      <c r="M14" s="1009"/>
      <c r="N14" s="127"/>
      <c r="O14" s="1701"/>
      <c r="P14" s="1010"/>
      <c r="Q14" s="1009"/>
      <c r="R14" s="1009"/>
      <c r="S14" s="1009"/>
      <c r="T14" s="1009"/>
      <c r="U14" s="1009"/>
      <c r="V14" s="1009"/>
      <c r="W14" s="127"/>
      <c r="X14" s="127"/>
      <c r="AD14" s="1700"/>
      <c r="AE14" s="1011"/>
      <c r="AF14" s="1012"/>
      <c r="AG14" s="1012"/>
      <c r="AH14" s="1012"/>
      <c r="AI14" s="1012"/>
      <c r="AJ14" s="1012"/>
      <c r="AK14" s="1012"/>
      <c r="AL14" s="1012"/>
      <c r="AM14" s="1012"/>
    </row>
    <row r="15" spans="1:39" s="201" customFormat="1" x14ac:dyDescent="0.35">
      <c r="A15" s="1700"/>
      <c r="B15" s="207" t="s">
        <v>149</v>
      </c>
      <c r="C15" s="1007">
        <v>13523</v>
      </c>
      <c r="D15" s="1008">
        <v>1.7593709302431478E-2</v>
      </c>
      <c r="E15" s="1009"/>
      <c r="F15" s="1009"/>
      <c r="G15" s="1009"/>
      <c r="H15" s="1009"/>
      <c r="I15" s="127"/>
      <c r="J15" s="1009"/>
      <c r="K15" s="1009"/>
      <c r="L15" s="1009"/>
      <c r="M15" s="1009"/>
      <c r="N15" s="127"/>
      <c r="O15" s="1701"/>
      <c r="P15" s="1010"/>
      <c r="Q15" s="1009"/>
      <c r="R15" s="1009"/>
      <c r="S15" s="1009"/>
      <c r="T15" s="1009"/>
      <c r="U15" s="1009"/>
      <c r="V15" s="1009"/>
      <c r="W15" s="127"/>
      <c r="X15" s="127"/>
      <c r="AD15" s="1700"/>
      <c r="AE15" s="1011"/>
      <c r="AF15" s="1012"/>
      <c r="AG15" s="1012"/>
      <c r="AH15" s="1012"/>
      <c r="AI15" s="1012"/>
      <c r="AJ15" s="1012"/>
      <c r="AK15" s="1012"/>
      <c r="AL15" s="1012"/>
      <c r="AM15" s="1012"/>
    </row>
    <row r="16" spans="1:39" s="201" customFormat="1" x14ac:dyDescent="0.35">
      <c r="A16" s="1700"/>
      <c r="B16" s="207" t="s">
        <v>190</v>
      </c>
      <c r="C16" s="1007">
        <v>9082</v>
      </c>
      <c r="D16" s="1008">
        <v>1.1815874279722154E-2</v>
      </c>
      <c r="E16" s="1009"/>
      <c r="F16" s="1009"/>
      <c r="G16" s="1009"/>
      <c r="H16" s="1009"/>
      <c r="I16" s="127"/>
      <c r="J16" s="1009"/>
      <c r="K16" s="1009"/>
      <c r="L16" s="1009"/>
      <c r="M16" s="1009"/>
      <c r="N16" s="127"/>
      <c r="O16" s="1701"/>
      <c r="P16" s="1010"/>
      <c r="Q16" s="1009"/>
      <c r="R16" s="1009"/>
      <c r="S16" s="1009"/>
      <c r="T16" s="1009"/>
      <c r="U16" s="1009"/>
      <c r="V16" s="1009"/>
      <c r="W16" s="127"/>
      <c r="X16" s="127"/>
      <c r="AD16" s="1700"/>
      <c r="AE16" s="1011"/>
      <c r="AF16" s="1012"/>
      <c r="AG16" s="1012"/>
      <c r="AH16" s="1012"/>
      <c r="AI16" s="1012"/>
      <c r="AJ16" s="1012"/>
      <c r="AK16" s="1012"/>
      <c r="AL16" s="1012"/>
      <c r="AM16" s="1012"/>
    </row>
    <row r="17" spans="1:28" s="201" customFormat="1" x14ac:dyDescent="0.35">
      <c r="A17" s="1013"/>
      <c r="B17" s="207" t="s">
        <v>150</v>
      </c>
      <c r="C17" s="205">
        <v>66895</v>
      </c>
      <c r="D17" s="1008">
        <v>8.7031811268664772E-2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3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35">
      <c r="B19" s="127" t="s">
        <v>23</v>
      </c>
      <c r="C19" s="127">
        <v>213529</v>
      </c>
      <c r="D19" s="206">
        <v>0.27761648882989165</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35">
      <c r="B20" s="127" t="s">
        <v>24</v>
      </c>
      <c r="C20" s="127">
        <v>555622</v>
      </c>
      <c r="D20" s="206">
        <v>0.72238351117010835</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3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3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5" customFormat="1" x14ac:dyDescent="0.35">
      <c r="B23" s="128"/>
      <c r="C23" s="128"/>
      <c r="D23" s="128"/>
      <c r="E23" s="127"/>
      <c r="F23" s="127"/>
      <c r="G23" s="127"/>
      <c r="H23" s="127"/>
      <c r="I23" s="127"/>
      <c r="J23" s="127"/>
      <c r="K23" s="127"/>
      <c r="L23" s="127"/>
      <c r="M23" s="127"/>
      <c r="N23" s="994"/>
      <c r="O23" s="994"/>
      <c r="P23" s="994"/>
      <c r="Q23" s="994"/>
      <c r="R23" s="994"/>
      <c r="S23" s="994"/>
      <c r="T23" s="994"/>
      <c r="U23" s="994"/>
      <c r="V23" s="994"/>
      <c r="W23" s="994"/>
      <c r="X23" s="994"/>
      <c r="Y23" s="994"/>
      <c r="Z23" s="994"/>
      <c r="AA23" s="994"/>
      <c r="AB23" s="994"/>
    </row>
    <row r="24" spans="1:28" s="995" customFormat="1" x14ac:dyDescent="0.35">
      <c r="B24" s="127"/>
      <c r="C24" s="127"/>
      <c r="D24" s="127"/>
      <c r="E24" s="127"/>
      <c r="F24" s="127"/>
      <c r="G24" s="127"/>
      <c r="H24" s="127"/>
      <c r="I24" s="127"/>
      <c r="J24" s="127"/>
      <c r="K24" s="127"/>
      <c r="L24" s="127"/>
      <c r="M24" s="127"/>
      <c r="N24" s="994"/>
      <c r="O24" s="994"/>
      <c r="P24" s="994"/>
      <c r="Q24" s="994"/>
      <c r="R24" s="994"/>
      <c r="S24" s="994"/>
      <c r="T24" s="994"/>
      <c r="U24" s="994"/>
      <c r="V24" s="994"/>
      <c r="W24" s="994"/>
      <c r="X24" s="994"/>
      <c r="Y24" s="994"/>
      <c r="Z24" s="994"/>
      <c r="AA24" s="994"/>
      <c r="AB24" s="994"/>
    </row>
    <row r="25" spans="1:28" s="995" customFormat="1" x14ac:dyDescent="0.35">
      <c r="B25" s="127"/>
      <c r="C25" s="127"/>
      <c r="D25" s="127"/>
      <c r="E25" s="127"/>
      <c r="F25" s="127"/>
      <c r="G25" s="127"/>
      <c r="H25" s="127"/>
      <c r="I25" s="127"/>
      <c r="J25" s="127"/>
      <c r="K25" s="127"/>
      <c r="L25" s="127"/>
      <c r="M25" s="127"/>
      <c r="N25" s="994"/>
      <c r="O25" s="994"/>
      <c r="P25" s="994"/>
      <c r="Q25" s="994"/>
      <c r="R25" s="994"/>
      <c r="S25" s="994"/>
      <c r="T25" s="994"/>
      <c r="U25" s="994"/>
      <c r="V25" s="994"/>
      <c r="W25" s="994"/>
      <c r="X25" s="994"/>
      <c r="Y25" s="994"/>
      <c r="Z25" s="994"/>
      <c r="AA25" s="994"/>
      <c r="AB25" s="994"/>
    </row>
    <row r="26" spans="1:28" s="995" customFormat="1" x14ac:dyDescent="0.35">
      <c r="B26" s="127"/>
      <c r="C26" s="127"/>
      <c r="D26" s="127"/>
      <c r="E26" s="127"/>
      <c r="F26" s="127"/>
      <c r="G26" s="127"/>
      <c r="H26" s="127"/>
      <c r="I26" s="127"/>
      <c r="J26" s="127"/>
      <c r="K26" s="127"/>
      <c r="L26" s="127"/>
      <c r="M26" s="127"/>
      <c r="N26" s="994"/>
      <c r="O26" s="994"/>
      <c r="P26" s="994"/>
      <c r="Q26" s="994"/>
      <c r="R26" s="994"/>
      <c r="S26" s="994"/>
      <c r="T26" s="994"/>
      <c r="U26" s="994"/>
      <c r="V26" s="994"/>
      <c r="W26" s="994"/>
      <c r="X26" s="994"/>
      <c r="Y26" s="994"/>
      <c r="Z26" s="994"/>
      <c r="AA26" s="994"/>
      <c r="AB26" s="994"/>
    </row>
    <row r="27" spans="1:28" s="995" customFormat="1" x14ac:dyDescent="0.35">
      <c r="B27" s="127"/>
      <c r="C27" s="127"/>
      <c r="D27" s="127"/>
      <c r="E27" s="127"/>
      <c r="F27" s="127"/>
      <c r="G27" s="127"/>
      <c r="H27" s="127"/>
      <c r="I27" s="127"/>
      <c r="J27" s="127"/>
      <c r="K27" s="127"/>
      <c r="L27" s="127"/>
      <c r="M27" s="127"/>
      <c r="N27" s="994"/>
      <c r="O27" s="994"/>
      <c r="P27" s="994"/>
      <c r="Q27" s="994"/>
      <c r="R27" s="994"/>
      <c r="S27" s="994"/>
      <c r="T27" s="994"/>
      <c r="U27" s="994"/>
      <c r="V27" s="994"/>
      <c r="W27" s="994"/>
      <c r="X27" s="994"/>
      <c r="Y27" s="994"/>
      <c r="Z27" s="994"/>
      <c r="AA27" s="994"/>
      <c r="AB27" s="994"/>
    </row>
    <row r="28" spans="1:28" s="995" customFormat="1" x14ac:dyDescent="0.35">
      <c r="B28" s="127"/>
      <c r="C28" s="127"/>
      <c r="D28" s="127"/>
      <c r="E28" s="127"/>
      <c r="F28" s="127"/>
      <c r="G28" s="127"/>
      <c r="H28" s="127"/>
      <c r="I28" s="127"/>
      <c r="J28" s="127"/>
      <c r="K28" s="127"/>
      <c r="L28" s="127"/>
      <c r="M28" s="127"/>
      <c r="N28" s="994"/>
      <c r="O28" s="994"/>
      <c r="P28" s="994"/>
      <c r="Q28" s="994"/>
      <c r="R28" s="994"/>
      <c r="S28" s="994"/>
      <c r="T28" s="994"/>
      <c r="U28" s="994"/>
      <c r="V28" s="994"/>
      <c r="W28" s="994"/>
      <c r="X28" s="994"/>
      <c r="Y28" s="994"/>
      <c r="Z28" s="994"/>
      <c r="AA28" s="994"/>
      <c r="AB28" s="994"/>
    </row>
    <row r="29" spans="1:28" s="995" customFormat="1" x14ac:dyDescent="0.35">
      <c r="B29" s="127"/>
      <c r="C29" s="127"/>
      <c r="D29" s="127"/>
      <c r="E29" s="127"/>
      <c r="F29" s="127"/>
      <c r="G29" s="127"/>
      <c r="H29" s="127"/>
      <c r="I29" s="127"/>
      <c r="J29" s="127"/>
      <c r="K29" s="127"/>
      <c r="L29" s="127"/>
      <c r="M29" s="127"/>
      <c r="N29" s="994"/>
      <c r="O29" s="994"/>
      <c r="P29" s="994"/>
      <c r="Q29" s="994"/>
      <c r="R29" s="994"/>
      <c r="S29" s="994"/>
      <c r="T29" s="994"/>
      <c r="U29" s="994"/>
      <c r="V29" s="994"/>
      <c r="W29" s="994"/>
      <c r="X29" s="994"/>
      <c r="Y29" s="994"/>
      <c r="Z29" s="994"/>
      <c r="AA29" s="994"/>
      <c r="AB29" s="994"/>
    </row>
    <row r="30" spans="1:28" s="994" customFormat="1" x14ac:dyDescent="0.35">
      <c r="B30" s="127"/>
      <c r="C30" s="127"/>
      <c r="D30" s="127"/>
      <c r="E30" s="127"/>
      <c r="F30" s="127"/>
      <c r="G30" s="127"/>
      <c r="H30" s="127"/>
      <c r="I30" s="127"/>
      <c r="J30" s="127"/>
      <c r="K30" s="127"/>
      <c r="L30" s="127"/>
      <c r="M30" s="127"/>
    </row>
    <row r="31" spans="1:28" s="994" customFormat="1" x14ac:dyDescent="0.35">
      <c r="B31" s="127"/>
      <c r="C31" s="127"/>
      <c r="D31" s="127"/>
      <c r="E31" s="127"/>
      <c r="F31" s="127"/>
      <c r="G31" s="127"/>
      <c r="H31" s="127"/>
      <c r="I31" s="127"/>
      <c r="J31" s="127"/>
      <c r="K31" s="127"/>
      <c r="L31" s="127"/>
      <c r="M31" s="127"/>
    </row>
    <row r="32" spans="1:28" s="994" customFormat="1" x14ac:dyDescent="0.35">
      <c r="B32" s="127"/>
      <c r="C32" s="127"/>
      <c r="D32" s="127"/>
      <c r="E32" s="127"/>
      <c r="F32" s="127"/>
      <c r="G32" s="127"/>
      <c r="H32" s="127"/>
      <c r="I32" s="127"/>
      <c r="J32" s="127"/>
      <c r="K32" s="127"/>
      <c r="L32" s="127"/>
      <c r="M32" s="127"/>
    </row>
    <row r="33" spans="2:13" s="994" customFormat="1" x14ac:dyDescent="0.35">
      <c r="B33" s="127"/>
      <c r="C33" s="127"/>
      <c r="D33" s="127"/>
      <c r="E33" s="127"/>
      <c r="F33" s="127"/>
      <c r="G33" s="127"/>
      <c r="H33" s="127"/>
      <c r="I33" s="127"/>
      <c r="J33" s="127"/>
      <c r="K33" s="127"/>
      <c r="L33" s="127"/>
      <c r="M33" s="127"/>
    </row>
    <row r="34" spans="2:13" s="994" customFormat="1" x14ac:dyDescent="0.35">
      <c r="B34" s="127"/>
      <c r="C34" s="127"/>
      <c r="D34" s="127"/>
      <c r="E34" s="127"/>
      <c r="F34" s="127"/>
      <c r="G34" s="127"/>
      <c r="H34" s="127"/>
    </row>
    <row r="35" spans="2:13" s="994" customFormat="1" x14ac:dyDescent="0.35">
      <c r="B35" s="127"/>
      <c r="C35" s="127"/>
      <c r="D35" s="127"/>
      <c r="E35" s="127"/>
      <c r="F35" s="127"/>
      <c r="G35" s="127"/>
      <c r="H35" s="127"/>
    </row>
    <row r="36" spans="2:13" s="994" customFormat="1" x14ac:dyDescent="0.35">
      <c r="B36" s="127"/>
      <c r="C36" s="127"/>
      <c r="D36" s="127"/>
      <c r="E36" s="127"/>
      <c r="F36" s="127"/>
      <c r="G36" s="127"/>
      <c r="H36" s="127"/>
    </row>
    <row r="37" spans="2:13" s="994" customFormat="1" x14ac:dyDescent="0.35">
      <c r="B37" s="127"/>
      <c r="C37" s="127"/>
      <c r="D37" s="127"/>
      <c r="E37" s="127"/>
      <c r="F37" s="127"/>
      <c r="G37" s="127"/>
      <c r="H37" s="127"/>
    </row>
    <row r="38" spans="2:13" s="994" customFormat="1" x14ac:dyDescent="0.35">
      <c r="B38" s="127"/>
      <c r="C38" s="127"/>
      <c r="D38" s="127"/>
      <c r="E38" s="127"/>
      <c r="F38" s="127"/>
      <c r="G38" s="127"/>
      <c r="H38" s="127"/>
    </row>
    <row r="39" spans="2:13" s="994" customFormat="1" x14ac:dyDescent="0.35">
      <c r="B39" s="127"/>
      <c r="C39" s="127"/>
      <c r="D39" s="127"/>
      <c r="E39" s="127"/>
      <c r="F39" s="127"/>
      <c r="G39" s="127"/>
      <c r="H39" s="127"/>
    </row>
    <row r="40" spans="2:13" s="994" customFormat="1" x14ac:dyDescent="0.35">
      <c r="B40" s="127"/>
      <c r="C40" s="127"/>
      <c r="D40" s="127"/>
      <c r="E40" s="127"/>
      <c r="F40" s="127"/>
      <c r="G40" s="127"/>
      <c r="H40" s="127"/>
    </row>
    <row r="41" spans="2:13" s="994" customFormat="1" x14ac:dyDescent="0.35">
      <c r="B41" s="127"/>
      <c r="C41" s="127"/>
      <c r="D41" s="127"/>
      <c r="E41" s="127"/>
      <c r="F41" s="127"/>
      <c r="G41" s="127"/>
      <c r="H41" s="127"/>
    </row>
    <row r="42" spans="2:13" s="994" customFormat="1" x14ac:dyDescent="0.35">
      <c r="B42" s="127"/>
      <c r="C42" s="127"/>
      <c r="D42" s="127"/>
    </row>
    <row r="43" spans="2:13" s="994" customFormat="1" x14ac:dyDescent="0.35"/>
    <row r="44" spans="2:13" s="994" customFormat="1" x14ac:dyDescent="0.35"/>
    <row r="45" spans="2:13" s="994" customFormat="1" x14ac:dyDescent="0.35"/>
    <row r="46" spans="2:13" s="994" customFormat="1" x14ac:dyDescent="0.35"/>
    <row r="47" spans="2:13" s="994" customFormat="1" x14ac:dyDescent="0.35"/>
    <row r="48" spans="2:13" s="994" customFormat="1" x14ac:dyDescent="0.35"/>
    <row r="49" s="994" customFormat="1" x14ac:dyDescent="0.35"/>
    <row r="50" s="994" customFormat="1" x14ac:dyDescent="0.35"/>
    <row r="51" s="994" customFormat="1" x14ac:dyDescent="0.35"/>
    <row r="52" s="994" customFormat="1" x14ac:dyDescent="0.35"/>
    <row r="53" s="994" customFormat="1" x14ac:dyDescent="0.35"/>
    <row r="54" s="994" customFormat="1" x14ac:dyDescent="0.35"/>
    <row r="55" s="994" customFormat="1" x14ac:dyDescent="0.35"/>
    <row r="56" s="994" customFormat="1" x14ac:dyDescent="0.35"/>
    <row r="57" s="994" customFormat="1" x14ac:dyDescent="0.35"/>
    <row r="58" s="994" customFormat="1" x14ac:dyDescent="0.35"/>
    <row r="59" s="994" customFormat="1" x14ac:dyDescent="0.35"/>
    <row r="60" s="994" customFormat="1" x14ac:dyDescent="0.35"/>
    <row r="61" s="994" customFormat="1" x14ac:dyDescent="0.35"/>
    <row r="62" s="994" customFormat="1" x14ac:dyDescent="0.35"/>
    <row r="63" s="994" customFormat="1" x14ac:dyDescent="0.35"/>
    <row r="64" s="994" customFormat="1" x14ac:dyDescent="0.35"/>
    <row r="65" spans="2:4" s="994" customFormat="1" x14ac:dyDescent="0.35"/>
    <row r="66" spans="2:4" s="994" customFormat="1" x14ac:dyDescent="0.35"/>
    <row r="67" spans="2:4" s="128" customFormat="1" x14ac:dyDescent="0.35">
      <c r="B67" s="994"/>
      <c r="C67" s="994"/>
      <c r="D67" s="994"/>
    </row>
    <row r="68" spans="2:4" s="128" customFormat="1" x14ac:dyDescent="0.35"/>
    <row r="69" spans="2:4" s="128" customFormat="1" x14ac:dyDescent="0.35"/>
    <row r="70" spans="2:4" s="128" customFormat="1" x14ac:dyDescent="0.35"/>
    <row r="71" spans="2:4" s="128" customFormat="1" x14ac:dyDescent="0.35"/>
    <row r="72" spans="2:4" s="128" customFormat="1" x14ac:dyDescent="0.35"/>
    <row r="73" spans="2:4" s="128" customFormat="1" x14ac:dyDescent="0.35"/>
    <row r="74" spans="2:4" s="128" customFormat="1" x14ac:dyDescent="0.35"/>
    <row r="75" spans="2:4" s="128" customFormat="1" x14ac:dyDescent="0.35"/>
    <row r="76" spans="2:4" s="128" customFormat="1" x14ac:dyDescent="0.35"/>
    <row r="77" spans="2:4" s="128" customFormat="1" x14ac:dyDescent="0.35"/>
    <row r="78" spans="2:4" s="128" customFormat="1" x14ac:dyDescent="0.35"/>
    <row r="79" spans="2:4" s="128" customFormat="1" x14ac:dyDescent="0.35"/>
    <row r="80" spans="2:4" s="128" customFormat="1" x14ac:dyDescent="0.35"/>
    <row r="81" s="128" customFormat="1" x14ac:dyDescent="0.35"/>
    <row r="82" s="128" customFormat="1" x14ac:dyDescent="0.35"/>
    <row r="83" s="128" customFormat="1" x14ac:dyDescent="0.35"/>
    <row r="84" s="128" customFormat="1" x14ac:dyDescent="0.35"/>
    <row r="85" s="128" customFormat="1" x14ac:dyDescent="0.35"/>
    <row r="86" s="128" customFormat="1" x14ac:dyDescent="0.35"/>
    <row r="87" s="128" customFormat="1" x14ac:dyDescent="0.35"/>
    <row r="88" s="128" customFormat="1" x14ac:dyDescent="0.35"/>
    <row r="89" s="128" customFormat="1" x14ac:dyDescent="0.35"/>
    <row r="90" s="128" customFormat="1" x14ac:dyDescent="0.35"/>
    <row r="91" s="128" customFormat="1" x14ac:dyDescent="0.35"/>
    <row r="92" s="128" customFormat="1" x14ac:dyDescent="0.35"/>
    <row r="93" s="128" customFormat="1" x14ac:dyDescent="0.35"/>
    <row r="94" s="128" customFormat="1" x14ac:dyDescent="0.35"/>
    <row r="95" s="128" customFormat="1" x14ac:dyDescent="0.35"/>
    <row r="96" s="128" customFormat="1" x14ac:dyDescent="0.35"/>
    <row r="97" spans="2:4" s="128" customFormat="1" x14ac:dyDescent="0.35"/>
    <row r="98" spans="2:4" s="128" customFormat="1" x14ac:dyDescent="0.35"/>
    <row r="99" spans="2:4" x14ac:dyDescent="0.3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53125" defaultRowHeight="14.5" x14ac:dyDescent="0.35"/>
  <cols>
    <col min="1" max="1" width="4.26953125" style="666" customWidth="1"/>
    <col min="2" max="2" width="12.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9.26953125" style="666" bestFit="1" customWidth="1"/>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446</v>
      </c>
      <c r="C6" s="1563"/>
      <c r="D6" s="1563"/>
      <c r="E6" s="1563"/>
      <c r="F6" s="1563"/>
      <c r="G6" s="1563"/>
      <c r="H6" s="1563"/>
      <c r="I6" s="1563"/>
      <c r="J6" s="1563"/>
      <c r="K6" s="1563"/>
      <c r="L6" s="1563"/>
      <c r="M6" s="1563"/>
      <c r="N6" s="1563"/>
      <c r="O6" s="1016"/>
    </row>
    <row r="7" spans="1:17" s="621" customFormat="1" ht="11.2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tr">
        <f>porsaad!$B$6</f>
        <v>Situación a 31 de enero de 2026</v>
      </c>
      <c r="C8" s="1702"/>
      <c r="D8" s="1702"/>
      <c r="E8" s="1702"/>
      <c r="F8" s="1702"/>
      <c r="G8" s="1702"/>
      <c r="H8" s="1702"/>
      <c r="I8" s="1702"/>
      <c r="J8" s="1702"/>
      <c r="K8" s="1702"/>
      <c r="L8" s="1702"/>
      <c r="M8" s="1702"/>
      <c r="N8" s="1702"/>
      <c r="O8" s="1017"/>
      <c r="P8" s="1017"/>
      <c r="Q8" s="1017"/>
    </row>
    <row r="9" spans="1:17" s="700" customFormat="1" ht="6" customHeight="1" x14ac:dyDescent="0.35">
      <c r="A9" s="1018"/>
      <c r="B9" s="666"/>
      <c r="C9" s="666"/>
      <c r="D9" s="666"/>
      <c r="E9" s="666"/>
      <c r="F9" s="666"/>
      <c r="G9" s="666"/>
      <c r="H9" s="666"/>
      <c r="I9" s="666"/>
      <c r="J9" s="666"/>
      <c r="K9" s="666"/>
      <c r="L9" s="666"/>
      <c r="M9" s="666"/>
      <c r="N9" s="666"/>
      <c r="O9" s="666"/>
      <c r="P9" s="666"/>
      <c r="Q9" s="666"/>
    </row>
    <row r="10" spans="1:17" s="101" customFormat="1" x14ac:dyDescent="0.35"/>
    <row r="11" spans="1:17" s="101" customFormat="1" x14ac:dyDescent="0.35">
      <c r="C11" s="1703" t="s">
        <v>0</v>
      </c>
      <c r="D11" s="1703"/>
      <c r="E11" s="1703"/>
    </row>
    <row r="12" spans="1:17" s="101" customFormat="1" x14ac:dyDescent="0.35">
      <c r="C12" s="101" t="s">
        <v>23</v>
      </c>
      <c r="D12" s="101" t="s">
        <v>24</v>
      </c>
      <c r="E12" s="101" t="s">
        <v>154</v>
      </c>
      <c r="F12" s="101" t="s">
        <v>68</v>
      </c>
      <c r="G12" s="101" t="s">
        <v>155</v>
      </c>
      <c r="H12" s="101" t="s">
        <v>156</v>
      </c>
    </row>
    <row r="13" spans="1:17" s="101" customFormat="1" x14ac:dyDescent="0.35">
      <c r="B13" s="101" t="s">
        <v>8</v>
      </c>
      <c r="C13" s="1019">
        <v>18500</v>
      </c>
      <c r="D13" s="1019">
        <v>79539</v>
      </c>
      <c r="E13" s="1019" t="e">
        <v>#REF!</v>
      </c>
      <c r="F13" s="1019">
        <v>98039</v>
      </c>
      <c r="G13" s="129">
        <v>0.18870041514091332</v>
      </c>
      <c r="H13" s="129">
        <v>0.81129958485908671</v>
      </c>
      <c r="I13" s="129">
        <v>0.27761648882989165</v>
      </c>
      <c r="M13" s="1019"/>
      <c r="N13" s="1019"/>
      <c r="O13" s="1020"/>
      <c r="P13" s="1020"/>
      <c r="Q13" s="1020"/>
    </row>
    <row r="14" spans="1:17" s="101" customFormat="1" x14ac:dyDescent="0.35">
      <c r="B14" s="101" t="s">
        <v>7</v>
      </c>
      <c r="C14" s="1019">
        <v>8031</v>
      </c>
      <c r="D14" s="1019">
        <v>18709</v>
      </c>
      <c r="E14" s="1019" t="e">
        <v>#REF!</v>
      </c>
      <c r="F14" s="1019">
        <v>26740</v>
      </c>
      <c r="G14" s="129">
        <v>0.30033657442034406</v>
      </c>
      <c r="H14" s="129">
        <v>0.699663425579656</v>
      </c>
      <c r="I14" s="129">
        <v>0.27761648882989165</v>
      </c>
      <c r="M14" s="1019"/>
      <c r="N14" s="1019"/>
      <c r="O14" s="1020"/>
      <c r="P14" s="1020"/>
      <c r="Q14" s="1020"/>
    </row>
    <row r="15" spans="1:17" s="101" customFormat="1" x14ac:dyDescent="0.35">
      <c r="B15" s="101" t="s">
        <v>37</v>
      </c>
      <c r="C15" s="1019">
        <v>3503</v>
      </c>
      <c r="D15" s="1019">
        <v>9822</v>
      </c>
      <c r="E15" s="1019" t="e">
        <v>#REF!</v>
      </c>
      <c r="F15" s="1019">
        <v>13325</v>
      </c>
      <c r="G15" s="129">
        <v>0.26288930581613507</v>
      </c>
      <c r="H15" s="129">
        <v>0.73711069418386488</v>
      </c>
      <c r="I15" s="129">
        <v>0.27761648882989165</v>
      </c>
      <c r="M15" s="1019"/>
      <c r="N15" s="1019"/>
      <c r="O15" s="1020"/>
      <c r="P15" s="1020"/>
      <c r="Q15" s="1020"/>
    </row>
    <row r="16" spans="1:17" s="101" customFormat="1" x14ac:dyDescent="0.35">
      <c r="B16" s="101" t="s">
        <v>38</v>
      </c>
      <c r="C16" s="1019">
        <v>8131</v>
      </c>
      <c r="D16" s="1019">
        <v>19329</v>
      </c>
      <c r="E16" s="1019" t="e">
        <v>#REF!</v>
      </c>
      <c r="F16" s="1019">
        <v>27460</v>
      </c>
      <c r="G16" s="129">
        <v>0.29610342316096139</v>
      </c>
      <c r="H16" s="129">
        <v>0.70389657683903861</v>
      </c>
      <c r="I16" s="129">
        <v>0.27761648882989165</v>
      </c>
      <c r="M16" s="1019"/>
      <c r="N16" s="1019"/>
      <c r="O16" s="1020"/>
      <c r="P16" s="1020"/>
      <c r="Q16" s="1020"/>
    </row>
    <row r="17" spans="2:17" s="101" customFormat="1" x14ac:dyDescent="0.35">
      <c r="B17" s="101" t="s">
        <v>6</v>
      </c>
      <c r="C17" s="1019">
        <v>7631</v>
      </c>
      <c r="D17" s="1019">
        <v>21943</v>
      </c>
      <c r="E17" s="1019" t="e">
        <v>#REF!</v>
      </c>
      <c r="F17" s="1019">
        <v>29574</v>
      </c>
      <c r="G17" s="129">
        <v>0.25803070264421452</v>
      </c>
      <c r="H17" s="129">
        <v>0.74196929735578554</v>
      </c>
      <c r="I17" s="129">
        <v>0.27761648882989165</v>
      </c>
      <c r="M17" s="1019"/>
      <c r="N17" s="1019"/>
      <c r="O17" s="1020"/>
      <c r="P17" s="1020"/>
      <c r="Q17" s="1020"/>
    </row>
    <row r="18" spans="2:17" s="101" customFormat="1" x14ac:dyDescent="0.35">
      <c r="B18" s="101" t="s">
        <v>5</v>
      </c>
      <c r="C18" s="1019">
        <v>2743</v>
      </c>
      <c r="D18" s="1019">
        <v>7027</v>
      </c>
      <c r="E18" s="1019" t="e">
        <v>#REF!</v>
      </c>
      <c r="F18" s="1019">
        <v>9770</v>
      </c>
      <c r="G18" s="129">
        <v>0.28075742067553738</v>
      </c>
      <c r="H18" s="129">
        <v>0.71924257932446267</v>
      </c>
      <c r="I18" s="129">
        <v>0.27761648882989165</v>
      </c>
      <c r="M18" s="1019"/>
      <c r="N18" s="1019"/>
      <c r="O18" s="1020"/>
      <c r="P18" s="1020"/>
      <c r="Q18" s="1020"/>
    </row>
    <row r="19" spans="2:17" s="101" customFormat="1" x14ac:dyDescent="0.35">
      <c r="B19" s="101" t="s">
        <v>4</v>
      </c>
      <c r="C19" s="1019">
        <v>10052</v>
      </c>
      <c r="D19" s="1019">
        <v>29319</v>
      </c>
      <c r="E19" s="1019" t="e">
        <v>#REF!</v>
      </c>
      <c r="F19" s="1019">
        <v>39371</v>
      </c>
      <c r="G19" s="129">
        <v>0.25531482563308017</v>
      </c>
      <c r="H19" s="129">
        <v>0.74468517436691983</v>
      </c>
      <c r="I19" s="129">
        <v>0.27761648882989165</v>
      </c>
      <c r="M19" s="1019"/>
      <c r="N19" s="1019"/>
      <c r="O19" s="1020"/>
      <c r="P19" s="1020"/>
      <c r="Q19" s="1020"/>
    </row>
    <row r="20" spans="2:17" s="101" customFormat="1" x14ac:dyDescent="0.35">
      <c r="B20" s="101" t="s">
        <v>40</v>
      </c>
      <c r="C20" s="1019">
        <v>6420</v>
      </c>
      <c r="D20" s="1019">
        <v>19046</v>
      </c>
      <c r="E20" s="1019" t="e">
        <v>#REF!</v>
      </c>
      <c r="F20" s="1019">
        <v>25466</v>
      </c>
      <c r="G20" s="129">
        <v>0.25210084033613445</v>
      </c>
      <c r="H20" s="129">
        <v>0.74789915966386555</v>
      </c>
      <c r="I20" s="129">
        <v>0.27761648882989165</v>
      </c>
      <c r="M20" s="1019"/>
      <c r="N20" s="1019"/>
      <c r="O20" s="1020"/>
      <c r="P20" s="1020"/>
      <c r="Q20" s="1020"/>
    </row>
    <row r="21" spans="2:17" s="101" customFormat="1" x14ac:dyDescent="0.35">
      <c r="B21" s="101" t="s">
        <v>41</v>
      </c>
      <c r="C21" s="1019">
        <v>59185</v>
      </c>
      <c r="D21" s="1019">
        <v>111096</v>
      </c>
      <c r="E21" s="1019" t="e">
        <v>#REF!</v>
      </c>
      <c r="F21" s="1019">
        <v>170281</v>
      </c>
      <c r="G21" s="129">
        <v>0.34757254185728298</v>
      </c>
      <c r="H21" s="129">
        <v>0.65242745814271708</v>
      </c>
      <c r="I21" s="129">
        <v>0.27761648882989165</v>
      </c>
      <c r="M21" s="1019"/>
      <c r="N21" s="1019"/>
      <c r="O21" s="1020"/>
      <c r="P21" s="1020"/>
      <c r="Q21" s="1020"/>
    </row>
    <row r="22" spans="2:17" s="101" customFormat="1" x14ac:dyDescent="0.35">
      <c r="B22" s="101" t="s">
        <v>3</v>
      </c>
      <c r="C22" s="1019">
        <v>37450</v>
      </c>
      <c r="D22" s="1019">
        <v>99043</v>
      </c>
      <c r="E22" s="1019" t="e">
        <v>#REF!</v>
      </c>
      <c r="F22" s="1019">
        <v>136493</v>
      </c>
      <c r="G22" s="129">
        <v>0.27437304477152674</v>
      </c>
      <c r="H22" s="129">
        <v>0.7256269552284732</v>
      </c>
      <c r="I22" s="129">
        <v>0.27761648882989165</v>
      </c>
      <c r="M22" s="1019"/>
      <c r="N22" s="1019"/>
      <c r="O22" s="1020"/>
      <c r="P22" s="1020"/>
      <c r="Q22" s="1020"/>
    </row>
    <row r="23" spans="2:17" s="101" customFormat="1" x14ac:dyDescent="0.35">
      <c r="B23" s="101" t="s">
        <v>2</v>
      </c>
      <c r="C23" s="1019">
        <v>1461</v>
      </c>
      <c r="D23" s="1019">
        <v>6159</v>
      </c>
      <c r="E23" s="1019" t="e">
        <v>#REF!</v>
      </c>
      <c r="F23" s="1019">
        <v>7620</v>
      </c>
      <c r="G23" s="129">
        <v>0.19173228346456692</v>
      </c>
      <c r="H23" s="129">
        <v>0.80826771653543306</v>
      </c>
      <c r="I23" s="129">
        <v>0.27761648882989165</v>
      </c>
      <c r="M23" s="1019"/>
      <c r="N23" s="1019"/>
      <c r="O23" s="1020"/>
      <c r="P23" s="1020"/>
      <c r="Q23" s="1020"/>
    </row>
    <row r="24" spans="2:17" s="101" customFormat="1" x14ac:dyDescent="0.35">
      <c r="B24" s="101" t="s">
        <v>35</v>
      </c>
      <c r="C24" s="1019">
        <v>7826</v>
      </c>
      <c r="D24" s="1019">
        <v>29053</v>
      </c>
      <c r="E24" s="1019" t="e">
        <v>#REF!</v>
      </c>
      <c r="F24" s="1019">
        <v>36879</v>
      </c>
      <c r="G24" s="129">
        <v>0.21220748935708669</v>
      </c>
      <c r="H24" s="129">
        <v>0.78779251064291334</v>
      </c>
      <c r="I24" s="129">
        <v>0.27761648882989165</v>
      </c>
      <c r="M24" s="1019"/>
      <c r="N24" s="1019"/>
      <c r="O24" s="1020"/>
      <c r="P24" s="1020"/>
      <c r="Q24" s="1020"/>
    </row>
    <row r="25" spans="2:17" s="101" customFormat="1" x14ac:dyDescent="0.35">
      <c r="B25" s="101" t="s">
        <v>42</v>
      </c>
      <c r="C25" s="1019">
        <v>15939</v>
      </c>
      <c r="D25" s="1019">
        <v>45046</v>
      </c>
      <c r="E25" s="1019" t="e">
        <v>#REF!</v>
      </c>
      <c r="F25" s="1019">
        <v>60985</v>
      </c>
      <c r="G25" s="129">
        <v>0.26135935065999838</v>
      </c>
      <c r="H25" s="129">
        <v>0.73864064934000162</v>
      </c>
      <c r="I25" s="129">
        <v>0.27761648882989165</v>
      </c>
      <c r="M25" s="1019"/>
      <c r="N25" s="1019"/>
      <c r="O25" s="1020"/>
      <c r="P25" s="1020"/>
      <c r="Q25" s="1020"/>
    </row>
    <row r="26" spans="2:17" s="101" customFormat="1" x14ac:dyDescent="0.35">
      <c r="B26" s="101" t="s">
        <v>43</v>
      </c>
      <c r="C26" s="1019">
        <v>9155</v>
      </c>
      <c r="D26" s="1019">
        <v>23043</v>
      </c>
      <c r="E26" s="1019" t="e">
        <v>#REF!</v>
      </c>
      <c r="F26" s="1019">
        <v>32198</v>
      </c>
      <c r="G26" s="129">
        <v>0.28433443070998199</v>
      </c>
      <c r="H26" s="129">
        <v>0.71566556929001801</v>
      </c>
      <c r="I26" s="129">
        <v>0.27761648882989165</v>
      </c>
      <c r="M26" s="1019"/>
      <c r="N26" s="1019"/>
      <c r="O26" s="1020"/>
      <c r="P26" s="1020"/>
      <c r="Q26" s="1020"/>
    </row>
    <row r="27" spans="2:17" s="101" customFormat="1" x14ac:dyDescent="0.35">
      <c r="B27" s="101" t="s">
        <v>44</v>
      </c>
      <c r="C27" s="1019">
        <v>3040</v>
      </c>
      <c r="D27" s="1019">
        <v>7579</v>
      </c>
      <c r="E27" s="1019" t="e">
        <v>#REF!</v>
      </c>
      <c r="F27" s="1019">
        <v>10619</v>
      </c>
      <c r="G27" s="129">
        <v>0.28627931066955459</v>
      </c>
      <c r="H27" s="129">
        <v>0.71372068933044541</v>
      </c>
      <c r="I27" s="129">
        <v>0.27761648882989165</v>
      </c>
      <c r="M27" s="1019"/>
      <c r="N27" s="1019"/>
      <c r="O27" s="1020"/>
      <c r="P27" s="1020"/>
      <c r="Q27" s="1020"/>
    </row>
    <row r="28" spans="2:17" s="101" customFormat="1" x14ac:dyDescent="0.35">
      <c r="B28" s="101" t="s">
        <v>45</v>
      </c>
      <c r="C28" s="1019">
        <v>13855</v>
      </c>
      <c r="D28" s="1019">
        <v>27233</v>
      </c>
      <c r="E28" s="1019" t="e">
        <v>#REF!</v>
      </c>
      <c r="F28" s="1019">
        <v>41088</v>
      </c>
      <c r="G28" s="129">
        <v>0.33720307632398755</v>
      </c>
      <c r="H28" s="129">
        <v>0.66279692367601251</v>
      </c>
      <c r="I28" s="129">
        <v>0.27761648882989165</v>
      </c>
      <c r="M28" s="1019"/>
      <c r="N28" s="1019"/>
      <c r="O28" s="1020"/>
      <c r="P28" s="1020"/>
      <c r="Q28" s="1020"/>
    </row>
    <row r="29" spans="2:17" s="101" customFormat="1" x14ac:dyDescent="0.35">
      <c r="B29" s="101" t="s">
        <v>46</v>
      </c>
      <c r="C29" s="1019">
        <v>347</v>
      </c>
      <c r="D29" s="1019">
        <v>880</v>
      </c>
      <c r="E29" s="1019" t="e">
        <v>#REF!</v>
      </c>
      <c r="F29" s="1019">
        <v>1227</v>
      </c>
      <c r="G29" s="129">
        <v>0.28280358598207012</v>
      </c>
      <c r="H29" s="129">
        <v>0.71719641401792988</v>
      </c>
      <c r="I29" s="129">
        <v>0.27761648882989165</v>
      </c>
      <c r="M29" s="1019"/>
      <c r="N29" s="1019"/>
      <c r="O29" s="1020"/>
      <c r="P29" s="1020"/>
      <c r="Q29" s="1020"/>
    </row>
    <row r="30" spans="2:17" s="101" customFormat="1" x14ac:dyDescent="0.35">
      <c r="B30" s="101" t="s">
        <v>39</v>
      </c>
      <c r="C30" s="1019">
        <v>140</v>
      </c>
      <c r="D30" s="1019">
        <v>738</v>
      </c>
      <c r="E30" s="1019" t="e">
        <v>#REF!</v>
      </c>
      <c r="F30" s="1019">
        <v>878</v>
      </c>
      <c r="G30" s="129">
        <v>0.15945330296127563</v>
      </c>
      <c r="H30" s="129">
        <v>0.84054669703872442</v>
      </c>
      <c r="I30" s="129">
        <v>0.27761648882989165</v>
      </c>
      <c r="M30" s="1019"/>
      <c r="N30" s="1019"/>
      <c r="O30" s="1020"/>
      <c r="P30" s="1020"/>
      <c r="Q30" s="1020"/>
    </row>
    <row r="31" spans="2:17" s="101" customFormat="1" x14ac:dyDescent="0.35">
      <c r="B31" s="101" t="s">
        <v>47</v>
      </c>
      <c r="C31" s="1019">
        <v>120</v>
      </c>
      <c r="D31" s="1019">
        <v>1018</v>
      </c>
      <c r="E31" s="1019" t="e">
        <v>#REF!</v>
      </c>
      <c r="F31" s="1019">
        <v>1138</v>
      </c>
      <c r="G31" s="129">
        <v>0.1054481546572935</v>
      </c>
      <c r="H31" s="129">
        <v>0.89455184534270649</v>
      </c>
      <c r="I31" s="129">
        <v>0.27761648882989165</v>
      </c>
      <c r="M31" s="1019"/>
      <c r="N31" s="1019"/>
      <c r="O31" s="1020"/>
      <c r="P31" s="1020"/>
      <c r="Q31" s="1020"/>
    </row>
    <row r="32" spans="2:17" s="101" customFormat="1" x14ac:dyDescent="0.35">
      <c r="B32" s="104" t="s">
        <v>0</v>
      </c>
      <c r="C32" s="105">
        <v>213529</v>
      </c>
      <c r="D32" s="105">
        <v>555622</v>
      </c>
      <c r="E32" s="105" t="e">
        <v>#REF!</v>
      </c>
      <c r="F32" s="105">
        <v>769151</v>
      </c>
      <c r="G32" s="1021">
        <v>0.27761648882989165</v>
      </c>
      <c r="H32" s="1021">
        <v>0.72238351117010835</v>
      </c>
      <c r="I32" s="129">
        <v>0.27761648882989165</v>
      </c>
      <c r="M32" s="1019"/>
      <c r="N32" s="1019"/>
      <c r="O32" s="1020"/>
      <c r="P32" s="1020"/>
      <c r="Q32" s="1020"/>
    </row>
    <row r="33" spans="13:16" s="101" customFormat="1" x14ac:dyDescent="0.35">
      <c r="M33" s="1019"/>
      <c r="N33" s="1019"/>
      <c r="O33" s="1020"/>
      <c r="P33" s="1020"/>
    </row>
    <row r="34" spans="13:16" s="101" customFormat="1" x14ac:dyDescent="0.35"/>
    <row r="35" spans="13:16" s="700" customFormat="1" x14ac:dyDescent="0.35"/>
    <row r="36" spans="13:16" s="700" customFormat="1" x14ac:dyDescent="0.35"/>
    <row r="37" spans="13:16" s="700" customFormat="1" x14ac:dyDescent="0.35"/>
    <row r="38" spans="13:16" s="700" customFormat="1" x14ac:dyDescent="0.35"/>
    <row r="39" spans="13:16" s="700" customFormat="1" x14ac:dyDescent="0.35"/>
    <row r="40" spans="13:16" s="700" customFormat="1" x14ac:dyDescent="0.35"/>
    <row r="41" spans="13:16" s="700" customFormat="1" x14ac:dyDescent="0.35"/>
    <row r="42" spans="13:16" s="700" customFormat="1" x14ac:dyDescent="0.35"/>
  </sheetData>
  <mergeCells count="3">
    <mergeCell ref="B6:N7"/>
    <mergeCell ref="B8:N8"/>
    <mergeCell ref="C11:E11"/>
  </mergeCells>
  <printOptions horizontalCentered="1"/>
  <pageMargins left="0" right="0" top="0.43307086614173229" bottom="0.43307086614173229" header="0" footer="0"/>
  <pageSetup paperSize="9" scale="88"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J1" s="221"/>
      <c r="K1" s="221"/>
      <c r="L1" s="221"/>
    </row>
    <row r="2" spans="1:29" ht="48.75" customHeight="1" x14ac:dyDescent="0.35">
      <c r="A2" s="219"/>
      <c r="B2" s="219"/>
      <c r="J2" s="221"/>
      <c r="K2" s="221"/>
      <c r="L2" s="221"/>
    </row>
    <row r="3" spans="1:29" ht="24" customHeight="1" x14ac:dyDescent="0.35">
      <c r="A3" s="219"/>
      <c r="B3" s="1431" t="s">
        <v>367</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344"/>
      <c r="AA3" s="1344"/>
    </row>
    <row r="5" spans="1:29" x14ac:dyDescent="0.35">
      <c r="B5" s="219"/>
      <c r="C5" s="219"/>
      <c r="D5" s="1432" t="s">
        <v>365</v>
      </c>
      <c r="E5" s="1432"/>
      <c r="F5" s="1432"/>
      <c r="G5" s="1432"/>
      <c r="H5" s="1432"/>
      <c r="I5" s="1432"/>
      <c r="J5" s="1432"/>
      <c r="K5" s="1432"/>
      <c r="L5" s="1432"/>
      <c r="M5" s="219"/>
      <c r="N5" s="1429" t="s">
        <v>339</v>
      </c>
      <c r="O5" s="1430"/>
      <c r="P5" s="1430"/>
      <c r="Q5" s="1430"/>
      <c r="R5" s="1430"/>
      <c r="S5" s="1430"/>
      <c r="T5" s="1430"/>
      <c r="U5" s="1430"/>
      <c r="V5" s="1430"/>
      <c r="W5" s="1430"/>
      <c r="X5" s="1430"/>
      <c r="Y5" s="1430"/>
      <c r="Z5" s="1430"/>
      <c r="AA5" s="1430"/>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294246</v>
      </c>
      <c r="E9" s="300">
        <v>285089</v>
      </c>
      <c r="F9" s="300">
        <v>295552</v>
      </c>
      <c r="G9" s="254">
        <v>307238</v>
      </c>
      <c r="H9" s="254">
        <v>322158</v>
      </c>
      <c r="I9" s="254">
        <v>313855</v>
      </c>
      <c r="J9" s="1353">
        <v>352232</v>
      </c>
      <c r="K9" s="300">
        <v>353375</v>
      </c>
      <c r="L9" s="302"/>
      <c r="M9" s="222"/>
      <c r="N9" s="278">
        <v>-3.1120219136368865E-2</v>
      </c>
      <c r="O9" s="279">
        <v>-9157</v>
      </c>
      <c r="P9" s="280">
        <v>3.6700819744009738E-2</v>
      </c>
      <c r="Q9" s="279">
        <v>10463</v>
      </c>
      <c r="R9" s="280">
        <v>3.9539573408401862E-2</v>
      </c>
      <c r="S9" s="279">
        <v>11686</v>
      </c>
      <c r="T9" s="280">
        <v>4.8561701352046294E-2</v>
      </c>
      <c r="U9" s="279">
        <v>14920</v>
      </c>
      <c r="V9" s="280">
        <v>-2.5773067873527844E-2</v>
      </c>
      <c r="W9" s="279">
        <v>-8303</v>
      </c>
      <c r="X9" s="280">
        <v>0.12227621035191416</v>
      </c>
      <c r="Y9" s="279">
        <v>38377</v>
      </c>
      <c r="Z9" s="280">
        <v>0.12442406577741583</v>
      </c>
      <c r="AA9" s="279">
        <v>39103</v>
      </c>
    </row>
    <row r="10" spans="1:29" x14ac:dyDescent="0.35">
      <c r="B10" s="303" t="s">
        <v>7</v>
      </c>
      <c r="C10" s="219"/>
      <c r="D10" s="253">
        <v>39188</v>
      </c>
      <c r="E10" s="254">
        <v>36344</v>
      </c>
      <c r="F10" s="254">
        <v>37924</v>
      </c>
      <c r="G10" s="254">
        <v>39112</v>
      </c>
      <c r="H10" s="254">
        <v>40520</v>
      </c>
      <c r="I10" s="254">
        <v>45350</v>
      </c>
      <c r="J10" s="1354">
        <v>49365</v>
      </c>
      <c r="K10" s="254">
        <v>49257</v>
      </c>
      <c r="L10" s="304"/>
      <c r="M10" s="219"/>
      <c r="N10" s="256">
        <v>-7.2573236705113842E-2</v>
      </c>
      <c r="O10" s="257">
        <v>-2844</v>
      </c>
      <c r="P10" s="258">
        <v>4.3473475676865547E-2</v>
      </c>
      <c r="Q10" s="257">
        <v>1580</v>
      </c>
      <c r="R10" s="258">
        <v>3.1325809513764291E-2</v>
      </c>
      <c r="S10" s="257">
        <v>1188</v>
      </c>
      <c r="T10" s="258">
        <v>3.5999181836776417E-2</v>
      </c>
      <c r="U10" s="257">
        <v>1408</v>
      </c>
      <c r="V10" s="258">
        <v>0.1192003948667324</v>
      </c>
      <c r="W10" s="257">
        <v>4830</v>
      </c>
      <c r="X10" s="258">
        <v>8.8533627342888721E-2</v>
      </c>
      <c r="Y10" s="257">
        <v>4015</v>
      </c>
      <c r="Z10" s="258">
        <v>8.1003379712943913E-2</v>
      </c>
      <c r="AA10" s="257">
        <v>3691</v>
      </c>
    </row>
    <row r="11" spans="1:29" x14ac:dyDescent="0.35">
      <c r="B11" s="303" t="s">
        <v>37</v>
      </c>
      <c r="C11" s="219"/>
      <c r="D11" s="253">
        <v>26877</v>
      </c>
      <c r="E11" s="254">
        <v>27263</v>
      </c>
      <c r="F11" s="254">
        <v>29763</v>
      </c>
      <c r="G11" s="254">
        <v>31755</v>
      </c>
      <c r="H11" s="254">
        <v>32560</v>
      </c>
      <c r="I11" s="254">
        <v>33572</v>
      </c>
      <c r="J11" s="1354">
        <v>34151</v>
      </c>
      <c r="K11" s="257">
        <v>34026</v>
      </c>
      <c r="M11" s="222"/>
      <c r="N11" s="256">
        <v>1.436172191836893E-2</v>
      </c>
      <c r="O11" s="257">
        <v>386</v>
      </c>
      <c r="P11" s="258">
        <v>9.1699372776290256E-2</v>
      </c>
      <c r="Q11" s="257">
        <v>2500</v>
      </c>
      <c r="R11" s="258">
        <v>6.6928737022477591E-2</v>
      </c>
      <c r="S11" s="257">
        <v>1992</v>
      </c>
      <c r="T11" s="258">
        <v>2.5350338529365413E-2</v>
      </c>
      <c r="U11" s="257">
        <v>805</v>
      </c>
      <c r="V11" s="258">
        <v>3.1081081081081097E-2</v>
      </c>
      <c r="W11" s="257">
        <v>1012</v>
      </c>
      <c r="X11" s="258">
        <v>1.7246514952937053E-2</v>
      </c>
      <c r="Y11" s="257">
        <v>579</v>
      </c>
      <c r="Z11" s="258">
        <v>5.8782036209681365E-5</v>
      </c>
      <c r="AA11" s="257">
        <v>2</v>
      </c>
    </row>
    <row r="12" spans="1:29" x14ac:dyDescent="0.35">
      <c r="B12" s="303" t="s">
        <v>38</v>
      </c>
      <c r="C12" s="219"/>
      <c r="D12" s="253">
        <v>24991</v>
      </c>
      <c r="E12" s="254">
        <v>25528</v>
      </c>
      <c r="F12" s="254">
        <v>26990</v>
      </c>
      <c r="G12" s="254">
        <v>29491</v>
      </c>
      <c r="H12" s="254">
        <v>33350</v>
      </c>
      <c r="I12" s="254">
        <v>35599</v>
      </c>
      <c r="J12" s="1354">
        <v>38054</v>
      </c>
      <c r="K12" s="257">
        <v>37918</v>
      </c>
      <c r="M12" s="222"/>
      <c r="N12" s="256">
        <v>2.148773558481043E-2</v>
      </c>
      <c r="O12" s="257">
        <v>537</v>
      </c>
      <c r="P12" s="258">
        <v>5.7270448135380736E-2</v>
      </c>
      <c r="Q12" s="257">
        <v>1462</v>
      </c>
      <c r="R12" s="258">
        <v>9.2663949610967133E-2</v>
      </c>
      <c r="S12" s="257">
        <v>2501</v>
      </c>
      <c r="T12" s="258">
        <v>0.13085348072293246</v>
      </c>
      <c r="U12" s="257">
        <v>3859</v>
      </c>
      <c r="V12" s="258">
        <v>6.7436281859070357E-2</v>
      </c>
      <c r="W12" s="257">
        <v>2249</v>
      </c>
      <c r="X12" s="258">
        <v>6.8962611309306476E-2</v>
      </c>
      <c r="Y12" s="257">
        <v>2455</v>
      </c>
      <c r="Z12" s="258">
        <v>6.9920993227990946E-2</v>
      </c>
      <c r="AA12" s="257">
        <v>2478</v>
      </c>
    </row>
    <row r="13" spans="1:29" x14ac:dyDescent="0.35">
      <c r="B13" s="303" t="s">
        <v>6</v>
      </c>
      <c r="C13" s="219"/>
      <c r="D13" s="253">
        <v>32430</v>
      </c>
      <c r="E13" s="254">
        <v>33152</v>
      </c>
      <c r="F13" s="254">
        <v>36737</v>
      </c>
      <c r="G13" s="254">
        <v>41768</v>
      </c>
      <c r="H13" s="254">
        <v>46523</v>
      </c>
      <c r="I13" s="254">
        <v>52503</v>
      </c>
      <c r="J13" s="1354">
        <v>68259</v>
      </c>
      <c r="K13" s="257">
        <v>69703</v>
      </c>
      <c r="L13" s="1356"/>
      <c r="M13" s="219"/>
      <c r="N13" s="256">
        <v>2.2263336416898039E-2</v>
      </c>
      <c r="O13" s="257">
        <v>722</v>
      </c>
      <c r="P13" s="258">
        <v>0.10813827220077221</v>
      </c>
      <c r="Q13" s="257">
        <v>3585</v>
      </c>
      <c r="R13" s="258">
        <v>0.13694640280915693</v>
      </c>
      <c r="S13" s="257">
        <v>5031</v>
      </c>
      <c r="T13" s="258">
        <v>0.11384313349932973</v>
      </c>
      <c r="U13" s="257">
        <v>4755</v>
      </c>
      <c r="V13" s="258">
        <v>0.12853857231906796</v>
      </c>
      <c r="W13" s="257">
        <v>5980</v>
      </c>
      <c r="X13" s="258">
        <v>0.30009713730643961</v>
      </c>
      <c r="Y13" s="257">
        <v>15756</v>
      </c>
      <c r="Z13" s="258">
        <v>0.30503079889910323</v>
      </c>
      <c r="AA13" s="257">
        <v>16292</v>
      </c>
      <c r="AC13" s="224"/>
    </row>
    <row r="14" spans="1:29" x14ac:dyDescent="0.35">
      <c r="B14" s="303" t="s">
        <v>5</v>
      </c>
      <c r="C14" s="219"/>
      <c r="D14" s="253">
        <v>21169</v>
      </c>
      <c r="E14" s="254">
        <v>21022</v>
      </c>
      <c r="F14" s="254">
        <v>18734</v>
      </c>
      <c r="G14" s="254">
        <v>18426</v>
      </c>
      <c r="H14" s="254">
        <v>18749</v>
      </c>
      <c r="I14" s="254">
        <v>18551</v>
      </c>
      <c r="J14" s="1354">
        <v>18557</v>
      </c>
      <c r="K14" s="257">
        <v>18317</v>
      </c>
      <c r="M14" s="222"/>
      <c r="N14" s="256">
        <v>-6.9441163966177388E-3</v>
      </c>
      <c r="O14" s="257">
        <v>-147</v>
      </c>
      <c r="P14" s="258">
        <v>-0.10883835981352863</v>
      </c>
      <c r="Q14" s="257">
        <v>-2288</v>
      </c>
      <c r="R14" s="258">
        <v>-1.644069606063836E-2</v>
      </c>
      <c r="S14" s="257">
        <v>-308</v>
      </c>
      <c r="T14" s="258">
        <v>1.7529577770541538E-2</v>
      </c>
      <c r="U14" s="257">
        <v>323</v>
      </c>
      <c r="V14" s="258">
        <v>-1.0560563230038955E-2</v>
      </c>
      <c r="W14" s="257">
        <v>-198</v>
      </c>
      <c r="X14" s="258">
        <v>3.2343269904577809E-4</v>
      </c>
      <c r="Y14" s="257">
        <v>6</v>
      </c>
      <c r="Z14" s="258">
        <v>-1.1814846784635291E-2</v>
      </c>
      <c r="AA14" s="257">
        <v>-219</v>
      </c>
      <c r="AC14" s="224"/>
    </row>
    <row r="15" spans="1:29" x14ac:dyDescent="0.35">
      <c r="B15" s="303" t="s">
        <v>4</v>
      </c>
      <c r="C15" s="219"/>
      <c r="D15" s="253">
        <v>106369</v>
      </c>
      <c r="E15" s="254">
        <v>105708</v>
      </c>
      <c r="F15" s="254">
        <v>108898</v>
      </c>
      <c r="G15" s="254">
        <v>114380</v>
      </c>
      <c r="H15" s="254">
        <v>122746</v>
      </c>
      <c r="I15" s="254">
        <v>126345</v>
      </c>
      <c r="J15" s="1354">
        <v>129327</v>
      </c>
      <c r="K15" s="257">
        <v>128855</v>
      </c>
      <c r="M15" s="222"/>
      <c r="N15" s="256">
        <v>-6.2142165480544298E-3</v>
      </c>
      <c r="O15" s="257">
        <v>-661</v>
      </c>
      <c r="P15" s="258">
        <v>3.0177470011730323E-2</v>
      </c>
      <c r="Q15" s="257">
        <v>3190</v>
      </c>
      <c r="R15" s="258">
        <v>5.0340685779353134E-2</v>
      </c>
      <c r="S15" s="257">
        <v>5482</v>
      </c>
      <c r="T15" s="258">
        <v>7.3142157719881196E-2</v>
      </c>
      <c r="U15" s="257">
        <v>8366</v>
      </c>
      <c r="V15" s="258">
        <v>2.9320711061867621E-2</v>
      </c>
      <c r="W15" s="257">
        <v>3599</v>
      </c>
      <c r="X15" s="258">
        <v>2.3602042027781156E-2</v>
      </c>
      <c r="Y15" s="257">
        <v>2982</v>
      </c>
      <c r="Z15" s="258">
        <v>2.0585160309213091E-2</v>
      </c>
      <c r="AA15" s="257">
        <v>2599</v>
      </c>
      <c r="AC15" s="224"/>
    </row>
    <row r="16" spans="1:29" x14ac:dyDescent="0.35">
      <c r="B16" s="303" t="s">
        <v>40</v>
      </c>
      <c r="C16" s="219"/>
      <c r="D16" s="253">
        <v>68077</v>
      </c>
      <c r="E16" s="254">
        <v>64772</v>
      </c>
      <c r="F16" s="254">
        <v>66829</v>
      </c>
      <c r="G16" s="254">
        <v>69929</v>
      </c>
      <c r="H16" s="254">
        <v>74835</v>
      </c>
      <c r="I16" s="254">
        <v>80045</v>
      </c>
      <c r="J16" s="1354">
        <v>84349</v>
      </c>
      <c r="K16" s="257">
        <v>84283</v>
      </c>
      <c r="M16" s="222"/>
      <c r="N16" s="256">
        <v>-4.8547967742409326E-2</v>
      </c>
      <c r="O16" s="257">
        <v>-3305</v>
      </c>
      <c r="P16" s="258">
        <v>3.1757549558451226E-2</v>
      </c>
      <c r="Q16" s="257">
        <v>2057</v>
      </c>
      <c r="R16" s="258">
        <v>4.6387047539242054E-2</v>
      </c>
      <c r="S16" s="257">
        <v>3100</v>
      </c>
      <c r="T16" s="258">
        <v>7.0156873400162967E-2</v>
      </c>
      <c r="U16" s="257">
        <v>4906</v>
      </c>
      <c r="V16" s="258">
        <v>6.9619830293311979E-2</v>
      </c>
      <c r="W16" s="257">
        <v>5210</v>
      </c>
      <c r="X16" s="258">
        <v>5.376975451308641E-2</v>
      </c>
      <c r="Y16" s="257">
        <v>4304</v>
      </c>
      <c r="Z16" s="258">
        <v>5.4988108649392853E-2</v>
      </c>
      <c r="AA16" s="257">
        <v>4393</v>
      </c>
      <c r="AC16" s="224"/>
    </row>
    <row r="17" spans="2:31" x14ac:dyDescent="0.35">
      <c r="B17" s="303" t="s">
        <v>41</v>
      </c>
      <c r="C17" s="219"/>
      <c r="D17" s="253">
        <v>239983</v>
      </c>
      <c r="E17" s="254">
        <v>230320</v>
      </c>
      <c r="F17" s="254">
        <v>245417</v>
      </c>
      <c r="G17" s="254">
        <v>257644</v>
      </c>
      <c r="H17" s="254">
        <v>250190</v>
      </c>
      <c r="I17" s="254">
        <v>269088</v>
      </c>
      <c r="J17" s="1354">
        <v>286708</v>
      </c>
      <c r="K17" s="257">
        <v>288694</v>
      </c>
      <c r="M17" s="222"/>
      <c r="N17" s="256">
        <v>-4.02653521291092E-2</v>
      </c>
      <c r="O17" s="257">
        <v>-9663</v>
      </c>
      <c r="P17" s="258">
        <v>6.5547933310177164E-2</v>
      </c>
      <c r="Q17" s="257">
        <v>15097</v>
      </c>
      <c r="R17" s="258">
        <v>4.9821324521121202E-2</v>
      </c>
      <c r="S17" s="257">
        <v>12227</v>
      </c>
      <c r="T17" s="258">
        <v>-2.8931393706044028E-2</v>
      </c>
      <c r="U17" s="257">
        <v>-7454</v>
      </c>
      <c r="V17" s="258">
        <v>7.5534593708781239E-2</v>
      </c>
      <c r="W17" s="257">
        <v>18898</v>
      </c>
      <c r="X17" s="258">
        <v>6.5480437626352694E-2</v>
      </c>
      <c r="Y17" s="257">
        <v>17620</v>
      </c>
      <c r="Z17" s="258">
        <v>7.1674103331279326E-2</v>
      </c>
      <c r="AA17" s="257">
        <v>19308</v>
      </c>
      <c r="AC17" s="224"/>
    </row>
    <row r="18" spans="2:31" x14ac:dyDescent="0.35">
      <c r="B18" s="303" t="s">
        <v>3</v>
      </c>
      <c r="C18" s="219"/>
      <c r="D18" s="253">
        <v>103107</v>
      </c>
      <c r="E18" s="254">
        <v>115485</v>
      </c>
      <c r="F18" s="254">
        <v>129091</v>
      </c>
      <c r="G18" s="254">
        <v>144410</v>
      </c>
      <c r="H18" s="254">
        <v>161791</v>
      </c>
      <c r="I18" s="254">
        <v>172554</v>
      </c>
      <c r="J18" s="1354">
        <v>188085</v>
      </c>
      <c r="K18" s="257">
        <v>187893</v>
      </c>
      <c r="M18" s="222"/>
      <c r="N18" s="256">
        <v>0.12005004509878092</v>
      </c>
      <c r="O18" s="257">
        <v>12378</v>
      </c>
      <c r="P18" s="258">
        <v>0.11781616660172323</v>
      </c>
      <c r="Q18" s="257">
        <v>13606</v>
      </c>
      <c r="R18" s="258">
        <v>0.11866822628998142</v>
      </c>
      <c r="S18" s="257">
        <v>15319</v>
      </c>
      <c r="T18" s="258">
        <v>0.12035870092098877</v>
      </c>
      <c r="U18" s="257">
        <v>17381</v>
      </c>
      <c r="V18" s="258">
        <v>6.6524095901502545E-2</v>
      </c>
      <c r="W18" s="257">
        <v>10763</v>
      </c>
      <c r="X18" s="258">
        <v>9.0006606627490493E-2</v>
      </c>
      <c r="Y18" s="257">
        <v>15531</v>
      </c>
      <c r="Z18" s="258">
        <v>8.6413257164003054E-2</v>
      </c>
      <c r="AA18" s="257">
        <v>14945</v>
      </c>
      <c r="AC18" s="224"/>
    </row>
    <row r="19" spans="2:31" x14ac:dyDescent="0.35">
      <c r="B19" s="303" t="s">
        <v>2</v>
      </c>
      <c r="C19" s="219"/>
      <c r="D19" s="253">
        <v>35443</v>
      </c>
      <c r="E19" s="254">
        <v>34750</v>
      </c>
      <c r="F19" s="254">
        <v>36342</v>
      </c>
      <c r="G19" s="254">
        <v>38917</v>
      </c>
      <c r="H19" s="254">
        <v>41046</v>
      </c>
      <c r="I19" s="254">
        <v>40991</v>
      </c>
      <c r="J19" s="1354">
        <v>42502</v>
      </c>
      <c r="K19" s="257">
        <v>42373</v>
      </c>
      <c r="M19" s="222"/>
      <c r="N19" s="256">
        <v>-1.9552520949129626E-2</v>
      </c>
      <c r="O19" s="257">
        <v>-693</v>
      </c>
      <c r="P19" s="258">
        <v>4.5812949640287703E-2</v>
      </c>
      <c r="Q19" s="257">
        <v>1592</v>
      </c>
      <c r="R19" s="258">
        <v>7.0854658521820379E-2</v>
      </c>
      <c r="S19" s="257">
        <v>2575</v>
      </c>
      <c r="T19" s="258">
        <v>5.4706169540303717E-2</v>
      </c>
      <c r="U19" s="257">
        <v>2129</v>
      </c>
      <c r="V19" s="258">
        <v>-1.339960044827726E-3</v>
      </c>
      <c r="W19" s="257">
        <v>-55</v>
      </c>
      <c r="X19" s="258">
        <v>3.6861750140274596E-2</v>
      </c>
      <c r="Y19" s="257">
        <v>1511</v>
      </c>
      <c r="Z19" s="258">
        <v>2.787211333203965E-2</v>
      </c>
      <c r="AA19" s="257">
        <v>1149</v>
      </c>
      <c r="AC19" s="224"/>
    </row>
    <row r="20" spans="2:31" x14ac:dyDescent="0.35">
      <c r="B20" s="303" t="s">
        <v>35</v>
      </c>
      <c r="C20" s="219"/>
      <c r="D20" s="253">
        <v>70092</v>
      </c>
      <c r="E20" s="254">
        <v>67467</v>
      </c>
      <c r="F20" s="254">
        <v>69079</v>
      </c>
      <c r="G20" s="254">
        <v>71374</v>
      </c>
      <c r="H20" s="254">
        <v>75584</v>
      </c>
      <c r="I20" s="254">
        <v>78452</v>
      </c>
      <c r="J20" s="1354">
        <v>94254</v>
      </c>
      <c r="K20" s="257">
        <v>93449</v>
      </c>
      <c r="M20" s="222"/>
      <c r="N20" s="256">
        <v>-3.7450778976202748E-2</v>
      </c>
      <c r="O20" s="257">
        <v>-2625</v>
      </c>
      <c r="P20" s="258">
        <v>2.3893162583188854E-2</v>
      </c>
      <c r="Q20" s="257">
        <v>1612</v>
      </c>
      <c r="R20" s="258">
        <v>3.3222831830223454E-2</v>
      </c>
      <c r="S20" s="257">
        <v>2295</v>
      </c>
      <c r="T20" s="258">
        <v>5.8985064589346159E-2</v>
      </c>
      <c r="U20" s="257">
        <v>4210</v>
      </c>
      <c r="V20" s="258">
        <v>3.7944538526672345E-2</v>
      </c>
      <c r="W20" s="257">
        <v>2868</v>
      </c>
      <c r="X20" s="258">
        <v>0.20142252587569476</v>
      </c>
      <c r="Y20" s="257">
        <v>15802</v>
      </c>
      <c r="Z20" s="258">
        <v>0.1833630918461675</v>
      </c>
      <c r="AA20" s="257">
        <v>14480</v>
      </c>
      <c r="AC20" s="224"/>
    </row>
    <row r="21" spans="2:31" x14ac:dyDescent="0.35">
      <c r="B21" s="303" t="s">
        <v>42</v>
      </c>
      <c r="C21" s="219"/>
      <c r="D21" s="253">
        <v>171922</v>
      </c>
      <c r="E21" s="254">
        <v>161936</v>
      </c>
      <c r="F21" s="254">
        <v>163249</v>
      </c>
      <c r="G21" s="254">
        <v>173065</v>
      </c>
      <c r="H21" s="254">
        <v>185857</v>
      </c>
      <c r="I21" s="254">
        <v>201810</v>
      </c>
      <c r="J21" s="1354">
        <v>220017</v>
      </c>
      <c r="K21" s="257">
        <v>223191</v>
      </c>
      <c r="M21" s="222"/>
      <c r="N21" s="256">
        <v>-5.808448017124046E-2</v>
      </c>
      <c r="O21" s="257">
        <v>-9986</v>
      </c>
      <c r="P21" s="258">
        <v>8.108141487995324E-3</v>
      </c>
      <c r="Q21" s="257">
        <v>1313</v>
      </c>
      <c r="R21" s="258">
        <v>6.0129005384412793E-2</v>
      </c>
      <c r="S21" s="257">
        <v>9816</v>
      </c>
      <c r="T21" s="258">
        <v>7.3914425215959367E-2</v>
      </c>
      <c r="U21" s="257">
        <v>12792</v>
      </c>
      <c r="V21" s="258">
        <v>8.5834808481789704E-2</v>
      </c>
      <c r="W21" s="257">
        <v>15953</v>
      </c>
      <c r="X21" s="258">
        <v>9.0218522372528698E-2</v>
      </c>
      <c r="Y21" s="257">
        <v>18207</v>
      </c>
      <c r="Z21" s="258">
        <v>8.4905018374132224E-2</v>
      </c>
      <c r="AA21" s="257">
        <v>17467</v>
      </c>
      <c r="AC21" s="224"/>
    </row>
    <row r="22" spans="2:31" x14ac:dyDescent="0.35">
      <c r="B22" s="303" t="s">
        <v>43</v>
      </c>
      <c r="C22" s="219"/>
      <c r="D22" s="253">
        <v>41312</v>
      </c>
      <c r="E22" s="254">
        <v>40012</v>
      </c>
      <c r="F22" s="254">
        <v>42082</v>
      </c>
      <c r="G22" s="254">
        <v>44287</v>
      </c>
      <c r="H22" s="254">
        <v>47580</v>
      </c>
      <c r="I22" s="254">
        <v>51617</v>
      </c>
      <c r="J22" s="1354">
        <v>57566</v>
      </c>
      <c r="K22" s="257">
        <v>57243</v>
      </c>
      <c r="M22" s="222"/>
      <c r="N22" s="256">
        <v>-3.1467854376452387E-2</v>
      </c>
      <c r="O22" s="257">
        <v>-1300</v>
      </c>
      <c r="P22" s="258">
        <v>5.1734479656103227E-2</v>
      </c>
      <c r="Q22" s="257">
        <v>2070</v>
      </c>
      <c r="R22" s="258">
        <v>5.2397699729100244E-2</v>
      </c>
      <c r="S22" s="257">
        <v>2205</v>
      </c>
      <c r="T22" s="258">
        <v>7.4355905796283261E-2</v>
      </c>
      <c r="U22" s="257">
        <v>3293</v>
      </c>
      <c r="V22" s="258">
        <v>8.484657419083641E-2</v>
      </c>
      <c r="W22" s="257">
        <v>4037</v>
      </c>
      <c r="X22" s="258">
        <v>0.11525272681480914</v>
      </c>
      <c r="Y22" s="257">
        <v>5949</v>
      </c>
      <c r="Z22" s="258">
        <v>0.10158956200446467</v>
      </c>
      <c r="AA22" s="257">
        <v>5279</v>
      </c>
      <c r="AC22" s="224"/>
    </row>
    <row r="23" spans="2:31" x14ac:dyDescent="0.35">
      <c r="B23" s="303" t="s">
        <v>44</v>
      </c>
      <c r="C23" s="219"/>
      <c r="D23" s="253">
        <v>14637</v>
      </c>
      <c r="E23" s="254">
        <v>14462</v>
      </c>
      <c r="F23" s="254">
        <v>15183</v>
      </c>
      <c r="G23" s="254">
        <v>16013</v>
      </c>
      <c r="H23" s="254">
        <v>16801</v>
      </c>
      <c r="I23" s="254">
        <v>16933</v>
      </c>
      <c r="J23" s="1354">
        <v>18171</v>
      </c>
      <c r="K23" s="257">
        <v>17915</v>
      </c>
      <c r="L23" s="1356"/>
      <c r="M23" s="219"/>
      <c r="N23" s="256">
        <v>-1.1956001912960312E-2</v>
      </c>
      <c r="O23" s="257">
        <v>-175</v>
      </c>
      <c r="P23" s="258">
        <v>4.9854791868344517E-2</v>
      </c>
      <c r="Q23" s="257">
        <v>721</v>
      </c>
      <c r="R23" s="258">
        <v>5.4666403214121084E-2</v>
      </c>
      <c r="S23" s="257">
        <v>830</v>
      </c>
      <c r="T23" s="258">
        <v>4.921001686130011E-2</v>
      </c>
      <c r="U23" s="257">
        <v>788</v>
      </c>
      <c r="V23" s="258">
        <v>7.8566751979047833E-3</v>
      </c>
      <c r="W23" s="257">
        <v>132</v>
      </c>
      <c r="X23" s="258">
        <v>7.3111675426681622E-2</v>
      </c>
      <c r="Y23" s="257">
        <v>1238</v>
      </c>
      <c r="Z23" s="258">
        <v>6.7958271236959744E-2</v>
      </c>
      <c r="AA23" s="257">
        <v>1140</v>
      </c>
      <c r="AC23" s="224"/>
    </row>
    <row r="24" spans="2:31" x14ac:dyDescent="0.35">
      <c r="B24" s="303" t="s">
        <v>45</v>
      </c>
      <c r="C24" s="219"/>
      <c r="D24" s="253">
        <v>80742</v>
      </c>
      <c r="E24" s="254">
        <v>79315</v>
      </c>
      <c r="F24" s="254">
        <v>78831</v>
      </c>
      <c r="G24" s="254">
        <v>79067</v>
      </c>
      <c r="H24" s="254">
        <v>82443</v>
      </c>
      <c r="I24" s="254">
        <v>85082</v>
      </c>
      <c r="J24" s="1354">
        <v>88036</v>
      </c>
      <c r="K24" s="257">
        <v>87463</v>
      </c>
      <c r="L24" s="1356"/>
      <c r="M24" s="219"/>
      <c r="N24" s="256">
        <v>-1.767357756805632E-2</v>
      </c>
      <c r="O24" s="257">
        <v>-1427</v>
      </c>
      <c r="P24" s="258">
        <v>-6.1022505200781785E-3</v>
      </c>
      <c r="Q24" s="257">
        <v>-484</v>
      </c>
      <c r="R24" s="258">
        <v>2.9937461151070544E-3</v>
      </c>
      <c r="S24" s="257">
        <v>236</v>
      </c>
      <c r="T24" s="258">
        <v>4.2697965017010953E-2</v>
      </c>
      <c r="U24" s="257">
        <v>3376</v>
      </c>
      <c r="V24" s="258">
        <v>3.2009994784275131E-2</v>
      </c>
      <c r="W24" s="257">
        <v>2639</v>
      </c>
      <c r="X24" s="258">
        <v>3.4719447121600355E-2</v>
      </c>
      <c r="Y24" s="257">
        <v>2954</v>
      </c>
      <c r="Z24" s="258">
        <v>2.6271942175912999E-2</v>
      </c>
      <c r="AA24" s="257">
        <v>2239</v>
      </c>
      <c r="AC24" s="224"/>
    </row>
    <row r="25" spans="2:31" x14ac:dyDescent="0.35">
      <c r="B25" s="303" t="s">
        <v>46</v>
      </c>
      <c r="C25" s="219"/>
      <c r="D25" s="253">
        <v>11398</v>
      </c>
      <c r="E25" s="254">
        <v>10806</v>
      </c>
      <c r="F25" s="254">
        <v>11690</v>
      </c>
      <c r="G25" s="254">
        <v>10545</v>
      </c>
      <c r="H25" s="254">
        <v>10646</v>
      </c>
      <c r="I25" s="254">
        <v>10406</v>
      </c>
      <c r="J25" s="1354">
        <v>10429</v>
      </c>
      <c r="K25" s="257">
        <v>10496</v>
      </c>
      <c r="M25" s="222"/>
      <c r="N25" s="256">
        <v>-5.1938936655553603E-2</v>
      </c>
      <c r="O25" s="257">
        <v>-592</v>
      </c>
      <c r="P25" s="258">
        <v>8.180640384971305E-2</v>
      </c>
      <c r="Q25" s="257">
        <v>884</v>
      </c>
      <c r="R25" s="258">
        <v>-9.7946963216424265E-2</v>
      </c>
      <c r="S25" s="257">
        <v>-1145</v>
      </c>
      <c r="T25" s="258">
        <v>9.577999051683328E-3</v>
      </c>
      <c r="U25" s="257">
        <v>101</v>
      </c>
      <c r="V25" s="258">
        <v>-2.2543678376855114E-2</v>
      </c>
      <c r="W25" s="257">
        <v>-240</v>
      </c>
      <c r="X25" s="258">
        <v>2.2102633096290347E-3</v>
      </c>
      <c r="Y25" s="257">
        <v>23</v>
      </c>
      <c r="Z25" s="258">
        <v>3.8255547054322214E-3</v>
      </c>
      <c r="AA25" s="257">
        <v>40</v>
      </c>
      <c r="AC25" s="224"/>
    </row>
    <row r="26" spans="2:31" x14ac:dyDescent="0.35">
      <c r="B26" s="305" t="s">
        <v>1</v>
      </c>
      <c r="C26" s="219"/>
      <c r="D26" s="260">
        <v>3054</v>
      </c>
      <c r="E26" s="261">
        <v>3042</v>
      </c>
      <c r="F26" s="261">
        <v>3187</v>
      </c>
      <c r="G26" s="261">
        <v>3439</v>
      </c>
      <c r="H26" s="261">
        <v>3728</v>
      </c>
      <c r="I26" s="261">
        <v>4004</v>
      </c>
      <c r="J26" s="1355">
        <v>4307</v>
      </c>
      <c r="K26" s="257">
        <v>4331</v>
      </c>
      <c r="M26" s="222"/>
      <c r="N26" s="264">
        <v>-3.9292730844793233E-3</v>
      </c>
      <c r="O26" s="265">
        <v>-12</v>
      </c>
      <c r="P26" s="266">
        <v>4.7666009204470727E-2</v>
      </c>
      <c r="Q26" s="265">
        <v>145</v>
      </c>
      <c r="R26" s="266">
        <v>7.9071226859115162E-2</v>
      </c>
      <c r="S26" s="265">
        <v>252</v>
      </c>
      <c r="T26" s="266">
        <v>8.4036056993312069E-2</v>
      </c>
      <c r="U26" s="265">
        <v>289</v>
      </c>
      <c r="V26" s="266">
        <v>7.4034334763948495E-2</v>
      </c>
      <c r="W26" s="265">
        <v>276</v>
      </c>
      <c r="X26" s="266">
        <v>7.5674325674325749E-2</v>
      </c>
      <c r="Y26" s="265">
        <v>303</v>
      </c>
      <c r="Z26" s="266">
        <v>8.0588822355289524E-2</v>
      </c>
      <c r="AA26" s="265">
        <v>323</v>
      </c>
      <c r="AC26" s="224"/>
      <c r="AD26" s="224"/>
      <c r="AE26" s="286"/>
    </row>
    <row r="27" spans="2:31" x14ac:dyDescent="0.35">
      <c r="B27" s="235" t="s">
        <v>0</v>
      </c>
      <c r="C27" s="219"/>
      <c r="D27" s="1222">
        <v>1385037</v>
      </c>
      <c r="E27" s="306">
        <v>1356473</v>
      </c>
      <c r="F27" s="307">
        <v>1415578</v>
      </c>
      <c r="G27" s="306">
        <v>1490860</v>
      </c>
      <c r="H27" s="307">
        <v>1567107</v>
      </c>
      <c r="I27" s="306">
        <v>1636757</v>
      </c>
      <c r="J27" s="306">
        <v>1784369</v>
      </c>
      <c r="K27" s="1350">
        <f>SUM(K9:K26)</f>
        <v>1788782</v>
      </c>
      <c r="L27" s="267"/>
      <c r="M27" s="222"/>
      <c r="N27" s="240">
        <f>E27/D27-1</f>
        <v>-2.0623275768084204E-2</v>
      </c>
      <c r="O27" s="241">
        <f>E27-D27</f>
        <v>-28564</v>
      </c>
      <c r="P27" s="242">
        <f>F27/E27-1</f>
        <v>4.3572559129448241E-2</v>
      </c>
      <c r="Q27" s="243">
        <f>F27-E27</f>
        <v>59105</v>
      </c>
      <c r="R27" s="242">
        <f t="shared" ref="R27" si="0">G27/F27-1</f>
        <v>5.3181103407936581E-2</v>
      </c>
      <c r="S27" s="237">
        <f t="shared" ref="S27" si="1">G27-F27</f>
        <v>75282</v>
      </c>
      <c r="T27" s="242">
        <f t="shared" ref="T27" si="2">H27/G27-1</f>
        <v>5.1142964463464002E-2</v>
      </c>
      <c r="U27" s="243">
        <f t="shared" ref="U27" si="3">H27-G27</f>
        <v>76247</v>
      </c>
      <c r="V27" s="309">
        <f t="shared" ref="V27" si="4">I27/H27-1</f>
        <v>4.4444954939260706E-2</v>
      </c>
      <c r="W27" s="237">
        <f t="shared" ref="W27" si="5">I27-H27</f>
        <v>69650</v>
      </c>
      <c r="X27" s="242">
        <v>9.0185653704245583E-2</v>
      </c>
      <c r="Y27" s="243">
        <v>147612</v>
      </c>
      <c r="Z27" s="242">
        <v>8.8018597714335067E-2</v>
      </c>
      <c r="AA27" s="243">
        <f>SUM(AA9:AA26)</f>
        <v>144709</v>
      </c>
    </row>
    <row r="28" spans="2:31" x14ac:dyDescent="0.35">
      <c r="D28" s="296"/>
      <c r="F28" s="296"/>
      <c r="H28" s="296"/>
      <c r="I28" s="296"/>
      <c r="L28" s="296"/>
      <c r="M28" s="219"/>
    </row>
  </sheetData>
  <mergeCells count="10">
    <mergeCell ref="Z6:AA6"/>
    <mergeCell ref="N5:AA5"/>
    <mergeCell ref="B3:Y3"/>
    <mergeCell ref="D5:L6"/>
    <mergeCell ref="N6:O6"/>
    <mergeCell ref="P6:Q6"/>
    <mergeCell ref="X6:Y6"/>
    <mergeCell ref="R6:S6"/>
    <mergeCell ref="T6:U6"/>
    <mergeCell ref="V6:W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L9</xm:sqref>
            </x14:sparkline>
            <x14:sparkline>
              <xm:f>EVO_derecho!D10:J10</xm:f>
              <xm:sqref>L10</xm:sqref>
            </x14:sparkline>
            <x14:sparkline>
              <xm:f>EVO_derecho!D11:J11</xm:f>
              <xm:sqref>L11</xm:sqref>
            </x14:sparkline>
            <x14:sparkline>
              <xm:f>EVO_derecho!D12:J12</xm:f>
              <xm:sqref>L12</xm:sqref>
            </x14:sparkline>
            <x14:sparkline>
              <xm:f>EVO_derecho!D13:J13</xm:f>
              <xm:sqref>L13</xm:sqref>
            </x14:sparkline>
            <x14:sparkline>
              <xm:f>EVO_derecho!D14:J14</xm:f>
              <xm:sqref>L14</xm:sqref>
            </x14:sparkline>
            <x14:sparkline>
              <xm:f>EVO_derecho!D15:J15</xm:f>
              <xm:sqref>L15</xm:sqref>
            </x14:sparkline>
            <x14:sparkline>
              <xm:f>EVO_derecho!D16:J16</xm:f>
              <xm:sqref>L16</xm:sqref>
            </x14:sparkline>
            <x14:sparkline>
              <xm:f>EVO_derecho!D17:J17</xm:f>
              <xm:sqref>L17</xm:sqref>
            </x14:sparkline>
            <x14:sparkline>
              <xm:f>EVO_derecho!D18:J18</xm:f>
              <xm:sqref>L18</xm:sqref>
            </x14:sparkline>
            <x14:sparkline>
              <xm:f>EVO_derecho!D19:J19</xm:f>
              <xm:sqref>L19</xm:sqref>
            </x14:sparkline>
            <x14:sparkline>
              <xm:f>EVO_derecho!D20:J20</xm:f>
              <xm:sqref>L20</xm:sqref>
            </x14:sparkline>
            <x14:sparkline>
              <xm:f>EVO_derecho!D21:J21</xm:f>
              <xm:sqref>L21</xm:sqref>
            </x14:sparkline>
            <x14:sparkline>
              <xm:f>EVO_derecho!D22:J22</xm:f>
              <xm:sqref>L22</xm:sqref>
            </x14:sparkline>
            <x14:sparkline>
              <xm:f>EVO_derecho!D23:J23</xm:f>
              <xm:sqref>L23</xm:sqref>
            </x14:sparkline>
            <x14:sparkline>
              <xm:f>EVO_derecho!D24:J24</xm:f>
              <xm:sqref>L24</xm:sqref>
            </x14:sparkline>
            <x14:sparkline>
              <xm:f>EVO_derecho!D25:J25</xm:f>
              <xm:sqref>L25</xm:sqref>
            </x14:sparkline>
            <x14:sparkline>
              <xm:f>EVO_derecho!D26:J26</xm:f>
              <xm:sqref>L26</xm:sqref>
            </x14:sparkline>
            <x14:sparkline>
              <xm:f>EVO_derecho!D27:J27</xm:f>
              <xm:sqref>L27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53125" defaultRowHeight="15.5" x14ac:dyDescent="0.35"/>
  <cols>
    <col min="1" max="1" width="1" style="1023" customWidth="1"/>
    <col min="2" max="2" width="30.26953125" style="1023" customWidth="1"/>
    <col min="3" max="3" width="11.26953125" style="1023" customWidth="1"/>
    <col min="4" max="4" width="0.81640625" style="1023" customWidth="1"/>
    <col min="5" max="5" width="17.7265625" style="1023" customWidth="1"/>
    <col min="6" max="6" width="0.7265625" style="1023" customWidth="1"/>
    <col min="7" max="7" width="17.7265625" style="1023" customWidth="1"/>
    <col min="8" max="8" width="0.7265625" style="1023" customWidth="1"/>
    <col min="9" max="9" width="17.7265625" style="1023" customWidth="1"/>
    <col min="10" max="10" width="0.7265625" style="1023" customWidth="1"/>
    <col min="11" max="11" width="17.7265625" style="1023" customWidth="1"/>
    <col min="12" max="12" width="0.7265625" style="1023" customWidth="1"/>
    <col min="13" max="13" width="17.7265625" style="1023" customWidth="1"/>
    <col min="14" max="16384" width="11.453125" style="1023"/>
  </cols>
  <sheetData>
    <row r="1" spans="1:13" ht="9.75" customHeight="1" x14ac:dyDescent="0.35"/>
    <row r="2" spans="1:13" s="314" customFormat="1" ht="49.5" customHeight="1" x14ac:dyDescent="0.35">
      <c r="B2" s="1705"/>
      <c r="C2" s="1705"/>
      <c r="D2" s="1024"/>
      <c r="E2" s="1706"/>
      <c r="F2" s="1706"/>
      <c r="G2" s="1706"/>
      <c r="H2" s="1706"/>
      <c r="I2" s="1706"/>
    </row>
    <row r="3" spans="1:13" s="314" customFormat="1" ht="14.25" customHeight="1" x14ac:dyDescent="0.35">
      <c r="B3" s="1024"/>
      <c r="C3" s="1024"/>
      <c r="D3" s="1024"/>
      <c r="G3" s="1024"/>
      <c r="I3" s="1024"/>
      <c r="K3" s="1024"/>
      <c r="M3" s="1024"/>
    </row>
    <row r="4" spans="1:13" s="315" customFormat="1" ht="21.75" customHeight="1" x14ac:dyDescent="0.25">
      <c r="B4" s="1483" t="s">
        <v>445</v>
      </c>
      <c r="C4" s="1483"/>
      <c r="D4" s="1483"/>
      <c r="E4" s="1483"/>
      <c r="F4" s="1483"/>
      <c r="G4" s="1483"/>
      <c r="H4" s="1483"/>
      <c r="I4" s="1483"/>
      <c r="J4" s="1483"/>
      <c r="K4" s="1483"/>
      <c r="L4" s="1483"/>
      <c r="M4" s="1483"/>
    </row>
    <row r="5" spans="1:13" s="315" customFormat="1" ht="18.75" customHeight="1" x14ac:dyDescent="0.25">
      <c r="B5" s="1484" t="str">
        <f>porsaad!$B$6</f>
        <v>Situación a 31 de enero de 2026</v>
      </c>
      <c r="C5" s="1484"/>
      <c r="D5" s="1484"/>
      <c r="E5" s="1484"/>
      <c r="F5" s="1484"/>
      <c r="G5" s="1484"/>
      <c r="H5" s="1484"/>
      <c r="I5" s="1484"/>
      <c r="J5" s="1484"/>
      <c r="K5" s="1484"/>
      <c r="L5" s="1484"/>
      <c r="M5" s="1484"/>
    </row>
    <row r="6" spans="1:13" s="315" customFormat="1" ht="4.5" customHeight="1" x14ac:dyDescent="0.25"/>
    <row r="7" spans="1:13" s="1028" customFormat="1" ht="15" customHeight="1" x14ac:dyDescent="0.25">
      <c r="A7" s="1025"/>
      <c r="B7" s="1707" t="s">
        <v>12</v>
      </c>
      <c r="C7" s="1321" t="s">
        <v>68</v>
      </c>
      <c r="D7" s="1026"/>
      <c r="E7" s="1323" t="s">
        <v>140</v>
      </c>
      <c r="F7" s="1027"/>
      <c r="G7" s="1323" t="s">
        <v>142</v>
      </c>
      <c r="H7" s="1027"/>
      <c r="I7" s="1323" t="s">
        <v>144</v>
      </c>
      <c r="J7" s="1027"/>
      <c r="K7" s="1323" t="s">
        <v>146</v>
      </c>
      <c r="L7" s="1027"/>
      <c r="M7" s="1323" t="s">
        <v>148</v>
      </c>
    </row>
    <row r="8" spans="1:13" s="1028" customFormat="1" ht="19.5" customHeight="1" x14ac:dyDescent="0.25">
      <c r="A8" s="1025"/>
      <c r="B8" s="1708"/>
      <c r="C8" s="1322" t="s">
        <v>28</v>
      </c>
      <c r="D8" s="1026"/>
      <c r="E8" s="1322" t="s">
        <v>28</v>
      </c>
      <c r="F8" s="1026"/>
      <c r="G8" s="1322" t="s">
        <v>28</v>
      </c>
      <c r="H8" s="1026"/>
      <c r="I8" s="1322" t="s">
        <v>28</v>
      </c>
      <c r="J8" s="1026"/>
      <c r="K8" s="1322" t="s">
        <v>28</v>
      </c>
      <c r="L8" s="1026"/>
      <c r="M8" s="1322" t="s">
        <v>28</v>
      </c>
    </row>
    <row r="9" spans="1:13" s="1028" customFormat="1" ht="6" customHeight="1" x14ac:dyDescent="0.25">
      <c r="A9" s="1025"/>
      <c r="B9" s="1029"/>
      <c r="C9" s="1029"/>
      <c r="D9" s="1029"/>
      <c r="E9" s="1029"/>
      <c r="F9" s="1029"/>
      <c r="G9" s="1029"/>
      <c r="H9" s="1029"/>
      <c r="I9" s="1029"/>
      <c r="J9" s="1029"/>
      <c r="K9" s="1029"/>
      <c r="L9" s="1029"/>
      <c r="M9" s="1029"/>
    </row>
    <row r="10" spans="1:13" s="1035" customFormat="1" ht="18" customHeight="1" x14ac:dyDescent="0.25">
      <c r="A10" s="1030"/>
      <c r="B10" s="1031" t="s">
        <v>8</v>
      </c>
      <c r="C10" s="1032">
        <f>M10+K10+I10+G10+E10</f>
        <v>100</v>
      </c>
      <c r="D10" s="1033"/>
      <c r="E10" s="1034">
        <v>37.505622112278694</v>
      </c>
      <c r="F10" s="1033"/>
      <c r="G10" s="1034">
        <v>44.810279265649918</v>
      </c>
      <c r="H10" s="1033"/>
      <c r="I10" s="1034">
        <v>14.661446620599419</v>
      </c>
      <c r="J10" s="1033"/>
      <c r="K10" s="1034">
        <v>2.7527906120946968</v>
      </c>
      <c r="L10" s="1033"/>
      <c r="M10" s="1034">
        <v>0.26986138937727439</v>
      </c>
    </row>
    <row r="11" spans="1:13" s="1035" customFormat="1" ht="18" customHeight="1" x14ac:dyDescent="0.25">
      <c r="A11" s="1030"/>
      <c r="B11" s="1036" t="s">
        <v>7</v>
      </c>
      <c r="C11" s="1037">
        <f t="shared" ref="C11:C28" si="0">M11+K11+I11+G11+E11</f>
        <v>100.00000000000001</v>
      </c>
      <c r="D11" s="1033"/>
      <c r="E11" s="1038">
        <v>21.58286918560891</v>
      </c>
      <c r="F11" s="1033"/>
      <c r="G11" s="1038">
        <v>55.054192382959513</v>
      </c>
      <c r="H11" s="1033"/>
      <c r="I11" s="1038">
        <v>16.916302875206984</v>
      </c>
      <c r="J11" s="1033"/>
      <c r="K11" s="1038">
        <v>5.7654674093030263</v>
      </c>
      <c r="L11" s="1033"/>
      <c r="M11" s="1038">
        <v>0.68116814692157157</v>
      </c>
    </row>
    <row r="12" spans="1:13" s="1035" customFormat="1" ht="18" customHeight="1" x14ac:dyDescent="0.25">
      <c r="A12" s="1030"/>
      <c r="B12" s="1036" t="s">
        <v>37</v>
      </c>
      <c r="C12" s="1037">
        <f t="shared" si="0"/>
        <v>100</v>
      </c>
      <c r="D12" s="1033"/>
      <c r="E12" s="1038">
        <v>23.104638943101634</v>
      </c>
      <c r="F12" s="1033"/>
      <c r="G12" s="1038">
        <v>46.599609668217987</v>
      </c>
      <c r="H12" s="1033"/>
      <c r="I12" s="1038">
        <v>22.466596607116049</v>
      </c>
      <c r="J12" s="1033"/>
      <c r="K12" s="1038">
        <v>6.7782615222939508</v>
      </c>
      <c r="L12" s="1033"/>
      <c r="M12" s="1038">
        <v>1.0508932592703797</v>
      </c>
    </row>
    <row r="13" spans="1:13" s="1035" customFormat="1" ht="18" customHeight="1" x14ac:dyDescent="0.25">
      <c r="A13" s="1030"/>
      <c r="B13" s="1036" t="s">
        <v>38</v>
      </c>
      <c r="C13" s="1037">
        <f t="shared" si="0"/>
        <v>100</v>
      </c>
      <c r="D13" s="1033"/>
      <c r="E13" s="1038">
        <v>25.15569800050989</v>
      </c>
      <c r="F13" s="1033"/>
      <c r="G13" s="1038">
        <v>51.578832356047641</v>
      </c>
      <c r="H13" s="1033"/>
      <c r="I13" s="1038">
        <v>17.667625742069418</v>
      </c>
      <c r="J13" s="1033"/>
      <c r="K13" s="1038">
        <v>5.1207342389918784</v>
      </c>
      <c r="L13" s="1033"/>
      <c r="M13" s="1038">
        <v>0.4771096623811778</v>
      </c>
    </row>
    <row r="14" spans="1:13" s="1035" customFormat="1" ht="18" customHeight="1" x14ac:dyDescent="0.25">
      <c r="A14" s="1030"/>
      <c r="B14" s="1036" t="s">
        <v>6</v>
      </c>
      <c r="C14" s="1037">
        <f t="shared" si="0"/>
        <v>100</v>
      </c>
      <c r="D14" s="1033"/>
      <c r="E14" s="1038">
        <v>35.972123549511146</v>
      </c>
      <c r="F14" s="1033"/>
      <c r="G14" s="1038">
        <v>46.550965864880411</v>
      </c>
      <c r="H14" s="1033"/>
      <c r="I14" s="1038">
        <v>13.467979295645996</v>
      </c>
      <c r="J14" s="1033"/>
      <c r="K14" s="1038">
        <v>3.5386853411820427</v>
      </c>
      <c r="L14" s="1033"/>
      <c r="M14" s="1038">
        <v>0.47024594878040532</v>
      </c>
    </row>
    <row r="15" spans="1:13" s="1035" customFormat="1" ht="18" customHeight="1" x14ac:dyDescent="0.25">
      <c r="A15" s="1030"/>
      <c r="B15" s="1036" t="s">
        <v>5</v>
      </c>
      <c r="C15" s="1037">
        <f t="shared" si="0"/>
        <v>100</v>
      </c>
      <c r="D15" s="1033"/>
      <c r="E15" s="1038">
        <v>21.396396396396398</v>
      </c>
      <c r="F15" s="1033"/>
      <c r="G15" s="1038">
        <v>47.379197379197379</v>
      </c>
      <c r="H15" s="1033"/>
      <c r="I15" s="1038">
        <v>21.764946764946767</v>
      </c>
      <c r="J15" s="1033"/>
      <c r="K15" s="1038">
        <v>8.1388206388206381</v>
      </c>
      <c r="L15" s="1033"/>
      <c r="M15" s="1038">
        <v>1.3206388206388207</v>
      </c>
    </row>
    <row r="16" spans="1:13" s="1035" customFormat="1" ht="18" customHeight="1" x14ac:dyDescent="0.25">
      <c r="A16" s="1030"/>
      <c r="B16" s="1036" t="s">
        <v>4</v>
      </c>
      <c r="C16" s="1037">
        <f t="shared" si="0"/>
        <v>100</v>
      </c>
      <c r="D16" s="1033"/>
      <c r="E16" s="1038">
        <v>23.165434732911685</v>
      </c>
      <c r="F16" s="1033"/>
      <c r="G16" s="1038">
        <v>51.878381467652211</v>
      </c>
      <c r="H16" s="1033"/>
      <c r="I16" s="1038">
        <v>19.502654372729815</v>
      </c>
      <c r="J16" s="1033"/>
      <c r="K16" s="1038">
        <v>5.0725189870202438</v>
      </c>
      <c r="L16" s="1033"/>
      <c r="M16" s="1038">
        <v>0.38101043968604742</v>
      </c>
    </row>
    <row r="17" spans="1:13" s="1035" customFormat="1" ht="18" customHeight="1" x14ac:dyDescent="0.25">
      <c r="A17" s="1030"/>
      <c r="B17" s="1036" t="s">
        <v>40</v>
      </c>
      <c r="C17" s="1037">
        <f t="shared" si="0"/>
        <v>100</v>
      </c>
      <c r="D17" s="1033"/>
      <c r="E17" s="1038">
        <v>31.012533888648775</v>
      </c>
      <c r="F17" s="1033"/>
      <c r="G17" s="1038">
        <v>48.021688735216692</v>
      </c>
      <c r="H17" s="1033"/>
      <c r="I17" s="1038">
        <v>15.806844524773092</v>
      </c>
      <c r="J17" s="1033"/>
      <c r="K17" s="1038">
        <v>4.2905976189540684</v>
      </c>
      <c r="L17" s="1033"/>
      <c r="M17" s="1038">
        <v>0.86833523240737109</v>
      </c>
    </row>
    <row r="18" spans="1:13" s="1035" customFormat="1" ht="18" customHeight="1" x14ac:dyDescent="0.25">
      <c r="A18" s="1030"/>
      <c r="B18" s="1036" t="s">
        <v>41</v>
      </c>
      <c r="C18" s="1037">
        <f t="shared" si="0"/>
        <v>100.00000000000001</v>
      </c>
      <c r="D18" s="1033"/>
      <c r="E18" s="1038">
        <v>22.133955379544158</v>
      </c>
      <c r="F18" s="1033"/>
      <c r="G18" s="1038">
        <v>43.729691934356104</v>
      </c>
      <c r="H18" s="1033"/>
      <c r="I18" s="1038">
        <v>21.150942176730851</v>
      </c>
      <c r="J18" s="1033"/>
      <c r="K18" s="1038">
        <v>11.139249431521057</v>
      </c>
      <c r="L18" s="1033"/>
      <c r="M18" s="1038">
        <v>1.8461610778478299</v>
      </c>
    </row>
    <row r="19" spans="1:13" s="1035" customFormat="1" ht="18" customHeight="1" x14ac:dyDescent="0.25">
      <c r="A19" s="1030"/>
      <c r="B19" s="1036" t="s">
        <v>3</v>
      </c>
      <c r="C19" s="1037">
        <f t="shared" si="0"/>
        <v>100</v>
      </c>
      <c r="D19" s="1033"/>
      <c r="E19" s="1038">
        <v>23.991353411006081</v>
      </c>
      <c r="F19" s="1033"/>
      <c r="G19" s="1038">
        <v>55.037004469846849</v>
      </c>
      <c r="H19" s="1033"/>
      <c r="I19" s="1038">
        <v>16.082655528687624</v>
      </c>
      <c r="J19" s="1033"/>
      <c r="K19" s="1038">
        <v>4.3987689602110347</v>
      </c>
      <c r="L19" s="1033"/>
      <c r="M19" s="1038">
        <v>0.49021763024840626</v>
      </c>
    </row>
    <row r="20" spans="1:13" s="1035" customFormat="1" ht="18" customHeight="1" x14ac:dyDescent="0.25">
      <c r="A20" s="1030"/>
      <c r="B20" s="1036" t="s">
        <v>2</v>
      </c>
      <c r="C20" s="1037">
        <f t="shared" si="0"/>
        <v>100</v>
      </c>
      <c r="D20" s="1033"/>
      <c r="E20" s="1038">
        <v>36.658354114713212</v>
      </c>
      <c r="F20" s="1033"/>
      <c r="G20" s="1038">
        <v>44.97965612285077</v>
      </c>
      <c r="H20" s="1033"/>
      <c r="I20" s="1038">
        <v>15.658222863892899</v>
      </c>
      <c r="J20" s="1033"/>
      <c r="K20" s="1038">
        <v>2.4937655860349128</v>
      </c>
      <c r="L20" s="1033"/>
      <c r="M20" s="1038">
        <v>0.2100013125082032</v>
      </c>
    </row>
    <row r="21" spans="1:13" s="1035" customFormat="1" ht="18" customHeight="1" x14ac:dyDescent="0.25">
      <c r="A21" s="1030"/>
      <c r="B21" s="1036" t="s">
        <v>35</v>
      </c>
      <c r="C21" s="1037">
        <f t="shared" si="0"/>
        <v>100</v>
      </c>
      <c r="D21" s="1033"/>
      <c r="E21" s="1038">
        <v>31.325628086168539</v>
      </c>
      <c r="F21" s="1033"/>
      <c r="G21" s="1038">
        <v>50.656573878126864</v>
      </c>
      <c r="H21" s="1033"/>
      <c r="I21" s="1038">
        <v>15.301969721634382</v>
      </c>
      <c r="J21" s="1033"/>
      <c r="K21" s="1038">
        <v>2.4770741765695372</v>
      </c>
      <c r="L21" s="1033"/>
      <c r="M21" s="1038">
        <v>0.23875413750067831</v>
      </c>
    </row>
    <row r="22" spans="1:13" s="1035" customFormat="1" ht="18" customHeight="1" x14ac:dyDescent="0.25">
      <c r="A22" s="1030"/>
      <c r="B22" s="1036" t="s">
        <v>42</v>
      </c>
      <c r="C22" s="1037">
        <f t="shared" si="0"/>
        <v>100</v>
      </c>
      <c r="D22" s="1033"/>
      <c r="E22" s="1038">
        <v>35.076499237467409</v>
      </c>
      <c r="F22" s="1033"/>
      <c r="G22" s="1038">
        <v>42.052442564077339</v>
      </c>
      <c r="H22" s="1033"/>
      <c r="I22" s="1038">
        <v>16.990538036437581</v>
      </c>
      <c r="J22" s="1033"/>
      <c r="K22" s="1038">
        <v>5.3114904642429606</v>
      </c>
      <c r="L22" s="1033"/>
      <c r="M22" s="1038">
        <v>0.56902969777471668</v>
      </c>
    </row>
    <row r="23" spans="1:13" s="1035" customFormat="1" ht="18" customHeight="1" x14ac:dyDescent="0.25">
      <c r="A23" s="1030">
        <v>47094</v>
      </c>
      <c r="B23" s="1036" t="s">
        <v>43</v>
      </c>
      <c r="C23" s="1037">
        <f t="shared" si="0"/>
        <v>100</v>
      </c>
      <c r="D23" s="1033"/>
      <c r="E23" s="1038">
        <v>33.959685685001709</v>
      </c>
      <c r="F23" s="1033"/>
      <c r="G23" s="1038">
        <v>44.970028263502812</v>
      </c>
      <c r="H23" s="1033"/>
      <c r="I23" s="1038">
        <v>14.749821411932789</v>
      </c>
      <c r="J23" s="1033"/>
      <c r="K23" s="1038">
        <v>5.5967947324284877</v>
      </c>
      <c r="L23" s="1033"/>
      <c r="M23" s="1038">
        <v>0.72366990713420509</v>
      </c>
    </row>
    <row r="24" spans="1:13" s="1035" customFormat="1" ht="18" customHeight="1" x14ac:dyDescent="0.25">
      <c r="B24" s="1036" t="s">
        <v>44</v>
      </c>
      <c r="C24" s="1037">
        <f t="shared" si="0"/>
        <v>100</v>
      </c>
      <c r="D24" s="1033"/>
      <c r="E24" s="1038">
        <v>19.039095619406503</v>
      </c>
      <c r="F24" s="1033"/>
      <c r="G24" s="1038">
        <v>54.959962317475274</v>
      </c>
      <c r="H24" s="1033"/>
      <c r="I24" s="1038">
        <v>16.947715496938294</v>
      </c>
      <c r="J24" s="1033"/>
      <c r="K24" s="1038">
        <v>7.9510127178520964</v>
      </c>
      <c r="L24" s="1033"/>
      <c r="M24" s="1038">
        <v>1.1022138483278381</v>
      </c>
    </row>
    <row r="25" spans="1:13" s="1035" customFormat="1" ht="18" customHeight="1" x14ac:dyDescent="0.25">
      <c r="B25" s="1036" t="s">
        <v>45</v>
      </c>
      <c r="C25" s="1037">
        <f t="shared" si="0"/>
        <v>100</v>
      </c>
      <c r="D25" s="1033"/>
      <c r="E25" s="1038">
        <v>19.219248471860311</v>
      </c>
      <c r="F25" s="1033"/>
      <c r="G25" s="1038">
        <v>44.056693373596666</v>
      </c>
      <c r="H25" s="1033"/>
      <c r="I25" s="1038">
        <v>21.703236490271046</v>
      </c>
      <c r="J25" s="1033"/>
      <c r="K25" s="1038">
        <v>12.748703212137446</v>
      </c>
      <c r="L25" s="1033"/>
      <c r="M25" s="1038">
        <v>2.2721184521345252</v>
      </c>
    </row>
    <row r="26" spans="1:13" s="1035" customFormat="1" ht="18" customHeight="1" x14ac:dyDescent="0.25">
      <c r="B26" s="1036" t="s">
        <v>46</v>
      </c>
      <c r="C26" s="1037">
        <f t="shared" si="0"/>
        <v>100</v>
      </c>
      <c r="D26" s="1033"/>
      <c r="E26" s="1038">
        <v>26.568867155664222</v>
      </c>
      <c r="F26" s="1033"/>
      <c r="G26" s="1038">
        <v>33.577832110839445</v>
      </c>
      <c r="H26" s="1033"/>
      <c r="I26" s="1038">
        <v>22.73838630806846</v>
      </c>
      <c r="J26" s="1033"/>
      <c r="K26" s="1038">
        <v>14.588427057864712</v>
      </c>
      <c r="L26" s="1033"/>
      <c r="M26" s="1038">
        <v>2.5264873675631621</v>
      </c>
    </row>
    <row r="27" spans="1:13" s="1035" customFormat="1" ht="18" customHeight="1" x14ac:dyDescent="0.25">
      <c r="B27" s="1039" t="s">
        <v>1</v>
      </c>
      <c r="C27" s="1040">
        <f t="shared" si="0"/>
        <v>100</v>
      </c>
      <c r="D27" s="1033"/>
      <c r="E27" s="1041">
        <v>64.831349206349216</v>
      </c>
      <c r="F27" s="1033"/>
      <c r="G27" s="1041">
        <v>28.819444444444443</v>
      </c>
      <c r="H27" s="1033"/>
      <c r="I27" s="1041">
        <v>5.4067460317460316</v>
      </c>
      <c r="J27" s="1033"/>
      <c r="K27" s="1041">
        <v>0.84325396825396826</v>
      </c>
      <c r="L27" s="1033"/>
      <c r="M27" s="1041">
        <v>9.9206349206349201E-2</v>
      </c>
    </row>
    <row r="28" spans="1:13" s="1293" customFormat="1" ht="18" customHeight="1" x14ac:dyDescent="0.25">
      <c r="B28" s="1294" t="s">
        <v>0</v>
      </c>
      <c r="C28" s="1295">
        <f t="shared" si="0"/>
        <v>100</v>
      </c>
      <c r="D28" s="1296"/>
      <c r="E28" s="1295">
        <v>27.423516354547385</v>
      </c>
      <c r="F28" s="1296"/>
      <c r="G28" s="1297">
        <v>47.691861304798692</v>
      </c>
      <c r="H28" s="1298"/>
      <c r="I28" s="1295">
        <v>17.627312269781399</v>
      </c>
      <c r="J28" s="1296"/>
      <c r="K28" s="1295">
        <v>6.3552369812234</v>
      </c>
      <c r="L28" s="1296"/>
      <c r="M28" s="1295">
        <v>0.90207308964912436</v>
      </c>
    </row>
    <row r="29" spans="1:13" s="1022" customFormat="1" ht="6.75" customHeight="1" x14ac:dyDescent="0.25">
      <c r="B29" s="1704"/>
      <c r="C29" s="1704"/>
      <c r="D29" s="1042"/>
    </row>
    <row r="30" spans="1:13" x14ac:dyDescent="0.35">
      <c r="E30" s="1043"/>
    </row>
    <row r="31" spans="1:13" x14ac:dyDescent="0.35">
      <c r="E31" s="1043"/>
      <c r="G31" s="1043"/>
    </row>
    <row r="32" spans="1:13" x14ac:dyDescent="0.35">
      <c r="B32" s="1043"/>
      <c r="G32" s="1043"/>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53125" defaultRowHeight="14.5" x14ac:dyDescent="0.35"/>
  <cols>
    <col min="1" max="1" width="1" style="748" customWidth="1"/>
    <col min="2" max="2" width="30.26953125" style="748" customWidth="1"/>
    <col min="3" max="3" width="11.26953125" style="748" customWidth="1"/>
    <col min="4" max="4" width="0.81640625" style="748" customWidth="1"/>
    <col min="5" max="5" width="10" style="748" customWidth="1"/>
    <col min="6" max="6" width="0.7265625" style="748" customWidth="1"/>
    <col min="7" max="7" width="10" style="748" customWidth="1"/>
    <col min="8" max="8" width="0.7265625" style="748" customWidth="1"/>
    <col min="9" max="9" width="10" style="748" customWidth="1"/>
    <col min="10" max="10" width="0.7265625" style="748" customWidth="1"/>
    <col min="11" max="11" width="11.81640625" style="748" customWidth="1"/>
    <col min="12" max="12" width="0.7265625" style="748" customWidth="1"/>
    <col min="13" max="13" width="10" style="748" customWidth="1"/>
    <col min="14" max="14" width="0.7265625" style="748" customWidth="1"/>
    <col min="15" max="15" width="13.81640625" style="748" bestFit="1" customWidth="1"/>
    <col min="16" max="16" width="0.7265625" style="748" customWidth="1"/>
    <col min="17" max="17" width="8.1796875" style="748" bestFit="1" customWidth="1"/>
    <col min="18" max="18" width="0.7265625" style="748" customWidth="1"/>
    <col min="19" max="19" width="14.453125" style="748" bestFit="1" customWidth="1"/>
    <col min="20" max="20" width="0.7265625" style="748" customWidth="1"/>
    <col min="21" max="21" width="11.1796875" style="748" customWidth="1"/>
    <col min="22" max="16384" width="11.453125" style="748"/>
  </cols>
  <sheetData>
    <row r="1" spans="1:21" ht="9.75" customHeight="1" x14ac:dyDescent="0.35"/>
    <row r="2" spans="1:21" s="343" customFormat="1" ht="49.5" customHeight="1" x14ac:dyDescent="0.35">
      <c r="B2" s="1456"/>
      <c r="C2" s="1456"/>
      <c r="D2" s="344"/>
      <c r="E2" s="1654"/>
      <c r="F2" s="1654"/>
      <c r="G2" s="1654"/>
      <c r="H2" s="1654"/>
      <c r="I2" s="1654"/>
    </row>
    <row r="3" spans="1:21" s="343" customFormat="1" ht="14.25" customHeight="1" x14ac:dyDescent="0.35">
      <c r="B3" s="344"/>
      <c r="C3" s="344"/>
      <c r="D3" s="344"/>
      <c r="G3" s="344"/>
      <c r="I3" s="344"/>
      <c r="K3" s="344"/>
      <c r="M3" s="344"/>
      <c r="O3" s="344"/>
      <c r="Q3" s="344"/>
      <c r="S3" s="344"/>
      <c r="U3" s="344"/>
    </row>
    <row r="4" spans="1:21" s="345" customFormat="1" ht="21.75" customHeight="1" x14ac:dyDescent="0.25">
      <c r="B4" s="1483" t="s">
        <v>444</v>
      </c>
      <c r="C4" s="1483"/>
      <c r="D4" s="1483"/>
      <c r="E4" s="1483"/>
      <c r="F4" s="1483"/>
      <c r="G4" s="1483"/>
      <c r="H4" s="1483"/>
      <c r="I4" s="1483"/>
      <c r="J4" s="1483"/>
      <c r="K4" s="1483"/>
      <c r="L4" s="1483"/>
      <c r="M4" s="1483"/>
      <c r="N4" s="1483"/>
      <c r="O4" s="1483"/>
      <c r="P4" s="1483"/>
      <c r="Q4" s="1483"/>
      <c r="R4" s="1483"/>
      <c r="S4" s="1483"/>
      <c r="T4" s="1483"/>
      <c r="U4" s="1483"/>
    </row>
    <row r="5" spans="1:21" s="345" customFormat="1" ht="18.75" customHeight="1" x14ac:dyDescent="0.25">
      <c r="B5" s="1484" t="str">
        <f>porsaad!$B$6</f>
        <v>Situación a 31 de enero de 2026</v>
      </c>
      <c r="C5" s="1484"/>
      <c r="D5" s="1484"/>
      <c r="E5" s="1484"/>
      <c r="F5" s="1484"/>
      <c r="G5" s="1484"/>
      <c r="H5" s="1484"/>
      <c r="I5" s="1484"/>
      <c r="J5" s="1484"/>
      <c r="K5" s="1484"/>
      <c r="L5" s="1484"/>
      <c r="M5" s="1484"/>
      <c r="N5" s="1484"/>
      <c r="O5" s="1484"/>
      <c r="P5" s="1484"/>
      <c r="Q5" s="1484"/>
      <c r="R5" s="1484"/>
      <c r="S5" s="1484"/>
      <c r="T5" s="1484"/>
      <c r="U5" s="1484"/>
    </row>
    <row r="6" spans="1:21" s="345" customFormat="1" ht="4.5" customHeight="1" x14ac:dyDescent="0.25"/>
    <row r="7" spans="1:21" s="322" customFormat="1" ht="15" customHeight="1" x14ac:dyDescent="0.25">
      <c r="A7" s="316"/>
      <c r="B7" s="1709" t="s">
        <v>12</v>
      </c>
      <c r="C7" s="1324" t="s">
        <v>68</v>
      </c>
      <c r="D7" s="920"/>
      <c r="E7" s="1319" t="s">
        <v>139</v>
      </c>
      <c r="F7" s="921"/>
      <c r="G7" s="1319" t="s">
        <v>143</v>
      </c>
      <c r="H7" s="921"/>
      <c r="I7" s="1319" t="s">
        <v>141</v>
      </c>
      <c r="J7" s="921"/>
      <c r="K7" s="1319" t="s">
        <v>147</v>
      </c>
      <c r="L7" s="921"/>
      <c r="M7" s="1319" t="s">
        <v>145</v>
      </c>
      <c r="N7" s="921"/>
      <c r="O7" s="1319" t="s">
        <v>151</v>
      </c>
      <c r="P7" s="921"/>
      <c r="Q7" s="1319" t="s">
        <v>149</v>
      </c>
      <c r="R7" s="921"/>
      <c r="S7" s="1319" t="s">
        <v>190</v>
      </c>
      <c r="T7" s="921"/>
      <c r="U7" s="1319" t="s">
        <v>150</v>
      </c>
    </row>
    <row r="8" spans="1:21" s="322" customFormat="1" ht="19.5" customHeight="1" x14ac:dyDescent="0.25">
      <c r="A8" s="316"/>
      <c r="B8" s="1710"/>
      <c r="C8" s="1325" t="s">
        <v>28</v>
      </c>
      <c r="D8" s="920"/>
      <c r="E8" s="1325" t="s">
        <v>28</v>
      </c>
      <c r="F8" s="920"/>
      <c r="G8" s="1325" t="s">
        <v>28</v>
      </c>
      <c r="H8" s="920"/>
      <c r="I8" s="1325" t="s">
        <v>28</v>
      </c>
      <c r="J8" s="920"/>
      <c r="K8" s="1325" t="s">
        <v>28</v>
      </c>
      <c r="L8" s="920"/>
      <c r="M8" s="1325" t="s">
        <v>28</v>
      </c>
      <c r="N8" s="920"/>
      <c r="O8" s="1325" t="s">
        <v>28</v>
      </c>
      <c r="P8" s="920"/>
      <c r="Q8" s="1325" t="s">
        <v>28</v>
      </c>
      <c r="R8" s="920"/>
      <c r="S8" s="1325" t="s">
        <v>28</v>
      </c>
      <c r="T8" s="920"/>
      <c r="U8" s="1325" t="s">
        <v>28</v>
      </c>
    </row>
    <row r="9" spans="1:21" s="322" customFormat="1" ht="6" customHeight="1" x14ac:dyDescent="0.25">
      <c r="A9" s="316"/>
      <c r="B9" s="923"/>
      <c r="C9" s="923"/>
      <c r="D9" s="923"/>
      <c r="E9" s="923"/>
      <c r="F9" s="923"/>
      <c r="G9" s="923"/>
      <c r="H9" s="923"/>
      <c r="I9" s="923"/>
      <c r="J9" s="923"/>
      <c r="K9" s="923"/>
      <c r="L9" s="923"/>
      <c r="M9" s="923"/>
      <c r="N9" s="923"/>
      <c r="O9" s="923"/>
      <c r="P9" s="923"/>
      <c r="Q9" s="923"/>
      <c r="R9" s="923"/>
      <c r="S9" s="923"/>
      <c r="T9" s="923"/>
      <c r="U9" s="923"/>
    </row>
    <row r="10" spans="1:21" s="331" customFormat="1" ht="18" customHeight="1" x14ac:dyDescent="0.25">
      <c r="A10" s="330"/>
      <c r="B10" s="926" t="s">
        <v>8</v>
      </c>
      <c r="C10" s="1044">
        <f>K10+M10+G10+I10+E10+S10+O10+U10+Q10</f>
        <v>100.00000000000001</v>
      </c>
      <c r="D10" s="930"/>
      <c r="E10" s="1044">
        <v>22.41050192419587</v>
      </c>
      <c r="F10" s="930"/>
      <c r="G10" s="1044">
        <v>42.885579249308414</v>
      </c>
      <c r="H10" s="930"/>
      <c r="I10" s="1044">
        <v>19.323622183885753</v>
      </c>
      <c r="J10" s="930"/>
      <c r="K10" s="1044">
        <v>4.796708961546706</v>
      </c>
      <c r="L10" s="930"/>
      <c r="M10" s="1044">
        <v>4.2301685330175678</v>
      </c>
      <c r="N10" s="930"/>
      <c r="O10" s="1044">
        <v>0.74109612813000825</v>
      </c>
      <c r="P10" s="930"/>
      <c r="Q10" s="1044">
        <v>0.76661596725294245</v>
      </c>
      <c r="R10" s="930"/>
      <c r="S10" s="1044">
        <v>0.3409450506824005</v>
      </c>
      <c r="T10" s="930"/>
      <c r="U10" s="1044">
        <v>4.5047620019803398</v>
      </c>
    </row>
    <row r="11" spans="1:21" s="331" customFormat="1" ht="18" customHeight="1" x14ac:dyDescent="0.25">
      <c r="A11" s="330"/>
      <c r="B11" s="931" t="s">
        <v>7</v>
      </c>
      <c r="C11" s="1045">
        <f t="shared" ref="C11:C27" si="0">K11+M11+G11+I11+E11+S11+O11+U11+Q11</f>
        <v>100</v>
      </c>
      <c r="D11" s="930"/>
      <c r="E11" s="1045">
        <v>3.9281705948372618</v>
      </c>
      <c r="F11" s="930"/>
      <c r="G11" s="1045">
        <v>3.6475869809203143</v>
      </c>
      <c r="H11" s="930"/>
      <c r="I11" s="1045">
        <v>15.076692854470632</v>
      </c>
      <c r="J11" s="930"/>
      <c r="K11" s="1045">
        <v>1.2757201646090535</v>
      </c>
      <c r="L11" s="930"/>
      <c r="M11" s="1045">
        <v>0.50505050505050508</v>
      </c>
      <c r="N11" s="930"/>
      <c r="O11" s="1045">
        <v>0.14964459408903852</v>
      </c>
      <c r="P11" s="930"/>
      <c r="Q11" s="1045">
        <v>3.3670033670033669E-2</v>
      </c>
      <c r="R11" s="930"/>
      <c r="S11" s="1045">
        <v>7.8563411896745233E-2</v>
      </c>
      <c r="T11" s="930"/>
      <c r="U11" s="1045">
        <v>75.304900860456414</v>
      </c>
    </row>
    <row r="12" spans="1:21" s="331" customFormat="1" ht="18" customHeight="1" x14ac:dyDescent="0.25">
      <c r="A12" s="330"/>
      <c r="B12" s="931" t="s">
        <v>37</v>
      </c>
      <c r="C12" s="1045">
        <f t="shared" si="0"/>
        <v>100.00000000000001</v>
      </c>
      <c r="D12" s="930"/>
      <c r="E12" s="1045">
        <v>37.67308850090307</v>
      </c>
      <c r="F12" s="930"/>
      <c r="G12" s="1045">
        <v>20.590006020469598</v>
      </c>
      <c r="H12" s="930"/>
      <c r="I12" s="1045">
        <v>23.667971101745934</v>
      </c>
      <c r="J12" s="930"/>
      <c r="K12" s="1045">
        <v>4.6357615894039732</v>
      </c>
      <c r="L12" s="930"/>
      <c r="M12" s="1045">
        <v>2.4909692956050571</v>
      </c>
      <c r="N12" s="930"/>
      <c r="O12" s="1045">
        <v>2.0770620108368454</v>
      </c>
      <c r="P12" s="930"/>
      <c r="Q12" s="1045">
        <v>1.4072847682119205</v>
      </c>
      <c r="R12" s="930"/>
      <c r="S12" s="1045">
        <v>0.21071643588199879</v>
      </c>
      <c r="T12" s="930"/>
      <c r="U12" s="1045">
        <v>7.247140276941602</v>
      </c>
    </row>
    <row r="13" spans="1:21" s="331" customFormat="1" ht="18" customHeight="1" x14ac:dyDescent="0.25">
      <c r="A13" s="330"/>
      <c r="B13" s="931" t="s">
        <v>38</v>
      </c>
      <c r="C13" s="1045">
        <f t="shared" si="0"/>
        <v>100</v>
      </c>
      <c r="D13" s="930"/>
      <c r="E13" s="1045">
        <v>47.58349419091671</v>
      </c>
      <c r="F13" s="930"/>
      <c r="G13" s="1045">
        <v>15.79196561896784</v>
      </c>
      <c r="H13" s="930"/>
      <c r="I13" s="1045">
        <v>16.520377317259715</v>
      </c>
      <c r="J13" s="930"/>
      <c r="K13" s="1045">
        <v>5.0406089521797721</v>
      </c>
      <c r="L13" s="930"/>
      <c r="M13" s="1045">
        <v>2.6477765232909638</v>
      </c>
      <c r="N13" s="930"/>
      <c r="O13" s="1045">
        <v>1.7409039589175803</v>
      </c>
      <c r="P13" s="930"/>
      <c r="Q13" s="1045">
        <v>1.1363222493353242</v>
      </c>
      <c r="R13" s="930"/>
      <c r="S13" s="1045">
        <v>0.8340313945441965</v>
      </c>
      <c r="T13" s="930"/>
      <c r="U13" s="1045">
        <v>8.7045197945879007</v>
      </c>
    </row>
    <row r="14" spans="1:21" s="331" customFormat="1" ht="18" customHeight="1" x14ac:dyDescent="0.25">
      <c r="A14" s="330"/>
      <c r="B14" s="931" t="s">
        <v>6</v>
      </c>
      <c r="C14" s="1045">
        <f t="shared" si="0"/>
        <v>100</v>
      </c>
      <c r="D14" s="930"/>
      <c r="E14" s="1045">
        <v>33.703340214558871</v>
      </c>
      <c r="F14" s="930"/>
      <c r="G14" s="1045">
        <v>33.625503401130324</v>
      </c>
      <c r="H14" s="930"/>
      <c r="I14" s="1045">
        <v>14.51487359978341</v>
      </c>
      <c r="J14" s="930"/>
      <c r="K14" s="1045">
        <v>5.6787031710040949</v>
      </c>
      <c r="L14" s="930"/>
      <c r="M14" s="1045">
        <v>4.8326508511286335</v>
      </c>
      <c r="N14" s="930"/>
      <c r="O14" s="1045">
        <v>0.96788385393752763</v>
      </c>
      <c r="P14" s="930"/>
      <c r="Q14" s="1045">
        <v>1.1641679921486343</v>
      </c>
      <c r="R14" s="930"/>
      <c r="S14" s="1045">
        <v>0.43656299705573792</v>
      </c>
      <c r="T14" s="930"/>
      <c r="U14" s="1045">
        <v>5.0763139192527662</v>
      </c>
    </row>
    <row r="15" spans="1:21" s="331" customFormat="1" ht="18" customHeight="1" x14ac:dyDescent="0.25">
      <c r="A15" s="330"/>
      <c r="B15" s="931" t="s">
        <v>5</v>
      </c>
      <c r="C15" s="1045">
        <f t="shared" si="0"/>
        <v>100.00000000000001</v>
      </c>
      <c r="D15" s="930"/>
      <c r="E15" s="1045">
        <v>41.105424769703177</v>
      </c>
      <c r="F15" s="930"/>
      <c r="G15" s="1045">
        <v>17.656090071647903</v>
      </c>
      <c r="H15" s="930"/>
      <c r="I15" s="1045">
        <v>24.831115660184238</v>
      </c>
      <c r="J15" s="930"/>
      <c r="K15" s="1045">
        <v>4.6775844421699073</v>
      </c>
      <c r="L15" s="930"/>
      <c r="M15" s="1045">
        <v>1.8014329580348005</v>
      </c>
      <c r="N15" s="930"/>
      <c r="O15" s="1045">
        <v>1.9344933469805525</v>
      </c>
      <c r="P15" s="930"/>
      <c r="Q15" s="1045">
        <v>2.0266120777891503</v>
      </c>
      <c r="R15" s="930"/>
      <c r="S15" s="1045">
        <v>0.68577277379733881</v>
      </c>
      <c r="T15" s="930"/>
      <c r="U15" s="1045">
        <v>5.2814738996929371</v>
      </c>
    </row>
    <row r="16" spans="1:21" s="331" customFormat="1" ht="18" customHeight="1" x14ac:dyDescent="0.25">
      <c r="A16" s="330"/>
      <c r="B16" s="931" t="s">
        <v>4</v>
      </c>
      <c r="C16" s="1045">
        <f t="shared" si="0"/>
        <v>100.00000000000001</v>
      </c>
      <c r="D16" s="930"/>
      <c r="E16" s="1045">
        <v>44.954151743757784</v>
      </c>
      <c r="F16" s="930"/>
      <c r="G16" s="1045">
        <v>17.747466280576088</v>
      </c>
      <c r="H16" s="930"/>
      <c r="I16" s="1045">
        <v>21.102898219411212</v>
      </c>
      <c r="J16" s="930"/>
      <c r="K16" s="1045">
        <v>5.0979196829993141</v>
      </c>
      <c r="L16" s="930"/>
      <c r="M16" s="1045">
        <v>2.075236861490005</v>
      </c>
      <c r="N16" s="930"/>
      <c r="O16" s="1045">
        <v>1.7297873961746553</v>
      </c>
      <c r="P16" s="930"/>
      <c r="Q16" s="1045">
        <v>0.92966547283395573</v>
      </c>
      <c r="R16" s="930"/>
      <c r="S16" s="1045">
        <v>1.1557316670476772</v>
      </c>
      <c r="T16" s="930"/>
      <c r="U16" s="1045">
        <v>5.2071426757093144</v>
      </c>
    </row>
    <row r="17" spans="1:21" s="331" customFormat="1" ht="18" customHeight="1" x14ac:dyDescent="0.25">
      <c r="A17" s="330"/>
      <c r="B17" s="931" t="s">
        <v>40</v>
      </c>
      <c r="C17" s="1045">
        <f t="shared" si="0"/>
        <v>100</v>
      </c>
      <c r="D17" s="930"/>
      <c r="E17" s="1045">
        <v>34.993714644877436</v>
      </c>
      <c r="F17" s="930"/>
      <c r="G17" s="1045">
        <v>31.348208673790069</v>
      </c>
      <c r="H17" s="930"/>
      <c r="I17" s="1045">
        <v>15.096637335009428</v>
      </c>
      <c r="J17" s="930"/>
      <c r="K17" s="1045">
        <v>5.047925832809554</v>
      </c>
      <c r="L17" s="930"/>
      <c r="M17" s="1045">
        <v>6.1478629792583286</v>
      </c>
      <c r="N17" s="930"/>
      <c r="O17" s="1045">
        <v>1.6459773727215588</v>
      </c>
      <c r="P17" s="930"/>
      <c r="Q17" s="1045">
        <v>0.8170961659333752</v>
      </c>
      <c r="R17" s="930"/>
      <c r="S17" s="1045">
        <v>0.29069767441860467</v>
      </c>
      <c r="T17" s="930"/>
      <c r="U17" s="1045">
        <v>4.6118793211816467</v>
      </c>
    </row>
    <row r="18" spans="1:21" s="331" customFormat="1" ht="18" customHeight="1" x14ac:dyDescent="0.25">
      <c r="A18" s="330"/>
      <c r="B18" s="931" t="s">
        <v>41</v>
      </c>
      <c r="C18" s="1045">
        <f t="shared" si="0"/>
        <v>100</v>
      </c>
      <c r="D18" s="930"/>
      <c r="E18" s="1045">
        <v>38.715400159781943</v>
      </c>
      <c r="F18" s="930"/>
      <c r="G18" s="1045">
        <v>17.604210724188167</v>
      </c>
      <c r="H18" s="930"/>
      <c r="I18" s="1045">
        <v>29.304713567366885</v>
      </c>
      <c r="J18" s="930"/>
      <c r="K18" s="1045">
        <v>3.9869119789463787</v>
      </c>
      <c r="L18" s="930"/>
      <c r="M18" s="1045">
        <v>2.8872362423046196</v>
      </c>
      <c r="N18" s="930"/>
      <c r="O18" s="1045">
        <v>1.3851684759622163</v>
      </c>
      <c r="P18" s="930"/>
      <c r="Q18" s="1045">
        <v>2.4789698764039665</v>
      </c>
      <c r="R18" s="930"/>
      <c r="S18" s="1045">
        <v>0</v>
      </c>
      <c r="T18" s="930"/>
      <c r="U18" s="1045">
        <v>3.6373889750458197</v>
      </c>
    </row>
    <row r="19" spans="1:21" s="331" customFormat="1" ht="18" customHeight="1" x14ac:dyDescent="0.25">
      <c r="A19" s="330"/>
      <c r="B19" s="931" t="s">
        <v>3</v>
      </c>
      <c r="C19" s="1045">
        <f t="shared" si="0"/>
        <v>100</v>
      </c>
      <c r="D19" s="930"/>
      <c r="E19" s="1045">
        <v>48.449447436781782</v>
      </c>
      <c r="F19" s="930"/>
      <c r="G19" s="1045">
        <v>11.103365278776582</v>
      </c>
      <c r="H19" s="930"/>
      <c r="I19" s="1045">
        <v>14.047433846515109</v>
      </c>
      <c r="J19" s="930"/>
      <c r="K19" s="1045">
        <v>4.5012254722103995</v>
      </c>
      <c r="L19" s="930"/>
      <c r="M19" s="1045">
        <v>1.9666260621982183</v>
      </c>
      <c r="N19" s="930"/>
      <c r="O19" s="1045">
        <v>3.0702848672527407</v>
      </c>
      <c r="P19" s="930"/>
      <c r="Q19" s="1045">
        <v>2.7496074086032554</v>
      </c>
      <c r="R19" s="930"/>
      <c r="S19" s="1045">
        <v>0</v>
      </c>
      <c r="T19" s="930"/>
      <c r="U19" s="1045">
        <v>14.112009627661918</v>
      </c>
    </row>
    <row r="20" spans="1:21" s="331" customFormat="1" ht="18" customHeight="1" x14ac:dyDescent="0.25">
      <c r="A20" s="330"/>
      <c r="B20" s="931" t="s">
        <v>2</v>
      </c>
      <c r="C20" s="1045">
        <f t="shared" si="0"/>
        <v>100</v>
      </c>
      <c r="D20" s="930"/>
      <c r="E20" s="1045">
        <v>25.167388735722724</v>
      </c>
      <c r="F20" s="930"/>
      <c r="G20" s="1045">
        <v>37.324405934094791</v>
      </c>
      <c r="H20" s="930"/>
      <c r="I20" s="1045">
        <v>21.675200210056452</v>
      </c>
      <c r="J20" s="930"/>
      <c r="K20" s="1045">
        <v>4.8050413548641195</v>
      </c>
      <c r="L20" s="930"/>
      <c r="M20" s="1045">
        <v>4.8969410529079687</v>
      </c>
      <c r="N20" s="930"/>
      <c r="O20" s="1045">
        <v>1.5754233950374164</v>
      </c>
      <c r="P20" s="930"/>
      <c r="Q20" s="1045">
        <v>0.85335433897860047</v>
      </c>
      <c r="R20" s="930"/>
      <c r="S20" s="1045">
        <v>0.1312852829197847</v>
      </c>
      <c r="T20" s="930"/>
      <c r="U20" s="1045">
        <v>3.5709596954181437</v>
      </c>
    </row>
    <row r="21" spans="1:21" s="331" customFormat="1" ht="18" customHeight="1" x14ac:dyDescent="0.25">
      <c r="A21" s="330"/>
      <c r="B21" s="931" t="s">
        <v>35</v>
      </c>
      <c r="C21" s="1045">
        <f t="shared" si="0"/>
        <v>100</v>
      </c>
      <c r="D21" s="930"/>
      <c r="E21" s="1045">
        <v>41.967462451451695</v>
      </c>
      <c r="F21" s="930"/>
      <c r="G21" s="1045">
        <v>25.274993889024689</v>
      </c>
      <c r="H21" s="930"/>
      <c r="I21" s="1045">
        <v>12.621201010347919</v>
      </c>
      <c r="J21" s="930"/>
      <c r="K21" s="1045">
        <v>3.9870718922295554</v>
      </c>
      <c r="L21" s="930"/>
      <c r="M21" s="1045">
        <v>3.335234525652516</v>
      </c>
      <c r="N21" s="930"/>
      <c r="O21" s="1045">
        <v>4.2831146962166269</v>
      </c>
      <c r="P21" s="930"/>
      <c r="Q21" s="1045">
        <v>1.8007007251690701</v>
      </c>
      <c r="R21" s="930"/>
      <c r="S21" s="1045">
        <v>0</v>
      </c>
      <c r="T21" s="930"/>
      <c r="U21" s="1045">
        <v>6.7302208099079275</v>
      </c>
    </row>
    <row r="22" spans="1:21" s="331" customFormat="1" ht="18" customHeight="1" x14ac:dyDescent="0.25">
      <c r="A22" s="330"/>
      <c r="B22" s="931" t="s">
        <v>42</v>
      </c>
      <c r="C22" s="1045">
        <f t="shared" si="0"/>
        <v>100</v>
      </c>
      <c r="D22" s="930"/>
      <c r="E22" s="1045">
        <v>25.574340389944737</v>
      </c>
      <c r="F22" s="930"/>
      <c r="G22" s="1045">
        <v>36.126461472869487</v>
      </c>
      <c r="H22" s="930"/>
      <c r="I22" s="1045">
        <v>26.564780348621746</v>
      </c>
      <c r="J22" s="930"/>
      <c r="K22" s="1045">
        <v>1.9776003148418413</v>
      </c>
      <c r="L22" s="930"/>
      <c r="M22" s="1045">
        <v>5.4720167915648625</v>
      </c>
      <c r="N22" s="930"/>
      <c r="O22" s="1045">
        <v>0.61820507354508636</v>
      </c>
      <c r="P22" s="930"/>
      <c r="Q22" s="1045">
        <v>0.92976731220176112</v>
      </c>
      <c r="R22" s="930"/>
      <c r="S22" s="1045">
        <v>0</v>
      </c>
      <c r="T22" s="930"/>
      <c r="U22" s="1045">
        <v>2.7368282964104753</v>
      </c>
    </row>
    <row r="23" spans="1:21" s="331" customFormat="1" ht="18" customHeight="1" x14ac:dyDescent="0.25">
      <c r="A23" s="330">
        <v>47094</v>
      </c>
      <c r="B23" s="931" t="s">
        <v>43</v>
      </c>
      <c r="C23" s="1045">
        <f t="shared" si="0"/>
        <v>100.00000000000001</v>
      </c>
      <c r="D23" s="930"/>
      <c r="E23" s="1045">
        <v>38.738430958444624</v>
      </c>
      <c r="F23" s="930"/>
      <c r="G23" s="1045">
        <v>24.436300391328654</v>
      </c>
      <c r="H23" s="930"/>
      <c r="I23" s="1045">
        <v>20.075781104416425</v>
      </c>
      <c r="J23" s="930"/>
      <c r="K23" s="1045">
        <v>4.1679607429032854</v>
      </c>
      <c r="L23" s="930"/>
      <c r="M23" s="1045">
        <v>2.8542145474874214</v>
      </c>
      <c r="N23" s="930"/>
      <c r="O23" s="1045">
        <v>1.931797006025219</v>
      </c>
      <c r="P23" s="930"/>
      <c r="Q23" s="1045">
        <v>3.388409217963849</v>
      </c>
      <c r="R23" s="930"/>
      <c r="S23" s="1045">
        <v>6.211565935772408E-3</v>
      </c>
      <c r="T23" s="930"/>
      <c r="U23" s="1045">
        <v>4.4008944654947513</v>
      </c>
    </row>
    <row r="24" spans="1:21" s="331" customFormat="1" ht="18" customHeight="1" x14ac:dyDescent="0.25">
      <c r="B24" s="931" t="s">
        <v>44</v>
      </c>
      <c r="C24" s="1045">
        <f t="shared" si="0"/>
        <v>99.999999999999986</v>
      </c>
      <c r="D24" s="930"/>
      <c r="E24" s="1045">
        <v>46.593053982634956</v>
      </c>
      <c r="F24" s="930"/>
      <c r="G24" s="1045">
        <v>14.194035485088714</v>
      </c>
      <c r="H24" s="930"/>
      <c r="I24" s="1045">
        <v>15.581351453378634</v>
      </c>
      <c r="J24" s="930"/>
      <c r="K24" s="1045">
        <v>6.0777651944129856</v>
      </c>
      <c r="L24" s="930"/>
      <c r="M24" s="1045">
        <v>2.4348810872027182</v>
      </c>
      <c r="N24" s="930"/>
      <c r="O24" s="1045">
        <v>1.9063797659494148</v>
      </c>
      <c r="P24" s="930"/>
      <c r="Q24" s="1045">
        <v>1.3118157795394487</v>
      </c>
      <c r="R24" s="930"/>
      <c r="S24" s="1045">
        <v>0.14156285390713477</v>
      </c>
      <c r="T24" s="930"/>
      <c r="U24" s="1045">
        <v>11.759154397885995</v>
      </c>
    </row>
    <row r="25" spans="1:21" s="331" customFormat="1" ht="18" customHeight="1" x14ac:dyDescent="0.25">
      <c r="B25" s="931" t="s">
        <v>45</v>
      </c>
      <c r="C25" s="1045">
        <f t="shared" si="0"/>
        <v>100.00000000000001</v>
      </c>
      <c r="D25" s="930"/>
      <c r="E25" s="1045">
        <v>35.746275922500246</v>
      </c>
      <c r="F25" s="930"/>
      <c r="G25" s="1045">
        <v>19.839840327134649</v>
      </c>
      <c r="H25" s="930"/>
      <c r="I25" s="1045">
        <v>11.895141660987246</v>
      </c>
      <c r="J25" s="930"/>
      <c r="K25" s="1045">
        <v>4.5248758640833415</v>
      </c>
      <c r="L25" s="930"/>
      <c r="M25" s="1045">
        <v>3.7240774997565964</v>
      </c>
      <c r="N25" s="930"/>
      <c r="O25" s="1045">
        <v>1.080712686203875</v>
      </c>
      <c r="P25" s="930"/>
      <c r="Q25" s="1045">
        <v>1.5431798266965242</v>
      </c>
      <c r="R25" s="930"/>
      <c r="S25" s="1045">
        <v>18.78346801674618</v>
      </c>
      <c r="T25" s="930"/>
      <c r="U25" s="1045">
        <v>2.8624281958913445</v>
      </c>
    </row>
    <row r="26" spans="1:21" s="331" customFormat="1" ht="18" customHeight="1" x14ac:dyDescent="0.25">
      <c r="B26" s="931" t="s">
        <v>46</v>
      </c>
      <c r="C26" s="1045">
        <f t="shared" si="0"/>
        <v>100</v>
      </c>
      <c r="D26" s="930"/>
      <c r="E26" s="1045">
        <v>23.145884270578648</v>
      </c>
      <c r="F26" s="930"/>
      <c r="G26" s="1045">
        <v>32.518337408312959</v>
      </c>
      <c r="H26" s="930"/>
      <c r="I26" s="1045">
        <v>29.910350448247758</v>
      </c>
      <c r="J26" s="930"/>
      <c r="K26" s="1045">
        <v>6.1124694376528117</v>
      </c>
      <c r="L26" s="930"/>
      <c r="M26" s="1045">
        <v>3.5859820700896492</v>
      </c>
      <c r="N26" s="930"/>
      <c r="O26" s="1045">
        <v>0.8964955175224123</v>
      </c>
      <c r="P26" s="930"/>
      <c r="Q26" s="1045">
        <v>0.8964955175224123</v>
      </c>
      <c r="R26" s="930"/>
      <c r="S26" s="1045">
        <v>0</v>
      </c>
      <c r="T26" s="930"/>
      <c r="U26" s="1045">
        <v>2.9339853300733498</v>
      </c>
    </row>
    <row r="27" spans="1:21" s="331" customFormat="1" ht="18" customHeight="1" x14ac:dyDescent="0.25">
      <c r="B27" s="953" t="s">
        <v>1</v>
      </c>
      <c r="C27" s="1046">
        <f t="shared" si="0"/>
        <v>100</v>
      </c>
      <c r="D27" s="930"/>
      <c r="E27" s="1046">
        <v>4.6650124069478913</v>
      </c>
      <c r="F27" s="930"/>
      <c r="G27" s="1046">
        <v>74.640198511166261</v>
      </c>
      <c r="H27" s="930"/>
      <c r="I27" s="1046">
        <v>4.1191066997518604</v>
      </c>
      <c r="J27" s="930"/>
      <c r="K27" s="1046">
        <v>3.4739454094292808</v>
      </c>
      <c r="L27" s="930"/>
      <c r="M27" s="1046">
        <v>10.173697270471465</v>
      </c>
      <c r="N27" s="930"/>
      <c r="O27" s="1046">
        <v>0.19851116625310172</v>
      </c>
      <c r="P27" s="930"/>
      <c r="Q27" s="1046">
        <v>0.54590570719602982</v>
      </c>
      <c r="R27" s="930"/>
      <c r="S27" s="1046">
        <v>4.9627791563275431E-2</v>
      </c>
      <c r="T27" s="930"/>
      <c r="U27" s="1046">
        <v>2.1339950372208438</v>
      </c>
    </row>
    <row r="28" spans="1:21" s="319" customFormat="1" ht="18" customHeight="1" x14ac:dyDescent="0.25">
      <c r="B28" s="1284" t="s">
        <v>0</v>
      </c>
      <c r="C28" s="1299">
        <f>K28+M28+G28+I28+E28+S28+O28+U28+Q28</f>
        <v>100</v>
      </c>
      <c r="D28" s="1277"/>
      <c r="E28" s="1299">
        <v>36.301743238267711</v>
      </c>
      <c r="F28" s="1277"/>
      <c r="G28" s="1299">
        <v>22.818870531480158</v>
      </c>
      <c r="H28" s="1277"/>
      <c r="I28" s="1299">
        <v>20.098955670305624</v>
      </c>
      <c r="J28" s="1277"/>
      <c r="K28" s="1299">
        <v>4.2176504338255096</v>
      </c>
      <c r="L28" s="1277"/>
      <c r="M28" s="1299">
        <v>3.228093730769281</v>
      </c>
      <c r="N28" s="1277"/>
      <c r="O28" s="1299">
        <v>1.6905469102698707</v>
      </c>
      <c r="P28" s="1277"/>
      <c r="Q28" s="1299">
        <v>1.7593709302431477</v>
      </c>
      <c r="R28" s="1277"/>
      <c r="S28" s="1299">
        <v>1.1815874279722154</v>
      </c>
      <c r="T28" s="1277"/>
      <c r="U28" s="1299">
        <v>8.7031811268664772</v>
      </c>
    </row>
    <row r="29" spans="1:21" s="328" customFormat="1" ht="6.75" customHeight="1" x14ac:dyDescent="0.25">
      <c r="B29" s="1670"/>
      <c r="C29" s="1670"/>
      <c r="D29" s="779"/>
    </row>
    <row r="30" spans="1:21" x14ac:dyDescent="0.35">
      <c r="E30" s="935"/>
    </row>
    <row r="31" spans="1:21" x14ac:dyDescent="0.35">
      <c r="E31" s="935"/>
      <c r="G31" s="935"/>
    </row>
    <row r="32" spans="1:21" x14ac:dyDescent="0.35">
      <c r="B32" s="935"/>
      <c r="G32" s="935"/>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ColWidth="11.453125" defaultRowHeight="14.5" x14ac:dyDescent="0.35"/>
  <cols>
    <col min="1" max="1" width="2" style="666" customWidth="1"/>
    <col min="2" max="2" width="12" style="666" customWidth="1"/>
    <col min="3" max="3" width="9.26953125" style="666" customWidth="1"/>
    <col min="4" max="4" width="9.453125" style="666" bestFit="1" customWidth="1"/>
    <col min="5" max="5" width="10" style="666" bestFit="1" customWidth="1"/>
    <col min="6" max="6" width="7.1796875" style="666" bestFit="1" customWidth="1"/>
    <col min="7" max="7" width="5.54296875" style="666" customWidth="1"/>
    <col min="8" max="8" width="11.453125" style="666"/>
    <col min="9" max="12" width="10.453125" style="666" customWidth="1"/>
    <col min="13" max="13" width="4.81640625" style="666" customWidth="1"/>
    <col min="14" max="14" width="11.453125" style="666"/>
    <col min="15" max="15" width="8.81640625" style="666" bestFit="1" customWidth="1"/>
    <col min="16" max="16" width="9.453125" style="666" bestFit="1" customWidth="1"/>
    <col min="17" max="17" width="10" style="666" bestFit="1" customWidth="1"/>
    <col min="18" max="18" width="8.7265625" style="666" customWidth="1"/>
    <col min="19" max="19" width="5.26953125" style="666" customWidth="1"/>
    <col min="20" max="16384" width="11.453125" style="666"/>
  </cols>
  <sheetData>
    <row r="1" spans="2:18" s="1047" customFormat="1" x14ac:dyDescent="0.35">
      <c r="B1" s="1047" t="s">
        <v>79</v>
      </c>
      <c r="C1" s="1047" t="s">
        <v>80</v>
      </c>
      <c r="J1" s="1047" t="s">
        <v>79</v>
      </c>
      <c r="K1" s="1047" t="s">
        <v>67</v>
      </c>
      <c r="R1" s="1047" t="s">
        <v>81</v>
      </c>
    </row>
    <row r="2" spans="2:18" s="613" customFormat="1" ht="15" customHeight="1" x14ac:dyDescent="0.25"/>
    <row r="3" spans="2:18" s="619" customFormat="1" ht="38.25" customHeight="1" x14ac:dyDescent="0.35">
      <c r="B3" s="1545"/>
      <c r="C3" s="1545"/>
      <c r="D3" s="1545"/>
    </row>
    <row r="4" spans="2:18" s="621" customFormat="1" ht="23.25" customHeight="1" x14ac:dyDescent="0.25">
      <c r="B4" s="1547" t="s">
        <v>328</v>
      </c>
      <c r="C4" s="1547"/>
      <c r="D4" s="1547"/>
      <c r="E4" s="1547"/>
      <c r="F4" s="1547"/>
      <c r="G4" s="1547"/>
      <c r="H4" s="1547"/>
      <c r="I4" s="1547"/>
      <c r="J4" s="1547"/>
      <c r="K4" s="1547"/>
      <c r="L4" s="1547"/>
      <c r="M4" s="1547"/>
      <c r="N4" s="1547"/>
      <c r="O4" s="1547"/>
      <c r="P4" s="1547"/>
      <c r="Q4" s="1547"/>
      <c r="R4" s="1547"/>
    </row>
    <row r="5" spans="2:18" s="621" customFormat="1" ht="15.75" customHeight="1" x14ac:dyDescent="0.25">
      <c r="B5" s="1702" t="str">
        <f>porsaad!$B$6</f>
        <v>Situación a 31 de enero de 2026</v>
      </c>
      <c r="C5" s="1702"/>
      <c r="D5" s="1702"/>
      <c r="E5" s="1702"/>
      <c r="F5" s="1702"/>
      <c r="G5" s="1702"/>
      <c r="H5" s="1702"/>
      <c r="I5" s="1702"/>
      <c r="J5" s="1702"/>
      <c r="K5" s="1702"/>
      <c r="L5" s="1702"/>
      <c r="M5" s="1702"/>
      <c r="N5" s="1702"/>
      <c r="O5" s="1702"/>
      <c r="P5" s="1702"/>
      <c r="Q5" s="1702"/>
      <c r="R5" s="1702"/>
    </row>
    <row r="7" spans="2:18" ht="16.5" customHeight="1" x14ac:dyDescent="0.35">
      <c r="B7" s="1711" t="s">
        <v>82</v>
      </c>
      <c r="C7" s="1712"/>
      <c r="D7" s="1712"/>
      <c r="E7" s="1712"/>
      <c r="F7" s="1713"/>
      <c r="G7" s="1048"/>
      <c r="H7" s="1711" t="s">
        <v>83</v>
      </c>
      <c r="I7" s="1712"/>
      <c r="J7" s="1712"/>
      <c r="K7" s="1712"/>
      <c r="L7" s="1713"/>
      <c r="M7" s="1048"/>
      <c r="N7" s="1711" t="s">
        <v>84</v>
      </c>
      <c r="O7" s="1712"/>
      <c r="P7" s="1712"/>
      <c r="Q7" s="1712"/>
      <c r="R7" s="1713"/>
    </row>
    <row r="8" spans="2:18" ht="16.5" customHeight="1" x14ac:dyDescent="0.35">
      <c r="B8" s="1063" t="s">
        <v>85</v>
      </c>
      <c r="C8" s="1064" t="s">
        <v>48</v>
      </c>
      <c r="D8" s="1064" t="s">
        <v>33</v>
      </c>
      <c r="E8" s="1062" t="s">
        <v>32</v>
      </c>
      <c r="F8" s="1065" t="s">
        <v>0</v>
      </c>
      <c r="G8" s="1048"/>
      <c r="H8" s="1063" t="s">
        <v>85</v>
      </c>
      <c r="I8" s="1064" t="s">
        <v>48</v>
      </c>
      <c r="J8" s="1064" t="s">
        <v>33</v>
      </c>
      <c r="K8" s="1062" t="s">
        <v>32</v>
      </c>
      <c r="L8" s="1065" t="s">
        <v>0</v>
      </c>
      <c r="M8" s="1048"/>
      <c r="N8" s="1063" t="s">
        <v>85</v>
      </c>
      <c r="O8" s="1064" t="s">
        <v>48</v>
      </c>
      <c r="P8" s="1064" t="s">
        <v>33</v>
      </c>
      <c r="Q8" s="1062" t="s">
        <v>32</v>
      </c>
      <c r="R8" s="1065" t="s">
        <v>0</v>
      </c>
    </row>
    <row r="9" spans="2:18" ht="16.5" customHeight="1" x14ac:dyDescent="0.35">
      <c r="B9" s="1049" t="s">
        <v>86</v>
      </c>
      <c r="C9" s="1050">
        <v>2.53186608983479E-3</v>
      </c>
      <c r="D9" s="1050">
        <v>1.7801841986819918E-3</v>
      </c>
      <c r="E9" s="1050">
        <v>1.3023105943638146E-3</v>
      </c>
      <c r="F9" s="1051">
        <v>2.0174491655901038E-3</v>
      </c>
      <c r="G9" s="1052"/>
      <c r="H9" s="1049" t="s">
        <v>86</v>
      </c>
      <c r="I9" s="1050">
        <v>4.6683978642079771E-4</v>
      </c>
      <c r="J9" s="1050">
        <v>9.1453655859893E-5</v>
      </c>
      <c r="K9" s="1050">
        <v>0</v>
      </c>
      <c r="L9" s="1051">
        <v>2.5671377839896171E-4</v>
      </c>
      <c r="M9" s="113"/>
      <c r="N9" s="1049" t="s">
        <v>86</v>
      </c>
      <c r="O9" s="1050">
        <v>2.18892558621558E-3</v>
      </c>
      <c r="P9" s="1050">
        <v>1.5637903466694781E-3</v>
      </c>
      <c r="Q9" s="1050">
        <v>1.0964292577060892E-3</v>
      </c>
      <c r="R9" s="1051">
        <v>1.7521934627723309E-3</v>
      </c>
    </row>
    <row r="10" spans="2:18" ht="16.5" customHeight="1" x14ac:dyDescent="0.35">
      <c r="B10" s="1053" t="s">
        <v>87</v>
      </c>
      <c r="C10" s="1054">
        <v>0.23883743213030981</v>
      </c>
      <c r="D10" s="1054">
        <v>1.7526417261740819E-2</v>
      </c>
      <c r="E10" s="1054">
        <v>5.7194259092678869E-3</v>
      </c>
      <c r="F10" s="1055">
        <v>0.11165241221694404</v>
      </c>
      <c r="G10" s="1052"/>
      <c r="H10" s="1053" t="s">
        <v>87</v>
      </c>
      <c r="I10" s="1054">
        <v>1.6952119744405216E-2</v>
      </c>
      <c r="J10" s="1054">
        <v>9.6026338652887644E-4</v>
      </c>
      <c r="K10" s="1054">
        <v>1.4311270125223614E-4</v>
      </c>
      <c r="L10" s="1055">
        <v>8.6141734529429376E-3</v>
      </c>
      <c r="M10" s="113"/>
      <c r="N10" s="1053" t="s">
        <v>87</v>
      </c>
      <c r="O10" s="1054">
        <v>0.20199134115276957</v>
      </c>
      <c r="P10" s="1054">
        <v>1.5403627759328567E-2</v>
      </c>
      <c r="Q10" s="1054">
        <v>4.8378528071980013E-3</v>
      </c>
      <c r="R10" s="1055">
        <v>9.6130143310529048E-2</v>
      </c>
    </row>
    <row r="11" spans="2:18" ht="16.5" customHeight="1" x14ac:dyDescent="0.35">
      <c r="B11" s="1056" t="s">
        <v>88</v>
      </c>
      <c r="C11" s="1057">
        <v>4.07537527946343E-2</v>
      </c>
      <c r="D11" s="1057">
        <v>4.515621956052962E-2</v>
      </c>
      <c r="E11" s="1057">
        <v>1.566800477961414E-2</v>
      </c>
      <c r="F11" s="1058">
        <v>3.7686860540666264E-2</v>
      </c>
      <c r="G11" s="1052"/>
      <c r="H11" s="1056" t="s">
        <v>88</v>
      </c>
      <c r="I11" s="1057">
        <v>4.6275493828961574E-2</v>
      </c>
      <c r="J11" s="1057">
        <v>1.5089853216882344E-3</v>
      </c>
      <c r="K11" s="1057">
        <v>2.8622540250447228E-4</v>
      </c>
      <c r="L11" s="1058">
        <v>2.3147025685639717E-2</v>
      </c>
      <c r="M11" s="113"/>
      <c r="N11" s="1056" t="s">
        <v>88</v>
      </c>
      <c r="O11" s="1057">
        <v>4.1667070229643478E-2</v>
      </c>
      <c r="P11" s="1057">
        <v>3.9563310081469377E-2</v>
      </c>
      <c r="Q11" s="1057">
        <v>1.3236274853338458E-2</v>
      </c>
      <c r="R11" s="1058">
        <v>3.5494801396601258E-2</v>
      </c>
    </row>
    <row r="12" spans="2:18" ht="16.5" customHeight="1" x14ac:dyDescent="0.35">
      <c r="B12" s="1053" t="s">
        <v>89</v>
      </c>
      <c r="C12" s="1054">
        <v>0.52710432333555934</v>
      </c>
      <c r="D12" s="1054">
        <v>2.7307353840159612E-2</v>
      </c>
      <c r="E12" s="1054">
        <v>3.3497576628223891E-2</v>
      </c>
      <c r="F12" s="1055">
        <v>0.24606306677554488</v>
      </c>
      <c r="G12" s="1052"/>
      <c r="H12" s="1053" t="s">
        <v>89</v>
      </c>
      <c r="I12" s="1054">
        <v>0.60438245849502525</v>
      </c>
      <c r="J12" s="1054">
        <v>2.8487813800356671E-2</v>
      </c>
      <c r="K12" s="1054">
        <v>1.3667262969588551E-2</v>
      </c>
      <c r="L12" s="1055">
        <v>0.30702967896515826</v>
      </c>
      <c r="M12" s="113"/>
      <c r="N12" s="1053" t="s">
        <v>89</v>
      </c>
      <c r="O12" s="1054">
        <v>0.53988977887977374</v>
      </c>
      <c r="P12" s="1054">
        <v>2.7457112903320272E-2</v>
      </c>
      <c r="Q12" s="1054">
        <v>3.0360917383490262E-2</v>
      </c>
      <c r="R12" s="1055">
        <v>0.25522329730170795</v>
      </c>
    </row>
    <row r="13" spans="2:18" ht="16.5" customHeight="1" x14ac:dyDescent="0.35">
      <c r="B13" s="1056" t="s">
        <v>90</v>
      </c>
      <c r="C13" s="1057">
        <v>0.14236520426236171</v>
      </c>
      <c r="D13" s="1057">
        <v>0.11922531757814336</v>
      </c>
      <c r="E13" s="1057">
        <v>0.16257401017681888</v>
      </c>
      <c r="F13" s="1058">
        <v>0.13746210962485053</v>
      </c>
      <c r="G13" s="1052"/>
      <c r="H13" s="1056" t="s">
        <v>90</v>
      </c>
      <c r="I13" s="1057">
        <v>0.11455081259300325</v>
      </c>
      <c r="J13" s="1057">
        <v>3.4706662398829392E-2</v>
      </c>
      <c r="K13" s="1057">
        <v>7.0125223613595709E-3</v>
      </c>
      <c r="L13" s="1058">
        <v>6.8214555671235216E-2</v>
      </c>
      <c r="M13" s="113"/>
      <c r="N13" s="1056" t="s">
        <v>90</v>
      </c>
      <c r="O13" s="1057">
        <v>0.1377376582370432</v>
      </c>
      <c r="P13" s="1057">
        <v>0.10839351290566303</v>
      </c>
      <c r="Q13" s="1057">
        <v>0.13798053555482712</v>
      </c>
      <c r="R13" s="1058">
        <v>0.12702543686735293</v>
      </c>
    </row>
    <row r="14" spans="2:18" ht="16.5" customHeight="1" x14ac:dyDescent="0.35">
      <c r="B14" s="1053" t="s">
        <v>91</v>
      </c>
      <c r="C14" s="1054">
        <v>4.6049766266949274E-2</v>
      </c>
      <c r="D14" s="1054">
        <v>0.45347001565218559</v>
      </c>
      <c r="E14" s="1054">
        <v>3.079897426258341E-2</v>
      </c>
      <c r="F14" s="1055">
        <v>0.19650662749747819</v>
      </c>
      <c r="G14" s="1052"/>
      <c r="H14" s="1053" t="s">
        <v>91</v>
      </c>
      <c r="I14" s="1054">
        <v>0.19093747264610628</v>
      </c>
      <c r="J14" s="1054">
        <v>0.52398372124925696</v>
      </c>
      <c r="K14" s="1054">
        <v>1.5813953488372091E-2</v>
      </c>
      <c r="L14" s="1055">
        <v>0.25990843875237102</v>
      </c>
      <c r="M14" s="113"/>
      <c r="N14" s="1053" t="s">
        <v>91</v>
      </c>
      <c r="O14" s="1054">
        <v>7.0094046316115724E-2</v>
      </c>
      <c r="P14" s="1054">
        <v>0.46247781701895874</v>
      </c>
      <c r="Q14" s="1054">
        <v>2.8428036939492928E-2</v>
      </c>
      <c r="R14" s="1055">
        <v>0.20603733718128761</v>
      </c>
    </row>
    <row r="15" spans="2:18" ht="16.5" customHeight="1" x14ac:dyDescent="0.35">
      <c r="B15" s="1056" t="s">
        <v>92</v>
      </c>
      <c r="C15" s="1057">
        <v>4.7036961760692198E-4</v>
      </c>
      <c r="D15" s="1057">
        <v>0.16534216483833913</v>
      </c>
      <c r="E15" s="1057">
        <v>5.4092880254554727E-2</v>
      </c>
      <c r="F15" s="1058">
        <v>7.2615529302311466E-2</v>
      </c>
      <c r="G15" s="1052"/>
      <c r="H15" s="1056" t="s">
        <v>92</v>
      </c>
      <c r="I15" s="1057">
        <v>5.8354973302599714E-5</v>
      </c>
      <c r="J15" s="1057">
        <v>8.281128538113311E-2</v>
      </c>
      <c r="K15" s="1057">
        <v>1.3237924865831842E-2</v>
      </c>
      <c r="L15" s="1058">
        <v>2.8495229402284751E-2</v>
      </c>
      <c r="M15" s="113"/>
      <c r="N15" s="1056" t="s">
        <v>92</v>
      </c>
      <c r="O15" s="1057">
        <v>4.0194872490241848E-4</v>
      </c>
      <c r="P15" s="1057">
        <v>0.15476253228612091</v>
      </c>
      <c r="Q15" s="1057">
        <v>4.7632504040963503E-2</v>
      </c>
      <c r="R15" s="1058">
        <v>6.5967077659103895E-2</v>
      </c>
    </row>
    <row r="16" spans="2:18" ht="16.5" customHeight="1" x14ac:dyDescent="0.35">
      <c r="B16" s="1053" t="s">
        <v>93</v>
      </c>
      <c r="C16" s="1054">
        <v>1.0859150431172149E-3</v>
      </c>
      <c r="D16" s="1054">
        <v>0.1674447974956503</v>
      </c>
      <c r="E16" s="1054">
        <v>8.422056039633205E-2</v>
      </c>
      <c r="F16" s="1055">
        <v>7.9347944249637842E-2</v>
      </c>
      <c r="G16" s="1052"/>
      <c r="H16" s="1053" t="s">
        <v>93</v>
      </c>
      <c r="I16" s="1054">
        <v>1.4763808245557728E-2</v>
      </c>
      <c r="J16" s="1054">
        <v>0.29594403036261374</v>
      </c>
      <c r="K16" s="1054">
        <v>0.17109123434704829</v>
      </c>
      <c r="L16" s="1055">
        <v>0.13361952165665958</v>
      </c>
      <c r="M16" s="113"/>
      <c r="N16" s="1053" t="s">
        <v>93</v>
      </c>
      <c r="O16" s="1054">
        <v>3.3560297151491083E-3</v>
      </c>
      <c r="P16" s="1054">
        <v>0.18389471649710962</v>
      </c>
      <c r="Q16" s="1054">
        <v>9.7932609162531506E-2</v>
      </c>
      <c r="R16" s="1055">
        <v>8.7513044822654831E-2</v>
      </c>
    </row>
    <row r="17" spans="2:18" ht="16.5" customHeight="1" x14ac:dyDescent="0.35">
      <c r="B17" s="1056" t="s">
        <v>94</v>
      </c>
      <c r="C17" s="1057">
        <v>1.8001800180018001E-4</v>
      </c>
      <c r="D17" s="1057">
        <v>3.2244845862919097E-4</v>
      </c>
      <c r="E17" s="1057">
        <v>0.23837654229824254</v>
      </c>
      <c r="F17" s="1058">
        <v>4.5086702279616434E-2</v>
      </c>
      <c r="G17" s="1052"/>
      <c r="H17" s="1056" t="s">
        <v>94</v>
      </c>
      <c r="I17" s="1057">
        <v>2.9177486651299858E-4</v>
      </c>
      <c r="J17" s="1057">
        <v>3.200877955096255E-4</v>
      </c>
      <c r="K17" s="1057">
        <v>0.30919499105545617</v>
      </c>
      <c r="L17" s="1058">
        <v>6.1868020594149781E-2</v>
      </c>
      <c r="M17" s="113"/>
      <c r="N17" s="1056" t="s">
        <v>94</v>
      </c>
      <c r="O17" s="1057">
        <v>1.9855298459035129E-4</v>
      </c>
      <c r="P17" s="1057">
        <v>3.2212909762854413E-4</v>
      </c>
      <c r="Q17" s="1057">
        <v>0.24953373498061468</v>
      </c>
      <c r="R17" s="1058">
        <v>4.7609844922289361E-2</v>
      </c>
    </row>
    <row r="18" spans="2:18" ht="16.5" customHeight="1" x14ac:dyDescent="0.35">
      <c r="B18" s="1059" t="s">
        <v>95</v>
      </c>
      <c r="C18" s="1060">
        <v>6.2135245782642785E-4</v>
      </c>
      <c r="D18" s="1060">
        <v>2.425081115940374E-3</v>
      </c>
      <c r="E18" s="1060">
        <v>0.37374971469999868</v>
      </c>
      <c r="F18" s="1061">
        <v>7.1561298347360247E-2</v>
      </c>
      <c r="G18" s="1052"/>
      <c r="H18" s="1059" t="s">
        <v>95</v>
      </c>
      <c r="I18" s="1060">
        <v>1.1320864820704345E-2</v>
      </c>
      <c r="J18" s="1060">
        <v>3.1185696648223512E-2</v>
      </c>
      <c r="K18" s="1060">
        <v>0.46955277280858676</v>
      </c>
      <c r="L18" s="1061">
        <v>0.10884664204115978</v>
      </c>
      <c r="M18" s="113"/>
      <c r="N18" s="1059" t="s">
        <v>95</v>
      </c>
      <c r="O18" s="1060">
        <v>2.4746481737968175E-3</v>
      </c>
      <c r="P18" s="1060">
        <v>6.1614511037314263E-3</v>
      </c>
      <c r="Q18" s="1060">
        <v>0.38896110501983744</v>
      </c>
      <c r="R18" s="1061">
        <v>7.7246823075700771E-2</v>
      </c>
    </row>
    <row r="19" spans="2:18" ht="16.5" customHeight="1" x14ac:dyDescent="0.35">
      <c r="B19" s="1300" t="s">
        <v>0</v>
      </c>
      <c r="C19" s="1301">
        <f>SUM(C9:C18)</f>
        <v>1</v>
      </c>
      <c r="D19" s="1301">
        <f>SUM(D9:D18)</f>
        <v>1</v>
      </c>
      <c r="E19" s="1301">
        <f>SUM(E9:E18)</f>
        <v>1</v>
      </c>
      <c r="F19" s="1302">
        <f>SUM(F9:F18)</f>
        <v>0.99999999999999989</v>
      </c>
      <c r="G19" s="113"/>
      <c r="H19" s="1300" t="s">
        <v>0</v>
      </c>
      <c r="I19" s="1301">
        <f>SUM(I9:I18)</f>
        <v>1</v>
      </c>
      <c r="J19" s="1301">
        <f>SUM(J9:J18)</f>
        <v>1</v>
      </c>
      <c r="K19" s="1301">
        <f>SUM(K9:K18)</f>
        <v>1</v>
      </c>
      <c r="L19" s="1302">
        <f>SUM(L9:L18)</f>
        <v>1</v>
      </c>
      <c r="M19" s="113"/>
      <c r="N19" s="1300" t="s">
        <v>0</v>
      </c>
      <c r="O19" s="1301">
        <f>SUM(O9:O18)</f>
        <v>1</v>
      </c>
      <c r="P19" s="1301">
        <f>SUM(P9:P18)</f>
        <v>1</v>
      </c>
      <c r="Q19" s="1301">
        <f>SUM(Q9:Q18)</f>
        <v>1</v>
      </c>
      <c r="R19" s="1302">
        <f>SUM(R9:R18)</f>
        <v>1</v>
      </c>
    </row>
  </sheetData>
  <mergeCells count="6">
    <mergeCell ref="B3:D3"/>
    <mergeCell ref="B4:R4"/>
    <mergeCell ref="B5:R5"/>
    <mergeCell ref="B7:F7"/>
    <mergeCell ref="H7:L7"/>
    <mergeCell ref="N7:R7"/>
  </mergeCells>
  <conditionalFormatting sqref="C9:C18">
    <cfRule type="colorScale" priority="7">
      <colorScale>
        <cfvo type="min"/>
        <cfvo type="max"/>
        <color rgb="FFFCFCFF"/>
        <color theme="4"/>
      </colorScale>
    </cfRule>
  </conditionalFormatting>
  <conditionalFormatting sqref="D9:D18">
    <cfRule type="colorScale" priority="8">
      <colorScale>
        <cfvo type="min"/>
        <cfvo type="max"/>
        <color rgb="FFFCFCFF"/>
        <color theme="4"/>
      </colorScale>
    </cfRule>
  </conditionalFormatting>
  <conditionalFormatting sqref="E9:E18">
    <cfRule type="colorScale" priority="9">
      <colorScale>
        <cfvo type="min"/>
        <cfvo type="max"/>
        <color rgb="FFFCFCFF"/>
        <color theme="4"/>
      </colorScale>
    </cfRule>
  </conditionalFormatting>
  <conditionalFormatting sqref="I9:I18">
    <cfRule type="colorScale" priority="4">
      <colorScale>
        <cfvo type="min"/>
        <cfvo type="max"/>
        <color rgb="FFFCFCFF"/>
        <color theme="4"/>
      </colorScale>
    </cfRule>
  </conditionalFormatting>
  <conditionalFormatting sqref="J9:J18">
    <cfRule type="colorScale" priority="5">
      <colorScale>
        <cfvo type="min"/>
        <cfvo type="max"/>
        <color rgb="FFFCFCFF"/>
        <color theme="4"/>
      </colorScale>
    </cfRule>
  </conditionalFormatting>
  <conditionalFormatting sqref="K9:K18">
    <cfRule type="colorScale" priority="6">
      <colorScale>
        <cfvo type="min"/>
        <cfvo type="max"/>
        <color rgb="FFFCFCFF"/>
        <color theme="4"/>
      </colorScale>
    </cfRule>
  </conditionalFormatting>
  <conditionalFormatting sqref="O9:O18">
    <cfRule type="colorScale" priority="1">
      <colorScale>
        <cfvo type="min"/>
        <cfvo type="max"/>
        <color rgb="FFFCFCFF"/>
        <color theme="4"/>
      </colorScale>
    </cfRule>
  </conditionalFormatting>
  <conditionalFormatting sqref="P9:P18">
    <cfRule type="colorScale" priority="2">
      <colorScale>
        <cfvo type="min"/>
        <cfvo type="max"/>
        <color rgb="FFFCFCFF"/>
        <color theme="4"/>
      </colorScale>
    </cfRule>
  </conditionalFormatting>
  <conditionalFormatting sqref="Q9:Q18">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90"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449</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481</v>
      </c>
      <c r="E10" s="1066" t="s">
        <v>131</v>
      </c>
      <c r="F10" s="818" t="s">
        <v>481</v>
      </c>
      <c r="G10" s="818" t="s">
        <v>131</v>
      </c>
      <c r="H10" s="819" t="s">
        <v>481</v>
      </c>
      <c r="I10" s="1070"/>
      <c r="J10" s="1070"/>
      <c r="K10" s="1070"/>
      <c r="L10" s="1070"/>
      <c r="M10" s="1070"/>
      <c r="N10" s="1070"/>
      <c r="O10" s="1070"/>
    </row>
    <row r="11" spans="1:18" ht="15" customHeight="1" x14ac:dyDescent="0.35">
      <c r="B11" s="1071" t="s">
        <v>8</v>
      </c>
      <c r="C11" s="1072">
        <v>16.016186303896703</v>
      </c>
      <c r="D11" s="1073">
        <v>0.31968422331809837</v>
      </c>
      <c r="E11" s="1072">
        <v>46.476655122728076</v>
      </c>
      <c r="F11" s="1073">
        <v>0.24404737106160476</v>
      </c>
      <c r="G11" s="1072">
        <v>70.111727318045865</v>
      </c>
      <c r="H11" s="1073">
        <v>0.3004250926014656</v>
      </c>
      <c r="I11" s="1070"/>
      <c r="J11" s="1070"/>
      <c r="K11" s="1070"/>
      <c r="L11" s="1070"/>
      <c r="M11" s="1070"/>
      <c r="N11" s="1070"/>
      <c r="O11" s="1070"/>
    </row>
    <row r="12" spans="1:18" ht="15" customHeight="1" x14ac:dyDescent="0.35">
      <c r="B12" s="1074" t="s">
        <v>7</v>
      </c>
      <c r="C12" s="1075">
        <v>10.589476727377855</v>
      </c>
      <c r="D12" s="1076">
        <v>0.288938132145935</v>
      </c>
      <c r="E12" s="1075">
        <v>22.403138528138527</v>
      </c>
      <c r="F12" s="1076">
        <v>0.23743067663679868</v>
      </c>
      <c r="G12" s="1075">
        <v>47.28142076502732</v>
      </c>
      <c r="H12" s="1076">
        <v>0.14507912777641821</v>
      </c>
      <c r="I12" s="1070"/>
      <c r="J12" s="1070"/>
      <c r="K12" s="1070"/>
      <c r="L12" s="1070"/>
      <c r="M12" s="1070"/>
      <c r="N12" s="1070"/>
      <c r="O12" s="1070"/>
    </row>
    <row r="13" spans="1:18" ht="15" customHeight="1" x14ac:dyDescent="0.35">
      <c r="B13" s="1074" t="s">
        <v>37</v>
      </c>
      <c r="C13" s="1075">
        <v>23.421042395954881</v>
      </c>
      <c r="D13" s="1076">
        <v>0.23803973347539997</v>
      </c>
      <c r="E13" s="1075">
        <v>45.096741854636591</v>
      </c>
      <c r="F13" s="1076">
        <v>0.15968253439400668</v>
      </c>
      <c r="G13" s="1075">
        <v>71.78142695356739</v>
      </c>
      <c r="H13" s="1076">
        <v>0.12613023669339574</v>
      </c>
      <c r="I13" s="1070"/>
      <c r="J13" s="1070"/>
      <c r="K13" s="1070"/>
      <c r="L13" s="1070"/>
      <c r="M13" s="1070"/>
      <c r="N13" s="1070"/>
      <c r="O13" s="1070"/>
    </row>
    <row r="14" spans="1:18" ht="15" customHeight="1" x14ac:dyDescent="0.35">
      <c r="B14" s="1074" t="s">
        <v>38</v>
      </c>
      <c r="C14" s="1075">
        <v>23.771108850457782</v>
      </c>
      <c r="D14" s="1076">
        <v>0.32935358621594418</v>
      </c>
      <c r="E14" s="1075">
        <v>31.278969957081546</v>
      </c>
      <c r="F14" s="1076">
        <v>0.45888251523060303</v>
      </c>
      <c r="G14" s="1075">
        <v>35.736585365853657</v>
      </c>
      <c r="H14" s="1076">
        <v>0.64742128520854669</v>
      </c>
      <c r="I14" s="1070"/>
      <c r="J14" s="1070"/>
      <c r="K14" s="1070"/>
      <c r="L14" s="1070"/>
      <c r="M14" s="1070"/>
      <c r="N14" s="1070"/>
      <c r="O14" s="1070"/>
    </row>
    <row r="15" spans="1:18" ht="15" customHeight="1" x14ac:dyDescent="0.35">
      <c r="B15" s="1074" t="s">
        <v>6</v>
      </c>
      <c r="C15" s="1075">
        <v>28.058442514353011</v>
      </c>
      <c r="D15" s="1076">
        <v>0.40242779676782436</v>
      </c>
      <c r="E15" s="1075">
        <v>52.934511612021858</v>
      </c>
      <c r="F15" s="1076">
        <v>0.26682545971820065</v>
      </c>
      <c r="G15" s="1075">
        <v>76.117491749174917</v>
      </c>
      <c r="H15" s="1076">
        <v>0.26833166536755049</v>
      </c>
      <c r="I15" s="1070"/>
      <c r="J15" s="1070"/>
      <c r="K15" s="1070"/>
      <c r="L15" s="1070"/>
      <c r="M15" s="1070"/>
      <c r="N15" s="1070"/>
      <c r="O15" s="1070"/>
    </row>
    <row r="16" spans="1:18" ht="15" customHeight="1" x14ac:dyDescent="0.35">
      <c r="B16" s="1074" t="s">
        <v>5</v>
      </c>
      <c r="C16" s="1075">
        <v>22.540277264325326</v>
      </c>
      <c r="D16" s="1076">
        <v>0.48683777458658128</v>
      </c>
      <c r="E16" s="1075">
        <v>37.188683206106873</v>
      </c>
      <c r="F16" s="1076">
        <v>0.388420121962127</v>
      </c>
      <c r="G16" s="1075">
        <v>45.301259259259261</v>
      </c>
      <c r="H16" s="1076">
        <v>0.52230786413187902</v>
      </c>
      <c r="I16" s="1070"/>
      <c r="J16" s="1070"/>
      <c r="K16" s="1070"/>
      <c r="L16" s="1070"/>
      <c r="M16" s="1070"/>
      <c r="N16" s="1070"/>
      <c r="O16" s="1070"/>
    </row>
    <row r="17" spans="1:15" ht="15" customHeight="1" x14ac:dyDescent="0.35">
      <c r="B17" s="1074" t="s">
        <v>4</v>
      </c>
      <c r="C17" s="1075">
        <v>22.485410048240968</v>
      </c>
      <c r="D17" s="1076">
        <v>0.20464516552092085</v>
      </c>
      <c r="E17" s="1075">
        <v>45.437547559517341</v>
      </c>
      <c r="F17" s="1076">
        <v>0.15910258078423767</v>
      </c>
      <c r="G17" s="1075">
        <v>72.966031119877272</v>
      </c>
      <c r="H17" s="1076">
        <v>0.12387993988830093</v>
      </c>
      <c r="I17" s="1070"/>
      <c r="J17" s="1070"/>
      <c r="K17" s="1070"/>
      <c r="L17" s="1070"/>
      <c r="M17" s="1070"/>
      <c r="N17" s="1070"/>
      <c r="O17" s="1070"/>
    </row>
    <row r="18" spans="1:15" ht="15" customHeight="1" x14ac:dyDescent="0.35">
      <c r="B18" s="1074" t="s">
        <v>40</v>
      </c>
      <c r="C18" s="1075">
        <v>18.912944190709592</v>
      </c>
      <c r="D18" s="1076">
        <v>0.42951619903114074</v>
      </c>
      <c r="E18" s="1075">
        <v>29.261347150259066</v>
      </c>
      <c r="F18" s="1076">
        <v>0.56356072692207781</v>
      </c>
      <c r="G18" s="1075">
        <v>38.328307059629886</v>
      </c>
      <c r="H18" s="1076">
        <v>0.60755701417241115</v>
      </c>
      <c r="I18" s="1070"/>
      <c r="J18" s="1070"/>
      <c r="K18" s="1070"/>
      <c r="L18" s="1070"/>
      <c r="M18" s="1070"/>
      <c r="N18" s="1070"/>
      <c r="O18" s="1070"/>
    </row>
    <row r="19" spans="1:15" ht="15" customHeight="1" x14ac:dyDescent="0.35">
      <c r="B19" s="1074" t="s">
        <v>41</v>
      </c>
      <c r="C19" s="1075">
        <v>19.880398154388512</v>
      </c>
      <c r="D19" s="1076">
        <v>0.32379749322949908</v>
      </c>
      <c r="E19" s="1075">
        <v>28.1823714893305</v>
      </c>
      <c r="F19" s="1076">
        <v>0.52755652056006408</v>
      </c>
      <c r="G19" s="1075">
        <v>35.896120850428943</v>
      </c>
      <c r="H19" s="1076">
        <v>0.62301544130776987</v>
      </c>
      <c r="I19" s="1070"/>
      <c r="J19" s="1070"/>
      <c r="K19" s="1070"/>
      <c r="L19" s="1070"/>
      <c r="M19" s="1070"/>
      <c r="N19" s="1070"/>
      <c r="O19" s="1070"/>
    </row>
    <row r="20" spans="1:15" ht="15" customHeight="1" x14ac:dyDescent="0.35">
      <c r="B20" s="1074" t="s">
        <v>3</v>
      </c>
      <c r="C20" s="1075">
        <v>20.16039907904835</v>
      </c>
      <c r="D20" s="1076">
        <v>9.8720220580080162E-2</v>
      </c>
      <c r="E20" s="1075">
        <v>33.900296150049357</v>
      </c>
      <c r="F20" s="1076">
        <v>0.18776161743813954</v>
      </c>
      <c r="G20" s="1075">
        <v>58.386639676113361</v>
      </c>
      <c r="H20" s="1076">
        <v>0.14886491907619992</v>
      </c>
      <c r="I20" s="1070"/>
      <c r="J20" s="1070"/>
      <c r="K20" s="1070"/>
      <c r="L20" s="1070"/>
      <c r="M20" s="1070"/>
      <c r="N20" s="1070"/>
      <c r="O20" s="1070"/>
    </row>
    <row r="21" spans="1:15" ht="15" customHeight="1" x14ac:dyDescent="0.35">
      <c r="B21" s="1074" t="s">
        <v>2</v>
      </c>
      <c r="C21" s="1075">
        <v>22.165510406342914</v>
      </c>
      <c r="D21" s="1076">
        <v>0.27023339546261432</v>
      </c>
      <c r="E21" s="1075">
        <v>43.515526601520087</v>
      </c>
      <c r="F21" s="1076">
        <v>0.21513177582760745</v>
      </c>
      <c r="G21" s="1075">
        <v>69.260830324909747</v>
      </c>
      <c r="H21" s="1076">
        <v>0.18093926439386024</v>
      </c>
      <c r="I21" s="1070"/>
      <c r="J21" s="1070"/>
      <c r="K21" s="1070"/>
      <c r="L21" s="1070"/>
      <c r="M21" s="1070"/>
      <c r="N21" s="1070"/>
      <c r="O21" s="1070"/>
    </row>
    <row r="22" spans="1:15" ht="15" customHeight="1" x14ac:dyDescent="0.35">
      <c r="B22" s="1074" t="s">
        <v>35</v>
      </c>
      <c r="C22" s="1075">
        <v>28.460425366611634</v>
      </c>
      <c r="D22" s="1076">
        <v>0.40220971245171167</v>
      </c>
      <c r="E22" s="1075">
        <v>53.281716810435512</v>
      </c>
      <c r="F22" s="1076">
        <v>0.23362230741094231</v>
      </c>
      <c r="G22" s="1075">
        <v>81.722012281530468</v>
      </c>
      <c r="H22" s="1076">
        <v>0.17751561720078188</v>
      </c>
      <c r="I22" s="1070"/>
      <c r="J22" s="1070"/>
      <c r="K22" s="1070"/>
      <c r="L22" s="1070"/>
      <c r="M22" s="1070"/>
      <c r="N22" s="1070"/>
      <c r="O22" s="1070"/>
    </row>
    <row r="23" spans="1:15" ht="15" customHeight="1" x14ac:dyDescent="0.35">
      <c r="B23" s="1074" t="s">
        <v>42</v>
      </c>
      <c r="C23" s="1075">
        <v>23.293314894061162</v>
      </c>
      <c r="D23" s="1076">
        <v>0.21341906668955235</v>
      </c>
      <c r="E23" s="1075">
        <v>39.92542452461069</v>
      </c>
      <c r="F23" s="1076">
        <v>0.33898973220696882</v>
      </c>
      <c r="G23" s="1075">
        <v>58.418202701963573</v>
      </c>
      <c r="H23" s="1076">
        <v>0.40342898625847368</v>
      </c>
      <c r="I23" s="1070"/>
      <c r="J23" s="1070"/>
      <c r="K23" s="1070"/>
      <c r="L23" s="1070"/>
      <c r="M23" s="1070"/>
      <c r="N23" s="1070"/>
      <c r="O23" s="1070"/>
    </row>
    <row r="24" spans="1:15" ht="15" customHeight="1" x14ac:dyDescent="0.35">
      <c r="B24" s="1074" t="s">
        <v>43</v>
      </c>
      <c r="C24" s="1075">
        <v>22.87698592827962</v>
      </c>
      <c r="D24" s="1076">
        <v>0.3389784244206307</v>
      </c>
      <c r="E24" s="1075">
        <v>42.537264537264534</v>
      </c>
      <c r="F24" s="1076">
        <v>0.28829353063051216</v>
      </c>
      <c r="G24" s="1075">
        <v>72.459203036053125</v>
      </c>
      <c r="H24" s="1076">
        <v>0.2229492092217904</v>
      </c>
      <c r="I24" s="1070"/>
      <c r="J24" s="1070"/>
      <c r="K24" s="1070"/>
      <c r="L24" s="1070"/>
      <c r="M24" s="1070"/>
      <c r="N24" s="1070"/>
      <c r="O24" s="1070"/>
    </row>
    <row r="25" spans="1:15" ht="15" customHeight="1" x14ac:dyDescent="0.35">
      <c r="B25" s="1074" t="s">
        <v>44</v>
      </c>
      <c r="C25" s="1075">
        <v>54.068885448916411</v>
      </c>
      <c r="D25" s="1076">
        <v>1.0004487643191198</v>
      </c>
      <c r="E25" s="1075">
        <v>88.682352941176475</v>
      </c>
      <c r="F25" s="1076">
        <v>0.67983792856411285</v>
      </c>
      <c r="G25" s="1075">
        <v>100.02298850574712</v>
      </c>
      <c r="H25" s="1076">
        <v>0.57641484792367248</v>
      </c>
      <c r="I25" s="1070"/>
      <c r="J25" s="1070"/>
      <c r="K25" s="1070"/>
      <c r="L25" s="1070"/>
      <c r="M25" s="1070"/>
      <c r="N25" s="1070"/>
      <c r="O25" s="1070"/>
    </row>
    <row r="26" spans="1:15" ht="15" customHeight="1" x14ac:dyDescent="0.35">
      <c r="B26" s="1074" t="s">
        <v>45</v>
      </c>
      <c r="C26" s="1075">
        <v>19.470523385300655</v>
      </c>
      <c r="D26" s="1076">
        <v>0.62328104429193099</v>
      </c>
      <c r="E26" s="1075">
        <v>26.811451932606531</v>
      </c>
      <c r="F26" s="1076">
        <v>0.67386507350073066</v>
      </c>
      <c r="G26" s="1075">
        <v>32.21852544910174</v>
      </c>
      <c r="H26" s="1076">
        <v>0.66638899684416353</v>
      </c>
      <c r="I26" s="1070"/>
      <c r="J26" s="1070"/>
      <c r="K26" s="1070"/>
      <c r="L26" s="1070"/>
      <c r="M26" s="1070"/>
      <c r="N26" s="1070"/>
      <c r="O26" s="1070"/>
    </row>
    <row r="27" spans="1:15" ht="15" customHeight="1" x14ac:dyDescent="0.35">
      <c r="B27" s="1074" t="s">
        <v>46</v>
      </c>
      <c r="C27" s="1075">
        <v>20.719039145907367</v>
      </c>
      <c r="D27" s="1076">
        <v>0.42821881074204127</v>
      </c>
      <c r="E27" s="1075">
        <v>30.937616858237384</v>
      </c>
      <c r="F27" s="1076">
        <v>0.49728564148714322</v>
      </c>
      <c r="G27" s="1075">
        <v>41.299054726368112</v>
      </c>
      <c r="H27" s="1076">
        <v>0.50428492695306204</v>
      </c>
      <c r="I27" s="1070"/>
      <c r="J27" s="1070"/>
      <c r="K27" s="1070"/>
      <c r="L27" s="1070"/>
      <c r="M27" s="1070"/>
      <c r="N27" s="1070"/>
      <c r="O27" s="1070"/>
    </row>
    <row r="28" spans="1:15" ht="15" customHeight="1" x14ac:dyDescent="0.35">
      <c r="B28" s="1077" t="s">
        <v>1</v>
      </c>
      <c r="C28" s="1078">
        <v>21.061797752808989</v>
      </c>
      <c r="D28" s="1079">
        <v>0.17889643899010366</v>
      </c>
      <c r="E28" s="1078">
        <v>46.483050847457626</v>
      </c>
      <c r="F28" s="1079">
        <v>0.11308319245082372</v>
      </c>
      <c r="G28" s="1078">
        <v>72.694444444444443</v>
      </c>
      <c r="H28" s="1079">
        <v>0.10426079688880754</v>
      </c>
      <c r="I28" s="1070"/>
      <c r="J28" s="1070"/>
      <c r="K28" s="1070"/>
      <c r="L28" s="1070"/>
      <c r="M28" s="1070"/>
      <c r="N28" s="1070"/>
      <c r="O28" s="1070"/>
    </row>
    <row r="29" spans="1:15" ht="15" customHeight="1" x14ac:dyDescent="0.35">
      <c r="B29" s="1303" t="s">
        <v>0</v>
      </c>
      <c r="C29" s="1304">
        <v>19.743893828882495</v>
      </c>
      <c r="D29" s="1305">
        <v>0.45567807833160379</v>
      </c>
      <c r="E29" s="1304">
        <v>42.974992502782172</v>
      </c>
      <c r="F29" s="1305">
        <v>0.35368354171335009</v>
      </c>
      <c r="G29" s="1304">
        <v>64.689498066879196</v>
      </c>
      <c r="H29" s="1305">
        <v>0.37558325343897725</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287</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56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448</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v>16.016186303896703</v>
      </c>
      <c r="D11" s="1073">
        <v>0.31968422331809837</v>
      </c>
      <c r="E11" s="1072">
        <v>46.476655122728076</v>
      </c>
      <c r="F11" s="1073">
        <v>0.24404737106160476</v>
      </c>
      <c r="G11" s="1072">
        <v>70.111727318045865</v>
      </c>
      <c r="H11" s="1073">
        <v>0.3004250926014656</v>
      </c>
      <c r="I11" s="1070"/>
      <c r="J11" s="1070"/>
      <c r="K11" s="1070"/>
      <c r="L11" s="1070"/>
      <c r="M11" s="1070"/>
      <c r="N11" s="1070"/>
      <c r="O11" s="1070"/>
    </row>
    <row r="12" spans="1:18" ht="15" customHeight="1" x14ac:dyDescent="0.35">
      <c r="B12" s="1074" t="s">
        <v>7</v>
      </c>
      <c r="C12" s="1075">
        <v>10.589476727377855</v>
      </c>
      <c r="D12" s="1076">
        <v>0.288938132145935</v>
      </c>
      <c r="E12" s="1075">
        <v>22.403138528138527</v>
      </c>
      <c r="F12" s="1076">
        <v>0.23743067663679868</v>
      </c>
      <c r="G12" s="1075">
        <v>47.28142076502732</v>
      </c>
      <c r="H12" s="1076">
        <v>0.14507912777641821</v>
      </c>
      <c r="I12" s="1070"/>
      <c r="J12" s="1070"/>
      <c r="K12" s="1070"/>
      <c r="L12" s="1070"/>
      <c r="M12" s="1070"/>
      <c r="N12" s="1070"/>
      <c r="O12" s="1070"/>
    </row>
    <row r="13" spans="1:18" ht="15" customHeight="1" x14ac:dyDescent="0.35">
      <c r="B13" s="1074" t="s">
        <v>37</v>
      </c>
      <c r="C13" s="1075">
        <v>23.46362909672262</v>
      </c>
      <c r="D13" s="1076">
        <v>0.23785072583241224</v>
      </c>
      <c r="E13" s="1075">
        <v>45.073700954400849</v>
      </c>
      <c r="F13" s="1076">
        <v>0.16189496941715367</v>
      </c>
      <c r="G13" s="1075">
        <v>71.788508557457206</v>
      </c>
      <c r="H13" s="1076">
        <v>0.1285275954638149</v>
      </c>
      <c r="I13" s="1070"/>
      <c r="J13" s="1070"/>
      <c r="K13" s="1070"/>
      <c r="L13" s="1070"/>
      <c r="M13" s="1070"/>
      <c r="N13" s="1070"/>
      <c r="O13" s="1070"/>
    </row>
    <row r="14" spans="1:18" ht="15" customHeight="1" x14ac:dyDescent="0.35">
      <c r="B14" s="1074" t="s">
        <v>38</v>
      </c>
      <c r="C14" s="1075">
        <v>23.771108850457782</v>
      </c>
      <c r="D14" s="1076">
        <v>0.32935358621594418</v>
      </c>
      <c r="E14" s="1075">
        <v>31.278969957081546</v>
      </c>
      <c r="F14" s="1076">
        <v>0.45888251523060303</v>
      </c>
      <c r="G14" s="1075">
        <v>35.736585365853657</v>
      </c>
      <c r="H14" s="1076">
        <v>0.64742128520854669</v>
      </c>
      <c r="I14" s="1070"/>
      <c r="J14" s="1070"/>
      <c r="K14" s="1070"/>
      <c r="L14" s="1070"/>
      <c r="M14" s="1070"/>
      <c r="N14" s="1070"/>
      <c r="O14" s="1070"/>
    </row>
    <row r="15" spans="1:18" ht="15" customHeight="1" x14ac:dyDescent="0.35">
      <c r="B15" s="1074" t="s">
        <v>6</v>
      </c>
      <c r="C15" s="1075">
        <v>21.437984496124031</v>
      </c>
      <c r="D15" s="1076">
        <v>0.272434074219011</v>
      </c>
      <c r="E15" s="1075">
        <v>32.838926174496642</v>
      </c>
      <c r="F15" s="1076">
        <v>0.52941821952536183</v>
      </c>
      <c r="G15" s="1075">
        <v>46.745575221238937</v>
      </c>
      <c r="H15" s="1076">
        <v>0.61954872304120823</v>
      </c>
      <c r="I15" s="1070"/>
      <c r="J15" s="1070"/>
      <c r="K15" s="1070"/>
      <c r="L15" s="1070"/>
      <c r="M15" s="1070"/>
      <c r="N15" s="1070"/>
      <c r="O15" s="1070"/>
    </row>
    <row r="16" spans="1:18" ht="15" customHeight="1" x14ac:dyDescent="0.35">
      <c r="B16" s="1074" t="s">
        <v>5</v>
      </c>
      <c r="C16" s="1075">
        <v>22.540277264325326</v>
      </c>
      <c r="D16" s="1076">
        <v>0.48683777458658128</v>
      </c>
      <c r="E16" s="1075">
        <v>37.188683206106873</v>
      </c>
      <c r="F16" s="1076">
        <v>0.388420121962127</v>
      </c>
      <c r="G16" s="1075">
        <v>45.301259259259261</v>
      </c>
      <c r="H16" s="1076">
        <v>0.52230786413187902</v>
      </c>
      <c r="I16" s="1070"/>
      <c r="J16" s="1070"/>
      <c r="K16" s="1070"/>
      <c r="L16" s="1070"/>
      <c r="M16" s="1070"/>
      <c r="N16" s="1070"/>
      <c r="O16" s="1070"/>
    </row>
    <row r="17" spans="1:15" ht="15" customHeight="1" x14ac:dyDescent="0.35">
      <c r="B17" s="1074" t="s">
        <v>4</v>
      </c>
      <c r="C17" s="1075">
        <v>22.594276724848303</v>
      </c>
      <c r="D17" s="1076">
        <v>0.21712509700331656</v>
      </c>
      <c r="E17" s="1075">
        <v>45.246843177189412</v>
      </c>
      <c r="F17" s="1076">
        <v>0.16669479992835587</v>
      </c>
      <c r="G17" s="1075">
        <v>73.238450074515654</v>
      </c>
      <c r="H17" s="1076">
        <v>0.12682299453238277</v>
      </c>
      <c r="I17" s="1070"/>
      <c r="J17" s="1070"/>
      <c r="K17" s="1070"/>
      <c r="L17" s="1070"/>
      <c r="M17" s="1070"/>
      <c r="N17" s="1070"/>
      <c r="O17" s="1070"/>
    </row>
    <row r="18" spans="1:15" ht="15" customHeight="1" x14ac:dyDescent="0.35">
      <c r="B18" s="1074" t="s">
        <v>40</v>
      </c>
      <c r="C18" s="1075">
        <v>18.972385500857214</v>
      </c>
      <c r="D18" s="1076">
        <v>0.42875244170459964</v>
      </c>
      <c r="E18" s="1075">
        <v>29.09476534296029</v>
      </c>
      <c r="F18" s="1076">
        <v>0.56847505160519118</v>
      </c>
      <c r="G18" s="1075">
        <v>37.405705816969245</v>
      </c>
      <c r="H18" s="1076">
        <v>0.61664944851366388</v>
      </c>
      <c r="I18" s="1070"/>
      <c r="J18" s="1070"/>
      <c r="K18" s="1070"/>
      <c r="L18" s="1070"/>
      <c r="M18" s="1070"/>
      <c r="N18" s="1070"/>
      <c r="O18" s="1070"/>
    </row>
    <row r="19" spans="1:15" ht="15" customHeight="1" x14ac:dyDescent="0.35">
      <c r="B19" s="1074" t="s">
        <v>41</v>
      </c>
      <c r="C19" s="1075">
        <v>20.396663820844552</v>
      </c>
      <c r="D19" s="1076">
        <v>0.30061557352959373</v>
      </c>
      <c r="E19" s="1075">
        <v>26.661591075645305</v>
      </c>
      <c r="F19" s="1076">
        <v>0.52768057198494811</v>
      </c>
      <c r="G19" s="1075">
        <v>32.403179779861397</v>
      </c>
      <c r="H19" s="1076">
        <v>0.60435956689145576</v>
      </c>
      <c r="I19" s="1070"/>
      <c r="J19" s="1070"/>
      <c r="K19" s="1070"/>
      <c r="L19" s="1070"/>
      <c r="M19" s="1070"/>
      <c r="N19" s="1070"/>
      <c r="O19" s="1070"/>
    </row>
    <row r="20" spans="1:15" ht="15" customHeight="1" x14ac:dyDescent="0.35">
      <c r="B20" s="1074" t="s">
        <v>3</v>
      </c>
      <c r="C20" s="1075">
        <v>20.107700449854459</v>
      </c>
      <c r="D20" s="1076">
        <v>7.5586325389993728E-2</v>
      </c>
      <c r="E20" s="1075">
        <v>33.808919982509835</v>
      </c>
      <c r="F20" s="1076">
        <v>0.18894192917662136</v>
      </c>
      <c r="G20" s="1075">
        <v>58.166089965397923</v>
      </c>
      <c r="H20" s="1076">
        <v>0.15074062214926792</v>
      </c>
      <c r="I20" s="1070"/>
      <c r="J20" s="1070"/>
      <c r="K20" s="1070"/>
      <c r="L20" s="1070"/>
      <c r="M20" s="1070"/>
      <c r="N20" s="1070"/>
      <c r="O20" s="1070"/>
    </row>
    <row r="21" spans="1:15" ht="15" customHeight="1" x14ac:dyDescent="0.35">
      <c r="B21" s="1074" t="s">
        <v>2</v>
      </c>
      <c r="C21" s="1075">
        <v>22.024856596558319</v>
      </c>
      <c r="D21" s="1076">
        <v>0.30811081224484477</v>
      </c>
      <c r="E21" s="1075">
        <v>46.167315175097279</v>
      </c>
      <c r="F21" s="1076">
        <v>0.28314159798885341</v>
      </c>
      <c r="G21" s="1075">
        <v>72.159090909090907</v>
      </c>
      <c r="H21" s="1076">
        <v>0.39209003331299674</v>
      </c>
      <c r="I21" s="1070"/>
      <c r="J21" s="1070"/>
      <c r="K21" s="1070"/>
      <c r="L21" s="1070"/>
      <c r="M21" s="1070"/>
      <c r="N21" s="1070"/>
      <c r="O21" s="1070"/>
    </row>
    <row r="22" spans="1:15" ht="15" customHeight="1" x14ac:dyDescent="0.35">
      <c r="B22" s="1074" t="s">
        <v>35</v>
      </c>
      <c r="C22" s="1075">
        <v>26.435625610266424</v>
      </c>
      <c r="D22" s="1076">
        <v>0.43797221562404393</v>
      </c>
      <c r="E22" s="1075">
        <v>51.678631159140615</v>
      </c>
      <c r="F22" s="1076">
        <v>0.24311305791351703</v>
      </c>
      <c r="G22" s="1075">
        <v>81.000912170966899</v>
      </c>
      <c r="H22" s="1076">
        <v>0.18130403252946525</v>
      </c>
      <c r="I22" s="1070"/>
      <c r="J22" s="1070"/>
      <c r="K22" s="1070"/>
      <c r="L22" s="1070"/>
      <c r="M22" s="1070"/>
      <c r="N22" s="1070"/>
      <c r="O22" s="1070"/>
    </row>
    <row r="23" spans="1:15" ht="15" customHeight="1" x14ac:dyDescent="0.35">
      <c r="B23" s="1074" t="s">
        <v>42</v>
      </c>
      <c r="C23" s="1075">
        <v>22.82897657897658</v>
      </c>
      <c r="D23" s="1076">
        <v>0.1877786291502368</v>
      </c>
      <c r="E23" s="1075">
        <v>38.933297736887504</v>
      </c>
      <c r="F23" s="1076">
        <v>0.33331990874297474</v>
      </c>
      <c r="G23" s="1075">
        <v>56.028794880910063</v>
      </c>
      <c r="H23" s="1076">
        <v>0.40605110995628785</v>
      </c>
      <c r="I23" s="1070"/>
      <c r="J23" s="1070"/>
      <c r="K23" s="1070"/>
      <c r="L23" s="1070"/>
      <c r="M23" s="1070"/>
      <c r="N23" s="1070"/>
      <c r="O23" s="1070"/>
    </row>
    <row r="24" spans="1:15" ht="15" customHeight="1" x14ac:dyDescent="0.35">
      <c r="B24" s="1074" t="s">
        <v>43</v>
      </c>
      <c r="C24" s="1075">
        <v>22.879145842798728</v>
      </c>
      <c r="D24" s="1076">
        <v>0.33908533244617944</v>
      </c>
      <c r="E24" s="1075">
        <v>42.537264537264534</v>
      </c>
      <c r="F24" s="1076">
        <v>0.28829353063051216</v>
      </c>
      <c r="G24" s="1075">
        <v>72.459203036053125</v>
      </c>
      <c r="H24" s="1076">
        <v>0.2229492092217904</v>
      </c>
      <c r="I24" s="1070"/>
      <c r="J24" s="1070"/>
      <c r="K24" s="1070"/>
      <c r="L24" s="1070"/>
      <c r="M24" s="1070"/>
      <c r="N24" s="1070"/>
      <c r="O24" s="1070"/>
    </row>
    <row r="25" spans="1:15" ht="15" customHeight="1" x14ac:dyDescent="0.35">
      <c r="B25" s="1074" t="s">
        <v>44</v>
      </c>
      <c r="C25" s="1075">
        <v>13.970792767732963</v>
      </c>
      <c r="D25" s="1076">
        <v>0.64472363136858535</v>
      </c>
      <c r="E25" s="1075">
        <v>17.39142857142857</v>
      </c>
      <c r="F25" s="1076">
        <v>0.69983341117618258</v>
      </c>
      <c r="G25" s="1075">
        <v>20.644171779141104</v>
      </c>
      <c r="H25" s="1076">
        <v>0.61997460796488824</v>
      </c>
      <c r="I25" s="1070"/>
      <c r="J25" s="1070"/>
      <c r="K25" s="1070"/>
      <c r="L25" s="1070"/>
      <c r="M25" s="1070"/>
      <c r="N25" s="1070"/>
      <c r="O25" s="1070"/>
    </row>
    <row r="26" spans="1:15" ht="15" customHeight="1" x14ac:dyDescent="0.35">
      <c r="B26" s="1074" t="s">
        <v>45</v>
      </c>
      <c r="C26" s="1075">
        <v>19.470523385300655</v>
      </c>
      <c r="D26" s="1076">
        <v>0.62328104429193099</v>
      </c>
      <c r="E26" s="1075">
        <v>26.811451932606531</v>
      </c>
      <c r="F26" s="1076">
        <v>0.67386507350073066</v>
      </c>
      <c r="G26" s="1075">
        <v>32.21852544910174</v>
      </c>
      <c r="H26" s="1076">
        <v>0.66638899684416353</v>
      </c>
      <c r="I26" s="1070"/>
      <c r="J26" s="1070"/>
      <c r="K26" s="1070"/>
      <c r="L26" s="1070"/>
      <c r="M26" s="1070"/>
      <c r="N26" s="1070"/>
      <c r="O26" s="1070"/>
    </row>
    <row r="27" spans="1:15" ht="15" customHeight="1" x14ac:dyDescent="0.35">
      <c r="B27" s="1074" t="s">
        <v>46</v>
      </c>
      <c r="C27" s="1075">
        <v>20.719039145907367</v>
      </c>
      <c r="D27" s="1076">
        <v>0.42821881074204127</v>
      </c>
      <c r="E27" s="1075">
        <v>30.937616858237384</v>
      </c>
      <c r="F27" s="1076">
        <v>0.49728564148714322</v>
      </c>
      <c r="G27" s="1075">
        <v>41.299054726368112</v>
      </c>
      <c r="H27" s="1076">
        <v>0.50428492695306204</v>
      </c>
      <c r="I27" s="1070"/>
      <c r="J27" s="1070"/>
      <c r="K27" s="1070"/>
      <c r="L27" s="1070"/>
      <c r="M27" s="1070"/>
      <c r="N27" s="1070"/>
      <c r="O27" s="1070"/>
    </row>
    <row r="28" spans="1:15" ht="15" customHeight="1" x14ac:dyDescent="0.35">
      <c r="B28" s="1077" t="s">
        <v>1</v>
      </c>
      <c r="C28" s="1078">
        <v>21.063789868667918</v>
      </c>
      <c r="D28" s="1079">
        <v>0.17903419688643715</v>
      </c>
      <c r="E28" s="1078">
        <v>46.48936170212766</v>
      </c>
      <c r="F28" s="1079">
        <v>0.11328943481046079</v>
      </c>
      <c r="G28" s="1078">
        <v>72.694444444444443</v>
      </c>
      <c r="H28" s="1079">
        <v>0.10426079688880754</v>
      </c>
      <c r="I28" s="1070"/>
      <c r="J28" s="1070"/>
      <c r="K28" s="1070"/>
      <c r="L28" s="1070"/>
      <c r="M28" s="1070"/>
      <c r="N28" s="1070"/>
      <c r="O28" s="1070"/>
    </row>
    <row r="29" spans="1:15" ht="15" customHeight="1" x14ac:dyDescent="0.35">
      <c r="B29" s="1303" t="s">
        <v>0</v>
      </c>
      <c r="C29" s="1304">
        <v>18.709577015766111</v>
      </c>
      <c r="D29" s="1305">
        <v>0.37082456786340112</v>
      </c>
      <c r="E29" s="1304">
        <v>42.117391190439349</v>
      </c>
      <c r="F29" s="1305">
        <v>0.33504893425751431</v>
      </c>
      <c r="G29" s="1304">
        <v>62.665287649530732</v>
      </c>
      <c r="H29" s="1305">
        <v>0.39190773547670421</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5.65" customHeight="1" x14ac:dyDescent="0.35">
      <c r="B32" s="1714" t="s">
        <v>287</v>
      </c>
      <c r="C32" s="1714"/>
      <c r="D32" s="1714"/>
      <c r="E32" s="1714"/>
      <c r="F32" s="1714"/>
      <c r="G32" s="1714"/>
      <c r="H32" s="171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447</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131</v>
      </c>
      <c r="D10" s="860" t="s">
        <v>157</v>
      </c>
      <c r="E10" s="1066" t="s">
        <v>131</v>
      </c>
      <c r="F10" s="818" t="s">
        <v>157</v>
      </c>
      <c r="G10" s="818" t="s">
        <v>131</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21.876811594202898</v>
      </c>
      <c r="D13" s="1076">
        <v>0.23538715404138658</v>
      </c>
      <c r="E13" s="1075">
        <v>45.4954128440367</v>
      </c>
      <c r="F13" s="1076">
        <v>0.11602444001534439</v>
      </c>
      <c r="G13" s="1075">
        <v>71.692307692307693</v>
      </c>
      <c r="H13" s="1076">
        <v>9.1330814650826236E-2</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28.602676437788752</v>
      </c>
      <c r="D15" s="1076">
        <v>0.4005854697536515</v>
      </c>
      <c r="E15" s="1075">
        <v>54.595211684229987</v>
      </c>
      <c r="F15" s="1076">
        <v>0.22798122756951142</v>
      </c>
      <c r="G15" s="1075">
        <v>79.361104324456392</v>
      </c>
      <c r="H15" s="1076">
        <v>0.20511927883908415</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22.087147163606467</v>
      </c>
      <c r="D17" s="1076">
        <v>0.14596403568909622</v>
      </c>
      <c r="E17" s="1075">
        <v>46.203380588876769</v>
      </c>
      <c r="F17" s="1076">
        <v>0.12427877486295777</v>
      </c>
      <c r="G17" s="1075">
        <v>72.20943708609272</v>
      </c>
      <c r="H17" s="1076">
        <v>0.11444731944140461</v>
      </c>
      <c r="I17" s="1070"/>
      <c r="J17" s="1070"/>
      <c r="K17" s="1070"/>
      <c r="L17" s="1070"/>
      <c r="M17" s="1070"/>
      <c r="N17" s="1070"/>
      <c r="O17" s="1070"/>
    </row>
    <row r="18" spans="1:15" ht="15" customHeight="1" x14ac:dyDescent="0.35">
      <c r="B18" s="1074" t="s">
        <v>40</v>
      </c>
      <c r="C18" s="1075">
        <v>18.314426633785452</v>
      </c>
      <c r="D18" s="1076">
        <v>0.43636232312183348</v>
      </c>
      <c r="E18" s="1075">
        <v>31.139949109414758</v>
      </c>
      <c r="F18" s="1076">
        <v>0.50820647344571435</v>
      </c>
      <c r="G18" s="1075">
        <v>49.698630136986303</v>
      </c>
      <c r="H18" s="1076">
        <v>0.46357151345878184</v>
      </c>
      <c r="I18" s="1070"/>
      <c r="J18" s="1070"/>
      <c r="K18" s="1070"/>
      <c r="L18" s="1070"/>
      <c r="M18" s="1070"/>
      <c r="N18" s="1070"/>
      <c r="O18" s="1070"/>
    </row>
    <row r="19" spans="1:15" ht="15" customHeight="1" x14ac:dyDescent="0.35">
      <c r="B19" s="1074" t="s">
        <v>41</v>
      </c>
      <c r="C19" s="1075">
        <v>17.945100935499752</v>
      </c>
      <c r="D19" s="1076">
        <v>0.39837629082406356</v>
      </c>
      <c r="E19" s="1075">
        <v>41.955752212389378</v>
      </c>
      <c r="F19" s="1076">
        <v>0.35347455306842468</v>
      </c>
      <c r="G19" s="1075">
        <v>73.475877192982452</v>
      </c>
      <c r="H19" s="1076">
        <v>0.19804997117377723</v>
      </c>
      <c r="I19" s="1070"/>
      <c r="J19" s="1070"/>
      <c r="K19" s="1070"/>
      <c r="L19" s="1070"/>
      <c r="M19" s="1070"/>
      <c r="N19" s="1070"/>
      <c r="O19" s="1070"/>
    </row>
    <row r="20" spans="1:15" ht="15" customHeight="1" x14ac:dyDescent="0.35">
      <c r="B20" s="1074" t="s">
        <v>3</v>
      </c>
      <c r="C20" s="1075">
        <v>20.185455460493205</v>
      </c>
      <c r="D20" s="1076">
        <v>0.10790889163922628</v>
      </c>
      <c r="E20" s="1075">
        <v>33.943796835970026</v>
      </c>
      <c r="F20" s="1076">
        <v>0.18720713003328074</v>
      </c>
      <c r="G20" s="1075">
        <v>58.47782546494993</v>
      </c>
      <c r="H20" s="1076">
        <v>0.14809806646025581</v>
      </c>
      <c r="I20" s="1070"/>
      <c r="J20" s="1070"/>
      <c r="K20" s="1070"/>
      <c r="L20" s="1070"/>
      <c r="M20" s="1070"/>
      <c r="N20" s="1070"/>
      <c r="O20" s="1070"/>
    </row>
    <row r="21" spans="1:15" ht="15" customHeight="1" x14ac:dyDescent="0.35">
      <c r="B21" s="1074" t="s">
        <v>2</v>
      </c>
      <c r="C21" s="1075">
        <v>22.176758409785933</v>
      </c>
      <c r="D21" s="1076">
        <v>0.26703654792184078</v>
      </c>
      <c r="E21" s="1075">
        <v>43.358785648574056</v>
      </c>
      <c r="F21" s="1076">
        <v>0.20925114161599667</v>
      </c>
      <c r="G21" s="1075">
        <v>69.140977443609017</v>
      </c>
      <c r="H21" s="1076">
        <v>0.16511099496258094</v>
      </c>
      <c r="I21" s="1070"/>
      <c r="J21" s="1070"/>
      <c r="K21" s="1070"/>
      <c r="L21" s="1070"/>
      <c r="M21" s="1070"/>
      <c r="N21" s="1070"/>
      <c r="O21" s="1070"/>
    </row>
    <row r="22" spans="1:15" ht="15" customHeight="1" x14ac:dyDescent="0.35">
      <c r="B22" s="1074" t="s">
        <v>35</v>
      </c>
      <c r="C22" s="1075">
        <v>33.101023017902811</v>
      </c>
      <c r="D22" s="1076">
        <v>0.29168592263525694</v>
      </c>
      <c r="E22" s="1075">
        <v>60.472013848817078</v>
      </c>
      <c r="F22" s="1076">
        <v>0.14675663381399551</v>
      </c>
      <c r="G22" s="1075">
        <v>88.691435768261968</v>
      </c>
      <c r="H22" s="1076">
        <v>0.11637293693472936</v>
      </c>
      <c r="I22" s="1070"/>
      <c r="J22" s="1070"/>
      <c r="K22" s="1070"/>
      <c r="L22" s="1070"/>
      <c r="M22" s="1070"/>
      <c r="N22" s="1070"/>
      <c r="O22" s="1070"/>
    </row>
    <row r="23" spans="1:15" ht="15" customHeight="1" x14ac:dyDescent="0.35">
      <c r="B23" s="1074" t="s">
        <v>42</v>
      </c>
      <c r="C23" s="1075">
        <v>30.606643356643357</v>
      </c>
      <c r="D23" s="1076">
        <v>0.26880604487689008</v>
      </c>
      <c r="E23" s="1075">
        <v>59.872006606110652</v>
      </c>
      <c r="F23" s="1076">
        <v>0.13202592607146807</v>
      </c>
      <c r="G23" s="1075">
        <v>87.121708185053379</v>
      </c>
      <c r="H23" s="1076">
        <v>0.12448634356703511</v>
      </c>
      <c r="I23" s="1070"/>
      <c r="J23" s="1070"/>
      <c r="K23" s="1070"/>
      <c r="L23" s="1070"/>
      <c r="M23" s="1070"/>
      <c r="N23" s="1070"/>
      <c r="O23" s="1070"/>
    </row>
    <row r="24" spans="1:15" ht="15" customHeight="1" x14ac:dyDescent="0.35">
      <c r="B24" s="1074" t="s">
        <v>43</v>
      </c>
      <c r="C24" s="1075">
        <v>20.5</v>
      </c>
      <c r="D24" s="1076">
        <v>3.4493013716416956E-2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104.38394415357766</v>
      </c>
      <c r="D25" s="1076">
        <v>0.42251906183391058</v>
      </c>
      <c r="E25" s="1075">
        <v>125.92388059701493</v>
      </c>
      <c r="F25" s="1076">
        <v>0.29832677838304539</v>
      </c>
      <c r="G25" s="1075">
        <v>129.03363228699553</v>
      </c>
      <c r="H25" s="1076">
        <v>0.28268613953621186</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20</v>
      </c>
      <c r="D28" s="1079">
        <v>0</v>
      </c>
      <c r="E28" s="1078">
        <v>45</v>
      </c>
      <c r="F28" s="1079">
        <v>0</v>
      </c>
      <c r="G28" s="1078" t="s">
        <v>363</v>
      </c>
      <c r="H28" s="1079" t="s">
        <v>363</v>
      </c>
      <c r="I28" s="1070"/>
      <c r="J28" s="1070"/>
      <c r="K28" s="1070"/>
      <c r="L28" s="1070"/>
      <c r="M28" s="1070"/>
      <c r="N28" s="1070"/>
      <c r="O28" s="1070"/>
    </row>
    <row r="29" spans="1:15" ht="15" customHeight="1" x14ac:dyDescent="0.35">
      <c r="B29" s="1303" t="s">
        <v>0</v>
      </c>
      <c r="C29" s="1304">
        <v>24.940828057071165</v>
      </c>
      <c r="D29" s="1305">
        <v>0.58572825233113701</v>
      </c>
      <c r="E29" s="1304">
        <v>48.812634322557045</v>
      </c>
      <c r="F29" s="1305">
        <v>0.41434747257838184</v>
      </c>
      <c r="G29" s="1304">
        <v>75.477996422182471</v>
      </c>
      <c r="H29" s="1305">
        <v>0.25952283953299049</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1.5" customHeight="1" x14ac:dyDescent="0.35">
      <c r="B32" s="1714" t="s">
        <v>287</v>
      </c>
      <c r="C32" s="1714"/>
      <c r="D32" s="1714"/>
      <c r="E32" s="1714"/>
      <c r="F32" s="1714"/>
      <c r="G32" s="1714"/>
      <c r="H32" s="1714"/>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theme="4"/>
      </colorScale>
    </cfRule>
  </conditionalFormatting>
  <conditionalFormatting sqref="E11:E28">
    <cfRule type="colorScale" priority="2">
      <colorScale>
        <cfvo type="num" val="21"/>
        <cfvo type="num" val="45"/>
        <color rgb="FFFCFCFF"/>
        <color theme="4"/>
      </colorScale>
    </cfRule>
  </conditionalFormatting>
  <conditionalFormatting sqref="G11:G28">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53125" defaultRowHeight="14.5" x14ac:dyDescent="0.35"/>
  <cols>
    <col min="1" max="1" width="2" style="666" customWidth="1"/>
    <col min="2" max="2" width="13" style="666" customWidth="1"/>
    <col min="3" max="4" width="9.1796875" style="666" customWidth="1"/>
    <col min="5" max="5" width="9.453125" style="666" customWidth="1"/>
    <col min="6" max="6" width="7.453125" style="666" customWidth="1"/>
    <col min="7" max="7" width="2.26953125" style="666" customWidth="1"/>
    <col min="8" max="8" width="12.54296875" style="666" customWidth="1"/>
    <col min="9" max="10" width="9.1796875" style="666" customWidth="1"/>
    <col min="11" max="11" width="9.453125" style="666" customWidth="1"/>
    <col min="12" max="12" width="7.453125" style="666" customWidth="1"/>
    <col min="13" max="13" width="2.453125" style="666" customWidth="1"/>
    <col min="14" max="14" width="13" style="666" customWidth="1"/>
    <col min="15" max="16" width="9.1796875" style="666" customWidth="1"/>
    <col min="17" max="17" width="9.26953125" style="666" customWidth="1"/>
    <col min="18" max="18" width="7.453125" style="666" customWidth="1"/>
    <col min="19" max="19" width="2.1796875" style="666" customWidth="1"/>
    <col min="20" max="20" width="12.453125" style="666" customWidth="1"/>
    <col min="21" max="22" width="9.1796875" style="666" customWidth="1"/>
    <col min="23" max="23" width="9.26953125" style="666" customWidth="1"/>
    <col min="24" max="24" width="7.453125" style="666" customWidth="1"/>
    <col min="25" max="16384" width="11.453125" style="666"/>
  </cols>
  <sheetData>
    <row r="1" spans="1:24" s="1047" customFormat="1" x14ac:dyDescent="0.35">
      <c r="B1" s="1047" t="s">
        <v>79</v>
      </c>
      <c r="C1" s="1047" t="s">
        <v>66</v>
      </c>
      <c r="F1" s="1047" t="s">
        <v>65</v>
      </c>
      <c r="J1" s="1047" t="s">
        <v>79</v>
      </c>
      <c r="K1" s="1047" t="s">
        <v>67</v>
      </c>
    </row>
    <row r="2" spans="1:24" s="613" customFormat="1" ht="15" customHeight="1" x14ac:dyDescent="0.25"/>
    <row r="3" spans="1:24" s="619" customFormat="1" ht="38.25" customHeight="1" x14ac:dyDescent="0.35">
      <c r="B3" s="1545"/>
      <c r="C3" s="1545"/>
      <c r="D3" s="1545"/>
    </row>
    <row r="4" spans="1:24" s="621" customFormat="1" ht="23.25" customHeight="1" x14ac:dyDescent="0.25">
      <c r="B4" s="1547" t="s">
        <v>450</v>
      </c>
      <c r="C4" s="1547"/>
      <c r="D4" s="1547"/>
      <c r="E4" s="1547"/>
      <c r="F4" s="1547"/>
      <c r="G4" s="1547"/>
      <c r="H4" s="1547"/>
      <c r="I4" s="1547"/>
      <c r="J4" s="1547"/>
      <c r="K4" s="1547"/>
      <c r="L4" s="1547"/>
      <c r="M4" s="1547"/>
      <c r="N4" s="1547"/>
      <c r="O4" s="1547"/>
      <c r="P4" s="1547"/>
      <c r="Q4" s="1547"/>
      <c r="R4" s="1547"/>
      <c r="S4" s="1547"/>
      <c r="T4" s="1547"/>
      <c r="U4" s="1547"/>
      <c r="V4" s="1547"/>
      <c r="W4" s="1016"/>
      <c r="X4" s="1016"/>
    </row>
    <row r="5" spans="1:24" s="621" customFormat="1" ht="15.75" customHeight="1" x14ac:dyDescent="0.25">
      <c r="B5" s="1702" t="str">
        <f>porsaad!$B$6</f>
        <v>Situación a 31 de enero de 2026</v>
      </c>
      <c r="C5" s="1702"/>
      <c r="D5" s="1702"/>
      <c r="E5" s="1702"/>
      <c r="F5" s="1702"/>
      <c r="G5" s="1702"/>
      <c r="H5" s="1702"/>
      <c r="I5" s="1702"/>
      <c r="J5" s="1702"/>
      <c r="K5" s="1702"/>
      <c r="L5" s="1702"/>
      <c r="M5" s="1702"/>
      <c r="N5" s="1702"/>
      <c r="O5" s="1702"/>
      <c r="P5" s="1702"/>
      <c r="Q5" s="1702"/>
      <c r="R5" s="1702"/>
      <c r="S5" s="1702"/>
      <c r="T5" s="1702"/>
      <c r="U5" s="1702"/>
      <c r="V5" s="1702"/>
      <c r="W5" s="1068"/>
      <c r="X5" s="1068"/>
    </row>
    <row r="7" spans="1:24" ht="16.5" customHeight="1" x14ac:dyDescent="0.35">
      <c r="M7" s="1052"/>
      <c r="S7" s="1052"/>
    </row>
    <row r="8" spans="1:24" ht="16.5" customHeight="1" x14ac:dyDescent="0.35">
      <c r="M8" s="1052"/>
      <c r="S8" s="1052"/>
    </row>
    <row r="9" spans="1:24" ht="15" customHeight="1" x14ac:dyDescent="0.35">
      <c r="B9" s="1711" t="s">
        <v>125</v>
      </c>
      <c r="C9" s="1712"/>
      <c r="D9" s="1712"/>
      <c r="E9" s="1712"/>
      <c r="F9" s="1713"/>
      <c r="G9" s="1052"/>
      <c r="H9" s="1711" t="s">
        <v>127</v>
      </c>
      <c r="I9" s="1712"/>
      <c r="J9" s="1712"/>
      <c r="K9" s="1712"/>
      <c r="L9" s="1713"/>
      <c r="M9" s="113"/>
      <c r="S9" s="113"/>
    </row>
    <row r="10" spans="1:24" ht="15" customHeight="1" x14ac:dyDescent="0.35">
      <c r="B10" s="1063" t="s">
        <v>124</v>
      </c>
      <c r="C10" s="1086" t="s">
        <v>48</v>
      </c>
      <c r="D10" s="1087" t="s">
        <v>33</v>
      </c>
      <c r="E10" s="1087" t="s">
        <v>32</v>
      </c>
      <c r="F10" s="1065" t="s">
        <v>0</v>
      </c>
      <c r="G10" s="1052"/>
      <c r="H10" s="1063" t="s">
        <v>124</v>
      </c>
      <c r="I10" s="1088" t="s">
        <v>48</v>
      </c>
      <c r="J10" s="1087" t="s">
        <v>33</v>
      </c>
      <c r="K10" s="1087" t="s">
        <v>32</v>
      </c>
      <c r="L10" s="1065" t="s">
        <v>0</v>
      </c>
      <c r="M10" s="113"/>
      <c r="S10" s="113"/>
    </row>
    <row r="11" spans="1:24" ht="6" customHeight="1" x14ac:dyDescent="0.35">
      <c r="E11" s="1092"/>
      <c r="M11" s="113"/>
      <c r="S11" s="113"/>
    </row>
    <row r="12" spans="1:24" ht="15.75" customHeight="1" x14ac:dyDescent="0.35">
      <c r="A12" s="1089"/>
      <c r="B12" s="1090" t="s">
        <v>115</v>
      </c>
      <c r="C12" s="1091">
        <v>1.8192611565231602E-2</v>
      </c>
      <c r="D12" s="1091">
        <v>1.7929831722295404E-2</v>
      </c>
      <c r="E12" s="1057">
        <v>1.6801371249003105E-2</v>
      </c>
      <c r="F12" s="1093">
        <v>1.777954985597344E-2</v>
      </c>
      <c r="G12" s="1052"/>
      <c r="H12" s="1090" t="s">
        <v>115</v>
      </c>
      <c r="I12" s="1091">
        <v>2.2592475860290537E-2</v>
      </c>
      <c r="J12" s="1091">
        <v>1.4651728524560894E-2</v>
      </c>
      <c r="K12" s="1091">
        <v>1.2789900170193309E-2</v>
      </c>
      <c r="L12" s="1095">
        <v>1.6363636363636365E-2</v>
      </c>
      <c r="M12" s="113"/>
      <c r="S12" s="113"/>
    </row>
    <row r="13" spans="1:24" ht="15.75" customHeight="1" x14ac:dyDescent="0.35">
      <c r="B13" s="1084" t="s">
        <v>116</v>
      </c>
      <c r="C13" s="1054">
        <v>4.3355444610084474E-4</v>
      </c>
      <c r="D13" s="1054">
        <v>1.9666413105994546E-4</v>
      </c>
      <c r="E13" s="1054">
        <v>1.3688683624763423E-4</v>
      </c>
      <c r="F13" s="1054">
        <v>2.7937355227540263E-4</v>
      </c>
      <c r="G13" s="1094"/>
      <c r="H13" s="1096" t="s">
        <v>116</v>
      </c>
      <c r="I13" s="1054">
        <v>6.0599982808515517E-3</v>
      </c>
      <c r="J13" s="1054">
        <v>1.0712611868681232E-3</v>
      </c>
      <c r="K13" s="1054">
        <v>3.6832880331241904E-4</v>
      </c>
      <c r="L13" s="1097">
        <v>2.3010707537266428E-3</v>
      </c>
      <c r="M13" s="113"/>
      <c r="S13" s="113"/>
    </row>
    <row r="14" spans="1:24" ht="15.75" customHeight="1" x14ac:dyDescent="0.35">
      <c r="B14" s="1082" t="s">
        <v>117</v>
      </c>
      <c r="C14" s="1057">
        <v>2.90481478887566E-3</v>
      </c>
      <c r="D14" s="1057">
        <v>1.9629306666171915E-3</v>
      </c>
      <c r="E14" s="1057">
        <v>8.4512742378974179E-4</v>
      </c>
      <c r="F14" s="1057">
        <v>2.0912330951877228E-3</v>
      </c>
      <c r="G14" s="1094"/>
      <c r="H14" s="1098" t="s">
        <v>117</v>
      </c>
      <c r="I14" s="1057">
        <v>1.43978682559239E-2</v>
      </c>
      <c r="J14" s="1057">
        <v>8.2576383154417832E-3</v>
      </c>
      <c r="K14" s="1057">
        <v>6.5918154799705338E-3</v>
      </c>
      <c r="L14" s="1099">
        <v>9.5066134788998526E-3</v>
      </c>
      <c r="M14" s="113"/>
      <c r="S14" s="113"/>
    </row>
    <row r="15" spans="1:24" ht="15.75" customHeight="1" x14ac:dyDescent="0.35">
      <c r="B15" s="1084" t="s">
        <v>118</v>
      </c>
      <c r="C15" s="1054">
        <v>0.92688938025059442</v>
      </c>
      <c r="D15" s="1054">
        <v>0.14595075975435537</v>
      </c>
      <c r="E15" s="1054">
        <v>7.290711930580519E-3</v>
      </c>
      <c r="F15" s="1054">
        <v>0.4319210050938207</v>
      </c>
      <c r="G15" s="1094"/>
      <c r="H15" s="1096" t="s">
        <v>118</v>
      </c>
      <c r="I15" s="1054">
        <v>0.24941978739864187</v>
      </c>
      <c r="J15" s="1054">
        <v>0.13155310554154484</v>
      </c>
      <c r="K15" s="1054">
        <v>1.3132826987070389E-2</v>
      </c>
      <c r="L15" s="1097">
        <v>0.12694940163762336</v>
      </c>
      <c r="M15" s="113"/>
      <c r="S15" s="113"/>
    </row>
    <row r="16" spans="1:24" ht="15.75" customHeight="1" x14ac:dyDescent="0.35">
      <c r="B16" s="1082" t="s">
        <v>119</v>
      </c>
      <c r="C16" s="1057">
        <v>4.869149933132564E-3</v>
      </c>
      <c r="D16" s="1057">
        <v>0.23629009814653332</v>
      </c>
      <c r="E16" s="1057">
        <v>0.18393424670578853</v>
      </c>
      <c r="F16" s="1057">
        <v>0.1302531721103824</v>
      </c>
      <c r="G16" s="1094"/>
      <c r="H16" s="1098" t="s">
        <v>119</v>
      </c>
      <c r="I16" s="1057">
        <v>0.22542334030543537</v>
      </c>
      <c r="J16" s="1057">
        <v>0.10691409824357802</v>
      </c>
      <c r="K16" s="1057">
        <v>0.17703914446109686</v>
      </c>
      <c r="L16" s="1099">
        <v>0.16483308838967037</v>
      </c>
      <c r="M16" s="113"/>
      <c r="S16" s="113"/>
    </row>
    <row r="17" spans="2:19" ht="15.75" customHeight="1" x14ac:dyDescent="0.35">
      <c r="B17" s="1084" t="s">
        <v>120</v>
      </c>
      <c r="C17" s="1054">
        <v>2.6980426684275649E-3</v>
      </c>
      <c r="D17" s="1054">
        <v>0.5568266572663686</v>
      </c>
      <c r="E17" s="1054">
        <v>0.20916903738796111</v>
      </c>
      <c r="F17" s="1054">
        <v>0.2522716053401034</v>
      </c>
      <c r="G17" s="1094"/>
      <c r="H17" s="1096" t="s">
        <v>120</v>
      </c>
      <c r="I17" s="1054">
        <v>0.40983066387782585</v>
      </c>
      <c r="J17" s="1054">
        <v>0.17117861048496888</v>
      </c>
      <c r="K17" s="1054">
        <v>8.7687657174791073E-2</v>
      </c>
      <c r="L17" s="1097">
        <v>0.21352508922947722</v>
      </c>
      <c r="M17" s="113"/>
      <c r="S17" s="113"/>
    </row>
    <row r="18" spans="2:19" ht="15.75" customHeight="1" x14ac:dyDescent="0.35">
      <c r="B18" s="1082" t="s">
        <v>121</v>
      </c>
      <c r="C18" s="1057">
        <v>4.3875709945405489E-2</v>
      </c>
      <c r="D18" s="1057">
        <v>3.9800367353754244E-2</v>
      </c>
      <c r="E18" s="1057">
        <v>0.54045898751353993</v>
      </c>
      <c r="F18" s="1057">
        <v>0.15554190332047674</v>
      </c>
      <c r="G18" s="1094"/>
      <c r="H18" s="1098" t="s">
        <v>121</v>
      </c>
      <c r="I18" s="1057">
        <v>5.8164522506518435E-2</v>
      </c>
      <c r="J18" s="1057">
        <v>0.23929296761666705</v>
      </c>
      <c r="K18" s="1057">
        <v>0.14609952498285367</v>
      </c>
      <c r="L18" s="1099">
        <v>0.15539365945832459</v>
      </c>
      <c r="M18" s="1052"/>
      <c r="S18" s="1052"/>
    </row>
    <row r="19" spans="2:19" ht="15.75" customHeight="1" x14ac:dyDescent="0.35">
      <c r="B19" s="1084" t="s">
        <v>122</v>
      </c>
      <c r="C19" s="1054">
        <v>8.3375855019393225E-5</v>
      </c>
      <c r="D19" s="1054">
        <v>5.5659659733946828E-4</v>
      </c>
      <c r="E19" s="1054">
        <v>4.0453035911963912E-2</v>
      </c>
      <c r="F19" s="1085">
        <v>9.4553029440005206E-3</v>
      </c>
      <c r="G19" s="1052"/>
      <c r="H19" s="1096" t="s">
        <v>122</v>
      </c>
      <c r="I19" s="1054">
        <v>3.8394315349130396E-3</v>
      </c>
      <c r="J19" s="1054">
        <v>0.11528332626598523</v>
      </c>
      <c r="K19" s="1054">
        <v>0.18915589199075367</v>
      </c>
      <c r="L19" s="1097">
        <v>0.10704178039051018</v>
      </c>
    </row>
    <row r="20" spans="2:19" x14ac:dyDescent="0.35">
      <c r="B20" s="1082" t="s">
        <v>123</v>
      </c>
      <c r="C20" s="1057">
        <v>5.3360547212411665E-5</v>
      </c>
      <c r="D20" s="1057">
        <v>4.8609436167646895E-4</v>
      </c>
      <c r="E20" s="1057">
        <v>9.1059504112556687E-4</v>
      </c>
      <c r="F20" s="1083">
        <v>4.0685468777971258E-4</v>
      </c>
      <c r="G20" s="1052"/>
      <c r="H20" s="1100" t="s">
        <v>123</v>
      </c>
      <c r="I20" s="1101">
        <v>1.0271911979599438E-2</v>
      </c>
      <c r="J20" s="1101">
        <v>0.21179726382038522</v>
      </c>
      <c r="K20" s="1101">
        <v>0.36713490994995807</v>
      </c>
      <c r="L20" s="1102">
        <v>0.20408566029813144</v>
      </c>
    </row>
    <row r="21" spans="2:19" x14ac:dyDescent="0.35">
      <c r="B21" s="1300" t="s">
        <v>0</v>
      </c>
      <c r="C21" s="1301">
        <v>0.99999999999999989</v>
      </c>
      <c r="D21" s="1301">
        <v>1</v>
      </c>
      <c r="E21" s="1301">
        <v>1.0000000000000002</v>
      </c>
      <c r="F21" s="1302">
        <v>0.99999999999999989</v>
      </c>
      <c r="G21" s="113"/>
      <c r="H21" s="1059" t="s">
        <v>0</v>
      </c>
      <c r="I21" s="1306">
        <v>1.0000000000000002</v>
      </c>
      <c r="J21" s="1306">
        <v>1</v>
      </c>
      <c r="K21" s="1306">
        <v>1</v>
      </c>
      <c r="L21" s="1307">
        <v>1</v>
      </c>
    </row>
    <row r="23" spans="2:19" ht="15" customHeight="1" x14ac:dyDescent="0.35"/>
    <row r="24" spans="2:19" ht="15" customHeight="1" x14ac:dyDescent="0.35">
      <c r="H24" s="700"/>
      <c r="I24" s="700"/>
      <c r="J24" s="700"/>
      <c r="K24" s="700"/>
      <c r="L24" s="700"/>
    </row>
    <row r="25" spans="2:19" ht="15" customHeight="1" x14ac:dyDescent="0.35">
      <c r="B25" s="1711" t="s">
        <v>126</v>
      </c>
      <c r="C25" s="1712"/>
      <c r="D25" s="1712"/>
      <c r="E25" s="1712"/>
      <c r="F25" s="1713"/>
      <c r="H25" s="700" t="s">
        <v>128</v>
      </c>
      <c r="I25" s="700"/>
      <c r="J25" s="700"/>
      <c r="K25" s="700"/>
      <c r="L25" s="700"/>
    </row>
    <row r="26" spans="2:19" ht="15" customHeight="1" x14ac:dyDescent="0.35">
      <c r="B26" s="1063" t="s">
        <v>124</v>
      </c>
      <c r="C26" s="1088" t="s">
        <v>48</v>
      </c>
      <c r="D26" s="1087" t="s">
        <v>33</v>
      </c>
      <c r="E26" s="1087" t="s">
        <v>32</v>
      </c>
      <c r="F26" s="1065" t="s">
        <v>0</v>
      </c>
      <c r="H26" s="700" t="s">
        <v>124</v>
      </c>
      <c r="I26" s="700" t="s">
        <v>48</v>
      </c>
      <c r="J26" s="700" t="s">
        <v>33</v>
      </c>
      <c r="K26" s="700" t="s">
        <v>32</v>
      </c>
      <c r="L26" s="700" t="s">
        <v>0</v>
      </c>
    </row>
    <row r="27" spans="2:19" ht="7.5" customHeight="1" x14ac:dyDescent="0.35">
      <c r="H27" s="700" t="s">
        <v>115</v>
      </c>
      <c r="I27" s="700">
        <v>2.1696751643330573E-2</v>
      </c>
      <c r="J27" s="700">
        <v>1.1960742902215001E-2</v>
      </c>
      <c r="K27" s="700">
        <v>2.5850950174646139E-3</v>
      </c>
      <c r="L27" s="700">
        <v>1.1473116702382272E-2</v>
      </c>
    </row>
    <row r="28" spans="2:19" x14ac:dyDescent="0.35">
      <c r="B28" s="1090" t="s">
        <v>115</v>
      </c>
      <c r="C28" s="1091">
        <v>0</v>
      </c>
      <c r="D28" s="1091">
        <v>0</v>
      </c>
      <c r="E28" s="1091">
        <v>6.2833804586867733E-4</v>
      </c>
      <c r="F28" s="1095">
        <v>1.6970725498515062E-4</v>
      </c>
      <c r="H28" s="700" t="s">
        <v>116</v>
      </c>
      <c r="I28" s="700">
        <v>4.1526159907522044E-2</v>
      </c>
      <c r="J28" s="700">
        <v>1.7426048127443333E-2</v>
      </c>
      <c r="K28" s="700">
        <v>1.8549579022535165E-2</v>
      </c>
      <c r="L28" s="700">
        <v>2.4092829570375247E-2</v>
      </c>
    </row>
    <row r="29" spans="2:19" ht="15.75" customHeight="1" x14ac:dyDescent="0.35">
      <c r="B29" s="1096" t="s">
        <v>116</v>
      </c>
      <c r="C29" s="1054">
        <v>1.3256738842244808E-3</v>
      </c>
      <c r="D29" s="1054">
        <v>2.453385672227674E-4</v>
      </c>
      <c r="E29" s="1054">
        <v>3.1416902293433867E-4</v>
      </c>
      <c r="F29" s="1097">
        <v>6.7882901994060249E-4</v>
      </c>
      <c r="H29" s="700" t="s">
        <v>117</v>
      </c>
      <c r="I29" s="700">
        <v>8.3414844353851311E-2</v>
      </c>
      <c r="J29" s="702">
        <v>4.5334448232611665E-2</v>
      </c>
      <c r="K29" s="702">
        <v>2.9305124245091366E-2</v>
      </c>
      <c r="L29" s="700">
        <v>5.0112155350364729E-2</v>
      </c>
    </row>
    <row r="30" spans="2:19" ht="15.75" customHeight="1" x14ac:dyDescent="0.35">
      <c r="B30" s="1098" t="s">
        <v>117</v>
      </c>
      <c r="C30" s="1057">
        <v>5.0817498895271767E-3</v>
      </c>
      <c r="D30" s="1057">
        <v>1.2266928361138372E-3</v>
      </c>
      <c r="E30" s="1057">
        <v>0</v>
      </c>
      <c r="F30" s="1099">
        <v>2.3759015697921086E-3</v>
      </c>
      <c r="H30" s="700" t="s">
        <v>118</v>
      </c>
      <c r="I30" s="700">
        <v>0.68189497732511606</v>
      </c>
      <c r="J30" s="702">
        <v>0.12110306065712968</v>
      </c>
      <c r="K30" s="702">
        <v>9.1153660926316493E-2</v>
      </c>
      <c r="L30" s="700">
        <v>0.25812544942634419</v>
      </c>
    </row>
    <row r="31" spans="2:19" ht="15.75" customHeight="1" x14ac:dyDescent="0.35">
      <c r="B31" s="1096" t="s">
        <v>118</v>
      </c>
      <c r="C31" s="1054">
        <v>0.12770658418029165</v>
      </c>
      <c r="D31" s="1054">
        <v>5.3974484789008834E-2</v>
      </c>
      <c r="E31" s="1054">
        <v>2.1991831605403709E-3</v>
      </c>
      <c r="F31" s="1097">
        <v>6.8307170131523126E-2</v>
      </c>
      <c r="H31" s="700" t="s">
        <v>119</v>
      </c>
      <c r="I31" s="700">
        <v>0.10526891796685295</v>
      </c>
      <c r="J31" s="700">
        <v>0.48961462701877945</v>
      </c>
      <c r="K31" s="700">
        <v>0.10655352032371811</v>
      </c>
      <c r="L31" s="700">
        <v>0.26524293170866081</v>
      </c>
    </row>
    <row r="32" spans="2:19" ht="15.75" customHeight="1" x14ac:dyDescent="0.35">
      <c r="B32" s="1098" t="s">
        <v>119</v>
      </c>
      <c r="C32" s="1057">
        <v>0.17101193106495802</v>
      </c>
      <c r="D32" s="1057">
        <v>4.2688910696761534E-2</v>
      </c>
      <c r="E32" s="1057">
        <v>5.6550424128180961E-2</v>
      </c>
      <c r="F32" s="1099">
        <v>9.5714891811624944E-2</v>
      </c>
      <c r="H32" s="700" t="s">
        <v>120</v>
      </c>
      <c r="I32" s="700">
        <v>5.922146145269739E-2</v>
      </c>
      <c r="J32" s="700">
        <v>0.21355206048041239</v>
      </c>
      <c r="K32" s="700">
        <v>0.38330814664740298</v>
      </c>
      <c r="L32" s="700">
        <v>0.22803490231573073</v>
      </c>
    </row>
    <row r="33" spans="2:12" ht="15.75" customHeight="1" x14ac:dyDescent="0.35">
      <c r="B33" s="1096" t="s">
        <v>120</v>
      </c>
      <c r="C33" s="1054">
        <v>0.60185594343791426</v>
      </c>
      <c r="D33" s="1054">
        <v>0.13199214916584887</v>
      </c>
      <c r="E33" s="1054">
        <v>4.429783223374175E-2</v>
      </c>
      <c r="F33" s="1097">
        <v>0.28875689435723378</v>
      </c>
      <c r="H33" s="700" t="s">
        <v>121</v>
      </c>
      <c r="I33" s="700">
        <v>9.2341156111274509E-4</v>
      </c>
      <c r="J33" s="700">
        <v>8.0527048519669492E-2</v>
      </c>
      <c r="K33" s="700">
        <v>0.14948159711266476</v>
      </c>
      <c r="L33" s="700">
        <v>8.2000407837637693E-2</v>
      </c>
    </row>
    <row r="34" spans="2:12" ht="15.75" customHeight="1" x14ac:dyDescent="0.35">
      <c r="B34" s="1098" t="s">
        <v>121</v>
      </c>
      <c r="C34" s="1057">
        <v>8.1307998232434828E-2</v>
      </c>
      <c r="D34" s="1057">
        <v>0.10255152109911678</v>
      </c>
      <c r="E34" s="1057">
        <v>4.7439522463085138E-2</v>
      </c>
      <c r="F34" s="1099">
        <v>7.9507848960543068E-2</v>
      </c>
      <c r="H34" s="700" t="s">
        <v>122</v>
      </c>
      <c r="I34" s="700">
        <v>7.7976976271742918E-4</v>
      </c>
      <c r="J34" s="700">
        <v>9.0987849609282401E-3</v>
      </c>
      <c r="K34" s="700">
        <v>0.13038400008856857</v>
      </c>
      <c r="L34" s="700">
        <v>4.6133949621319177E-2</v>
      </c>
    </row>
    <row r="35" spans="2:12" ht="15.75" customHeight="1" x14ac:dyDescent="0.35">
      <c r="B35" s="1096" t="s">
        <v>122</v>
      </c>
      <c r="C35" s="1054">
        <v>5.0817498895271767E-3</v>
      </c>
      <c r="D35" s="1054">
        <v>0.42075564278704614</v>
      </c>
      <c r="E35" s="1054">
        <v>0.16713792020106819</v>
      </c>
      <c r="F35" s="1097">
        <v>0.19261773440814595</v>
      </c>
      <c r="H35" s="700" t="s">
        <v>123</v>
      </c>
      <c r="I35" s="700">
        <v>5.2737060267994554E-3</v>
      </c>
      <c r="J35" s="700">
        <v>1.1383179100810744E-2</v>
      </c>
      <c r="K35" s="700">
        <v>8.8679276616237937E-2</v>
      </c>
      <c r="L35" s="700">
        <v>3.4784257467185171E-2</v>
      </c>
    </row>
    <row r="36" spans="2:12" x14ac:dyDescent="0.35">
      <c r="B36" s="1100" t="s">
        <v>123</v>
      </c>
      <c r="C36" s="1101">
        <v>6.6283694211224037E-3</v>
      </c>
      <c r="D36" s="1101">
        <v>0.24656526005888127</v>
      </c>
      <c r="E36" s="1101">
        <v>0.68143261074458061</v>
      </c>
      <c r="F36" s="1102">
        <v>0.27187102248621131</v>
      </c>
      <c r="H36" s="700" t="s">
        <v>0</v>
      </c>
      <c r="I36" s="700">
        <v>0.99999999999999989</v>
      </c>
      <c r="J36" s="700">
        <v>1</v>
      </c>
      <c r="K36" s="700">
        <v>1</v>
      </c>
      <c r="L36" s="700">
        <v>1.0000000000000002</v>
      </c>
    </row>
    <row r="37" spans="2:12" x14ac:dyDescent="0.35">
      <c r="B37" s="1059" t="s">
        <v>0</v>
      </c>
      <c r="C37" s="1306">
        <f>SUM(C28:C36)</f>
        <v>1</v>
      </c>
      <c r="D37" s="1306">
        <f>SUM(D28:D36)</f>
        <v>1</v>
      </c>
      <c r="E37" s="1306">
        <f>SUM(E28:E36)</f>
        <v>1</v>
      </c>
      <c r="F37" s="1307">
        <f>SUM(F28:F36)</f>
        <v>1</v>
      </c>
    </row>
    <row r="38" spans="2:12" x14ac:dyDescent="0.35">
      <c r="H38" s="700"/>
      <c r="I38" s="700"/>
      <c r="J38" s="700"/>
      <c r="K38" s="700"/>
      <c r="L38" s="700"/>
    </row>
    <row r="39" spans="2:12" x14ac:dyDescent="0.35">
      <c r="H39" s="700"/>
      <c r="I39" s="700"/>
      <c r="J39" s="700"/>
      <c r="K39" s="700"/>
      <c r="L39" s="700"/>
    </row>
    <row r="40" spans="2:12" x14ac:dyDescent="0.3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2"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66</v>
      </c>
      <c r="C1" s="700" t="s">
        <v>66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457</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125.56890773200656</v>
      </c>
      <c r="D11" s="1073">
        <v>0.54503622647537198</v>
      </c>
      <c r="E11" s="1072">
        <v>247.06748343266457</v>
      </c>
      <c r="F11" s="1073">
        <v>0.37101423707865344</v>
      </c>
      <c r="G11" s="1072">
        <v>368.41930587381256</v>
      </c>
      <c r="H11" s="1073">
        <v>0.34825740311423109</v>
      </c>
      <c r="I11" s="1070"/>
      <c r="J11" s="1070"/>
      <c r="K11" s="1070"/>
      <c r="L11" s="1070"/>
      <c r="M11" s="1070"/>
      <c r="N11" s="1070"/>
      <c r="O11" s="1070"/>
    </row>
    <row r="12" spans="1:18" ht="15" customHeight="1" x14ac:dyDescent="0.35">
      <c r="B12" s="1074" t="s">
        <v>7</v>
      </c>
      <c r="C12" s="1075">
        <v>134.38595415005403</v>
      </c>
      <c r="D12" s="1076">
        <v>0.28992399117835438</v>
      </c>
      <c r="E12" s="1075">
        <v>236.80414619100088</v>
      </c>
      <c r="F12" s="1076">
        <v>0.41790406427153648</v>
      </c>
      <c r="G12" s="1075">
        <v>362.92590361444906</v>
      </c>
      <c r="H12" s="1076">
        <v>0.2789157073561801</v>
      </c>
      <c r="I12" s="1070"/>
      <c r="J12" s="1070"/>
      <c r="K12" s="1070"/>
      <c r="L12" s="1070"/>
      <c r="M12" s="1070"/>
      <c r="N12" s="1070"/>
      <c r="O12" s="1070"/>
    </row>
    <row r="13" spans="1:18" ht="15" customHeight="1" x14ac:dyDescent="0.35">
      <c r="B13" s="1074" t="s">
        <v>37</v>
      </c>
      <c r="C13" s="1075">
        <v>121.45205877497065</v>
      </c>
      <c r="D13" s="1076">
        <v>0.28205418175833674</v>
      </c>
      <c r="E13" s="1075">
        <v>208.11447220347029</v>
      </c>
      <c r="F13" s="1076">
        <v>0.33977591706010041</v>
      </c>
      <c r="G13" s="1075">
        <v>286.94741780569251</v>
      </c>
      <c r="H13" s="1076">
        <v>0.37820518347963406</v>
      </c>
      <c r="I13" s="1070"/>
      <c r="J13" s="1070"/>
      <c r="K13" s="1070"/>
      <c r="L13" s="1070"/>
      <c r="M13" s="1070"/>
      <c r="N13" s="1070"/>
      <c r="O13" s="1070"/>
    </row>
    <row r="14" spans="1:18" ht="15" customHeight="1" x14ac:dyDescent="0.35">
      <c r="B14" s="1074" t="s">
        <v>38</v>
      </c>
      <c r="C14" s="1075">
        <v>163.69937600643328</v>
      </c>
      <c r="D14" s="1076">
        <v>0.13614362582291556</v>
      </c>
      <c r="E14" s="1075">
        <v>279.85730475474793</v>
      </c>
      <c r="F14" s="1076">
        <v>0.17909071475068419</v>
      </c>
      <c r="G14" s="1075">
        <v>391.61708907637745</v>
      </c>
      <c r="H14" s="1076">
        <v>0.21028493106088333</v>
      </c>
      <c r="I14" s="1070"/>
      <c r="J14" s="1070"/>
      <c r="K14" s="1070"/>
      <c r="L14" s="1070"/>
      <c r="M14" s="1070"/>
      <c r="N14" s="1070"/>
      <c r="O14" s="1070"/>
    </row>
    <row r="15" spans="1:18" ht="15" customHeight="1" x14ac:dyDescent="0.35">
      <c r="B15" s="1074" t="s">
        <v>6</v>
      </c>
      <c r="C15" s="1075">
        <v>162.76954359925708</v>
      </c>
      <c r="D15" s="1076">
        <v>0.13611962068350345</v>
      </c>
      <c r="E15" s="1075">
        <v>280.05353242639188</v>
      </c>
      <c r="F15" s="1076">
        <v>0.18969037625855512</v>
      </c>
      <c r="G15" s="1075">
        <v>421.73988418882522</v>
      </c>
      <c r="H15" s="1076">
        <v>0.22986089089738515</v>
      </c>
      <c r="I15" s="1070"/>
      <c r="J15" s="1070"/>
      <c r="K15" s="1070"/>
      <c r="L15" s="1070"/>
      <c r="M15" s="1070"/>
      <c r="N15" s="1070"/>
      <c r="O15" s="1070"/>
    </row>
    <row r="16" spans="1:18" ht="15" customHeight="1" x14ac:dyDescent="0.35">
      <c r="B16" s="1074" t="s">
        <v>5</v>
      </c>
      <c r="C16" s="1075">
        <v>132.38797164143244</v>
      </c>
      <c r="D16" s="1076">
        <v>0.35071811418434257</v>
      </c>
      <c r="E16" s="1075">
        <v>216.98302154195287</v>
      </c>
      <c r="F16" s="1076">
        <v>0.33611279250064602</v>
      </c>
      <c r="G16" s="1075">
        <v>298.6778416149096</v>
      </c>
      <c r="H16" s="1076">
        <v>0.34771136511482642</v>
      </c>
      <c r="I16" s="1070"/>
      <c r="J16" s="1070"/>
      <c r="K16" s="1070"/>
      <c r="L16" s="1070"/>
      <c r="M16" s="1070"/>
      <c r="N16" s="1070"/>
      <c r="O16" s="1070"/>
    </row>
    <row r="17" spans="1:15" ht="15" customHeight="1" x14ac:dyDescent="0.35">
      <c r="B17" s="1074" t="s">
        <v>4</v>
      </c>
      <c r="C17" s="1075">
        <v>129.5070006459938</v>
      </c>
      <c r="D17" s="1076">
        <v>0.29677561295339322</v>
      </c>
      <c r="E17" s="1075">
        <v>215.4355437813708</v>
      </c>
      <c r="F17" s="1076">
        <v>0.36592876854378664</v>
      </c>
      <c r="G17" s="1075">
        <v>292.42500786575289</v>
      </c>
      <c r="H17" s="1076">
        <v>0.39520273959438051</v>
      </c>
      <c r="I17" s="1070"/>
      <c r="J17" s="1070"/>
      <c r="K17" s="1070"/>
      <c r="L17" s="1070"/>
      <c r="M17" s="1070"/>
      <c r="N17" s="1070"/>
      <c r="O17" s="1070"/>
    </row>
    <row r="18" spans="1:15" ht="15" customHeight="1" x14ac:dyDescent="0.35">
      <c r="B18" s="1074" t="s">
        <v>40</v>
      </c>
      <c r="C18" s="1075">
        <v>157.28965528260417</v>
      </c>
      <c r="D18" s="1076">
        <v>0.17981759346187523</v>
      </c>
      <c r="E18" s="1075">
        <v>266.82110590942369</v>
      </c>
      <c r="F18" s="1076">
        <v>0.21517835150218045</v>
      </c>
      <c r="G18" s="1075">
        <v>364.60517569859257</v>
      </c>
      <c r="H18" s="1076">
        <v>0.24829940302034781</v>
      </c>
      <c r="I18" s="1070"/>
      <c r="J18" s="1070"/>
      <c r="K18" s="1070"/>
      <c r="L18" s="1070"/>
      <c r="M18" s="1070"/>
      <c r="N18" s="1070"/>
      <c r="O18" s="1070"/>
    </row>
    <row r="19" spans="1:15" ht="15" customHeight="1" x14ac:dyDescent="0.35">
      <c r="B19" s="1074" t="s">
        <v>41</v>
      </c>
      <c r="C19" s="1075">
        <v>176.910840482124</v>
      </c>
      <c r="D19" s="1076">
        <v>6.0930467716621715E-2</v>
      </c>
      <c r="E19" s="1075">
        <v>294.35405530401198</v>
      </c>
      <c r="F19" s="1076">
        <v>0.17352472721724543</v>
      </c>
      <c r="G19" s="1075">
        <v>405.72329617699359</v>
      </c>
      <c r="H19" s="1076">
        <v>0.23072427445979662</v>
      </c>
      <c r="I19" s="1070"/>
      <c r="J19" s="1070"/>
      <c r="K19" s="1070"/>
      <c r="L19" s="1070"/>
      <c r="M19" s="1070"/>
      <c r="N19" s="1070"/>
      <c r="O19" s="1070"/>
    </row>
    <row r="20" spans="1:15" ht="15" customHeight="1" x14ac:dyDescent="0.35">
      <c r="B20" s="1074" t="s">
        <v>3</v>
      </c>
      <c r="C20" s="1075">
        <v>181.1145272050866</v>
      </c>
      <c r="D20" s="1076">
        <v>0.11575183972085942</v>
      </c>
      <c r="E20" s="1075">
        <v>312.71678054987757</v>
      </c>
      <c r="F20" s="1076">
        <v>9.7692358040038729E-2</v>
      </c>
      <c r="G20" s="1075">
        <v>445.32728157587002</v>
      </c>
      <c r="H20" s="1076">
        <v>0.11474262234092888</v>
      </c>
      <c r="I20" s="1070"/>
      <c r="J20" s="1070"/>
      <c r="K20" s="1070"/>
      <c r="L20" s="1070"/>
      <c r="M20" s="1070"/>
      <c r="N20" s="1070"/>
      <c r="O20" s="1070"/>
    </row>
    <row r="21" spans="1:15" ht="15" customHeight="1" x14ac:dyDescent="0.35">
      <c r="B21" s="1074" t="s">
        <v>2</v>
      </c>
      <c r="C21" s="1075">
        <v>134.43489996225009</v>
      </c>
      <c r="D21" s="1076">
        <v>0.2446715327435906</v>
      </c>
      <c r="E21" s="1075">
        <v>231.74091428571788</v>
      </c>
      <c r="F21" s="1076">
        <v>0.26682879620057981</v>
      </c>
      <c r="G21" s="1075">
        <v>322.57590772317405</v>
      </c>
      <c r="H21" s="1076">
        <v>0.30089063236777636</v>
      </c>
      <c r="I21" s="1070"/>
      <c r="J21" s="1070"/>
      <c r="K21" s="1070"/>
      <c r="L21" s="1070"/>
      <c r="M21" s="1070"/>
      <c r="N21" s="1070"/>
      <c r="O21" s="1070"/>
    </row>
    <row r="22" spans="1:15" ht="15" customHeight="1" x14ac:dyDescent="0.35">
      <c r="B22" s="1074" t="s">
        <v>35</v>
      </c>
      <c r="C22" s="1075">
        <v>367.55692676553389</v>
      </c>
      <c r="D22" s="1076">
        <v>0.27349229994530527</v>
      </c>
      <c r="E22" s="1075">
        <v>379.36030948424525</v>
      </c>
      <c r="F22" s="1076">
        <v>0.19593974809174725</v>
      </c>
      <c r="G22" s="1075">
        <v>391.45165040358546</v>
      </c>
      <c r="H22" s="1076">
        <v>0.19557779973689743</v>
      </c>
      <c r="I22" s="1070"/>
      <c r="J22" s="1070"/>
      <c r="K22" s="1070"/>
      <c r="L22" s="1070"/>
      <c r="M22" s="1070"/>
      <c r="N22" s="1070"/>
      <c r="O22" s="1070"/>
    </row>
    <row r="23" spans="1:15" ht="15" customHeight="1" x14ac:dyDescent="0.35">
      <c r="B23" s="1074" t="s">
        <v>42</v>
      </c>
      <c r="C23" s="1075">
        <v>181.68555760317105</v>
      </c>
      <c r="D23" s="1076">
        <v>0.10535073383168975</v>
      </c>
      <c r="E23" s="1075">
        <v>275.54779018234882</v>
      </c>
      <c r="F23" s="1076">
        <v>0.16559084502479363</v>
      </c>
      <c r="G23" s="1075">
        <v>385.44356224626534</v>
      </c>
      <c r="H23" s="1076">
        <v>0.19756921513135864</v>
      </c>
      <c r="I23" s="1070"/>
      <c r="J23" s="1070"/>
      <c r="K23" s="1070"/>
      <c r="L23" s="1070"/>
      <c r="M23" s="1070"/>
      <c r="N23" s="1070"/>
      <c r="O23" s="1070"/>
    </row>
    <row r="24" spans="1:15" ht="15" customHeight="1" x14ac:dyDescent="0.35">
      <c r="B24" s="1074" t="s">
        <v>43</v>
      </c>
      <c r="C24" s="1075">
        <v>132.18159233081494</v>
      </c>
      <c r="D24" s="1076">
        <v>0.25409445935788455</v>
      </c>
      <c r="E24" s="1075">
        <v>241.66559134834523</v>
      </c>
      <c r="F24" s="1076">
        <v>0.28992384100221319</v>
      </c>
      <c r="G24" s="1075">
        <v>334.19199517396953</v>
      </c>
      <c r="H24" s="1076">
        <v>0.31709572613618442</v>
      </c>
      <c r="I24" s="1070"/>
      <c r="J24" s="1070"/>
      <c r="K24" s="1070"/>
      <c r="L24" s="1070"/>
      <c r="M24" s="1070"/>
      <c r="N24" s="1070"/>
      <c r="O24" s="1070"/>
    </row>
    <row r="25" spans="1:15" ht="15" customHeight="1" x14ac:dyDescent="0.35">
      <c r="B25" s="1074" t="s">
        <v>44</v>
      </c>
      <c r="C25" s="1075">
        <v>108.28417995839123</v>
      </c>
      <c r="D25" s="1076">
        <v>0.37598386174229526</v>
      </c>
      <c r="E25" s="1075">
        <v>230.99974960876568</v>
      </c>
      <c r="F25" s="1076">
        <v>0.47966266476877656</v>
      </c>
      <c r="G25" s="1075">
        <v>292.14676898222939</v>
      </c>
      <c r="H25" s="1076">
        <v>0.44743015035921507</v>
      </c>
      <c r="I25" s="1070"/>
      <c r="J25" s="1070"/>
      <c r="K25" s="1070"/>
      <c r="L25" s="1070"/>
      <c r="M25" s="1070"/>
      <c r="N25" s="1070"/>
      <c r="O25" s="1070"/>
    </row>
    <row r="26" spans="1:15" ht="15" customHeight="1" x14ac:dyDescent="0.35">
      <c r="B26" s="1074" t="s">
        <v>45</v>
      </c>
      <c r="C26" s="1075">
        <v>166.60685352265415</v>
      </c>
      <c r="D26" s="1076">
        <v>0.17401173539229842</v>
      </c>
      <c r="E26" s="1075">
        <v>287.25275720824357</v>
      </c>
      <c r="F26" s="1076">
        <v>0.25446638171366509</v>
      </c>
      <c r="G26" s="1075">
        <v>384.22963628395195</v>
      </c>
      <c r="H26" s="1076">
        <v>0.30002474401648799</v>
      </c>
      <c r="I26" s="1070"/>
      <c r="J26" s="1070"/>
      <c r="K26" s="1070"/>
      <c r="L26" s="1070"/>
      <c r="M26" s="1070"/>
      <c r="N26" s="1070"/>
      <c r="O26" s="1070"/>
    </row>
    <row r="27" spans="1:15" ht="15" customHeight="1" x14ac:dyDescent="0.35">
      <c r="B27" s="1074" t="s">
        <v>46</v>
      </c>
      <c r="C27" s="1075">
        <v>203.20555555555555</v>
      </c>
      <c r="D27" s="1076">
        <v>0.34914618766341499</v>
      </c>
      <c r="E27" s="1075">
        <v>210.24704149932927</v>
      </c>
      <c r="F27" s="1076">
        <v>0.37993082475958151</v>
      </c>
      <c r="G27" s="1075">
        <v>284.65668085106245</v>
      </c>
      <c r="H27" s="1076">
        <v>0.41223371760130317</v>
      </c>
      <c r="I27" s="1070"/>
      <c r="J27" s="1070"/>
      <c r="K27" s="1070"/>
      <c r="L27" s="1070"/>
      <c r="M27" s="1070"/>
      <c r="N27" s="1070"/>
      <c r="O27" s="1070"/>
    </row>
    <row r="28" spans="1:15" ht="15" customHeight="1" x14ac:dyDescent="0.35">
      <c r="B28" s="1077" t="s">
        <v>1</v>
      </c>
      <c r="C28" s="1078">
        <v>172.91407678244971</v>
      </c>
      <c r="D28" s="1079">
        <v>9.2413002808730313E-2</v>
      </c>
      <c r="E28" s="1078">
        <v>281.94971316818481</v>
      </c>
      <c r="F28" s="1079">
        <v>0.25629674737093783</v>
      </c>
      <c r="G28" s="1078">
        <v>381.90206015037455</v>
      </c>
      <c r="H28" s="1079">
        <v>0.28026440712156064</v>
      </c>
      <c r="I28" s="1070"/>
      <c r="J28" s="1070"/>
      <c r="K28" s="1070"/>
      <c r="L28" s="1070"/>
      <c r="M28" s="1070"/>
      <c r="N28" s="1070"/>
      <c r="O28" s="1070"/>
    </row>
    <row r="29" spans="1:15" ht="15" customHeight="1" x14ac:dyDescent="0.35">
      <c r="B29" s="1303" t="s">
        <v>0</v>
      </c>
      <c r="C29" s="1304">
        <v>172.34609155324654</v>
      </c>
      <c r="D29" s="1305">
        <v>0.37203281649488917</v>
      </c>
      <c r="E29" s="1304">
        <v>277.35767365071712</v>
      </c>
      <c r="F29" s="1305">
        <v>0.27074854824850764</v>
      </c>
      <c r="G29" s="1304">
        <v>384.9492069435322</v>
      </c>
      <c r="H29" s="1305">
        <v>0.27296952066855901</v>
      </c>
      <c r="I29" s="672"/>
      <c r="J29" s="672"/>
      <c r="K29" s="672"/>
      <c r="L29" s="672"/>
      <c r="M29" s="672"/>
      <c r="N29" s="672"/>
      <c r="O29" s="672"/>
    </row>
    <row r="30" spans="1:15" ht="7.5" customHeight="1"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1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65</v>
      </c>
      <c r="C1" s="700" t="s">
        <v>65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456</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v>216.20333333333329</v>
      </c>
      <c r="F11" s="1073">
        <v>0.64875534266854851</v>
      </c>
      <c r="G11" s="1072">
        <v>666.20999999999992</v>
      </c>
      <c r="H11" s="1073">
        <v>0.25315730008332804</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355.27272727272725</v>
      </c>
      <c r="D13" s="1076">
        <v>0.13421961771945579</v>
      </c>
      <c r="E13" s="1075">
        <v>484.3866666666666</v>
      </c>
      <c r="F13" s="1076">
        <v>0.31126752155744036</v>
      </c>
      <c r="G13" s="1075">
        <v>791.38083333333327</v>
      </c>
      <c r="H13" s="1076">
        <v>0.30069210828893694</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207.42500000000001</v>
      </c>
      <c r="D15" s="1076">
        <v>0.3277817552672308</v>
      </c>
      <c r="E15" s="1075">
        <v>548.57254901960766</v>
      </c>
      <c r="F15" s="1076">
        <v>0.24346736025659635</v>
      </c>
      <c r="G15" s="1075">
        <v>560.47457446808482</v>
      </c>
      <c r="H15" s="1076">
        <v>0.22846837663921879</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310.30983699503855</v>
      </c>
      <c r="D17" s="1076">
        <v>0.48425963011696521</v>
      </c>
      <c r="E17" s="1075">
        <v>562.78135542168707</v>
      </c>
      <c r="F17" s="1076">
        <v>0.50564637192748818</v>
      </c>
      <c r="G17" s="1075">
        <v>720.8736377952747</v>
      </c>
      <c r="H17" s="1076">
        <v>0.42682936232123403</v>
      </c>
      <c r="I17" s="1070"/>
      <c r="J17" s="1070"/>
      <c r="K17" s="1070"/>
      <c r="L17" s="1070"/>
      <c r="M17" s="1070"/>
      <c r="N17" s="1070"/>
      <c r="O17" s="1070"/>
    </row>
    <row r="18" spans="1:15" ht="15" customHeight="1" x14ac:dyDescent="0.35">
      <c r="B18" s="1074" t="s">
        <v>40</v>
      </c>
      <c r="C18" s="1075">
        <v>157.63</v>
      </c>
      <c r="D18" s="1076">
        <v>0</v>
      </c>
      <c r="E18" s="1075">
        <v>756.0675</v>
      </c>
      <c r="F18" s="1076">
        <v>0.11621316879775943</v>
      </c>
      <c r="G18" s="1075">
        <v>869.56071428571431</v>
      </c>
      <c r="H18" s="1076">
        <v>0.45293048090039478</v>
      </c>
      <c r="I18" s="1070"/>
      <c r="J18" s="1070"/>
      <c r="K18" s="1070"/>
      <c r="L18" s="1070"/>
      <c r="M18" s="1070"/>
      <c r="N18" s="1070"/>
      <c r="O18" s="1070"/>
    </row>
    <row r="19" spans="1:15" ht="15" customHeight="1" x14ac:dyDescent="0.35">
      <c r="B19" s="1074" t="s">
        <v>41</v>
      </c>
      <c r="C19" s="1075">
        <v>232.69874999999999</v>
      </c>
      <c r="D19" s="1076">
        <v>0.37531376973353942</v>
      </c>
      <c r="E19" s="1075">
        <v>560.7847368421053</v>
      </c>
      <c r="F19" s="1076">
        <v>0.46374367401510974</v>
      </c>
      <c r="G19" s="1075">
        <v>800.88999999999965</v>
      </c>
      <c r="H19" s="1076">
        <v>0.50007334707479945</v>
      </c>
      <c r="I19" s="1070"/>
      <c r="J19" s="1070"/>
      <c r="K19" s="1070"/>
      <c r="L19" s="1070"/>
      <c r="M19" s="1070"/>
      <c r="N19" s="1070"/>
      <c r="O19" s="1070"/>
    </row>
    <row r="20" spans="1:15" ht="15" customHeight="1" x14ac:dyDescent="0.35">
      <c r="B20" s="1074" t="s">
        <v>3</v>
      </c>
      <c r="C20" s="1075">
        <v>300.97336585365855</v>
      </c>
      <c r="D20" s="1076">
        <v>4.3270113632180626E-2</v>
      </c>
      <c r="E20" s="1075">
        <v>1379.4486776859508</v>
      </c>
      <c r="F20" s="1076">
        <v>0.22409350113941293</v>
      </c>
      <c r="G20" s="1075">
        <v>1453.5885858585862</v>
      </c>
      <c r="H20" s="1076">
        <v>0.19448294013735318</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v>1950</v>
      </c>
      <c r="D22" s="1076">
        <v>0</v>
      </c>
      <c r="E22" s="1075">
        <v>1796.8075925925923</v>
      </c>
      <c r="F22" s="1076">
        <v>0.15202799944313494</v>
      </c>
      <c r="G22" s="1075">
        <v>1836.0029069767443</v>
      </c>
      <c r="H22" s="1076">
        <v>0.14484601234134689</v>
      </c>
      <c r="I22" s="1070"/>
      <c r="J22" s="1070"/>
      <c r="K22" s="1070"/>
      <c r="L22" s="1070"/>
      <c r="M22" s="1070"/>
      <c r="N22" s="1070"/>
      <c r="O22" s="1070"/>
    </row>
    <row r="23" spans="1:15" ht="15" customHeight="1" x14ac:dyDescent="0.35">
      <c r="B23" s="1074" t="s">
        <v>42</v>
      </c>
      <c r="C23" s="1075">
        <v>314.83333333333331</v>
      </c>
      <c r="D23" s="1076">
        <v>3.6676565538913256E-3</v>
      </c>
      <c r="E23" s="1075">
        <v>540.29000000000008</v>
      </c>
      <c r="F23" s="1076">
        <v>0.32901571333527768</v>
      </c>
      <c r="G23" s="1075">
        <v>553.70323076923069</v>
      </c>
      <c r="H23" s="1076">
        <v>0.30097119466191408</v>
      </c>
      <c r="I23" s="1070"/>
      <c r="J23" s="1070"/>
      <c r="K23" s="1070"/>
      <c r="L23" s="1070"/>
      <c r="M23" s="1070"/>
      <c r="N23" s="1070"/>
      <c r="O23" s="1070"/>
    </row>
    <row r="24" spans="1:15" ht="15" customHeight="1" x14ac:dyDescent="0.35">
      <c r="B24" s="1074" t="s">
        <v>43</v>
      </c>
      <c r="C24" s="1075">
        <v>125.4</v>
      </c>
      <c r="D24" s="1076">
        <v>0</v>
      </c>
      <c r="E24" s="1075">
        <v>570.84</v>
      </c>
      <c r="F24" s="1076">
        <v>0</v>
      </c>
      <c r="G24" s="1075">
        <v>338.44499999999999</v>
      </c>
      <c r="H24" s="1076">
        <v>1.2819620613932949</v>
      </c>
      <c r="I24" s="1070"/>
      <c r="J24" s="1070"/>
      <c r="K24" s="1070"/>
      <c r="L24" s="1070"/>
      <c r="M24" s="1070"/>
      <c r="N24" s="1070"/>
      <c r="O24" s="1070"/>
    </row>
    <row r="25" spans="1:15" ht="15" customHeight="1" x14ac:dyDescent="0.35">
      <c r="B25" s="1074" t="s">
        <v>44</v>
      </c>
      <c r="C25" s="1075">
        <v>605.95307692307699</v>
      </c>
      <c r="D25" s="1076">
        <v>0.14582919509144804</v>
      </c>
      <c r="E25" s="1075">
        <v>985.85928571428565</v>
      </c>
      <c r="F25" s="1076">
        <v>0.52272758339446146</v>
      </c>
      <c r="G25" s="1075">
        <v>1070.0925</v>
      </c>
      <c r="H25" s="1076">
        <v>0.43589231959350222</v>
      </c>
      <c r="I25" s="1070"/>
      <c r="J25" s="1070"/>
      <c r="K25" s="1070"/>
      <c r="L25" s="1070"/>
      <c r="M25" s="1070"/>
      <c r="N25" s="1070"/>
      <c r="O25" s="1070"/>
    </row>
    <row r="26" spans="1:15" ht="15" customHeight="1" x14ac:dyDescent="0.35">
      <c r="B26" s="1074" t="s">
        <v>45</v>
      </c>
      <c r="C26" s="1075">
        <v>292.48104399441382</v>
      </c>
      <c r="D26" s="1076">
        <v>0.1851960409678032</v>
      </c>
      <c r="E26" s="1075">
        <v>515.62938599640734</v>
      </c>
      <c r="F26" s="1076">
        <v>0.30208845935555045</v>
      </c>
      <c r="G26" s="1075">
        <v>811.32332855093557</v>
      </c>
      <c r="H26" s="1076">
        <v>0.30660744817216351</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299.53520547945141</v>
      </c>
      <c r="D29" s="1305">
        <v>0.33261865389877682</v>
      </c>
      <c r="E29" s="1304">
        <v>572.12206329734749</v>
      </c>
      <c r="F29" s="1305">
        <v>0.50620496480866495</v>
      </c>
      <c r="G29" s="1304">
        <v>828.51082312284336</v>
      </c>
      <c r="H29" s="1305">
        <v>0.41111702287007806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193</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455</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171.20202898550721</v>
      </c>
      <c r="D13" s="1076">
        <v>0.16677500410993479</v>
      </c>
      <c r="E13" s="1075">
        <v>262.97926605504523</v>
      </c>
      <c r="F13" s="1076">
        <v>0.22639433552996716</v>
      </c>
      <c r="G13" s="1075">
        <v>418.33292307692352</v>
      </c>
      <c r="H13" s="1076">
        <v>0.23403604186488827</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249.99770235818409</v>
      </c>
      <c r="D15" s="1076">
        <v>0.42327885535393578</v>
      </c>
      <c r="E15" s="1075">
        <v>364.7090175763322</v>
      </c>
      <c r="F15" s="1076">
        <v>0.36608700861245508</v>
      </c>
      <c r="G15" s="1075">
        <v>594.25675305623577</v>
      </c>
      <c r="H15" s="1076">
        <v>0.35192675387617062</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v>240.28324746505922</v>
      </c>
      <c r="D17" s="1076">
        <v>0.46297970994417298</v>
      </c>
      <c r="E17" s="1075">
        <v>403.83225736095892</v>
      </c>
      <c r="F17" s="1076">
        <v>0.53083275033766208</v>
      </c>
      <c r="G17" s="1075">
        <v>613.33728476821193</v>
      </c>
      <c r="H17" s="1076">
        <v>0.43924609287433608</v>
      </c>
      <c r="I17" s="1070"/>
      <c r="J17" s="1070"/>
      <c r="K17" s="1070"/>
      <c r="L17" s="1070"/>
      <c r="M17" s="1070"/>
      <c r="N17" s="1070"/>
      <c r="O17" s="1070"/>
    </row>
    <row r="18" spans="1:15" ht="15" customHeight="1" x14ac:dyDescent="0.35">
      <c r="B18" s="1074" t="s">
        <v>40</v>
      </c>
      <c r="C18" s="1075">
        <v>165.43122071516646</v>
      </c>
      <c r="D18" s="1076">
        <v>0.44750301710534302</v>
      </c>
      <c r="E18" s="1075">
        <v>262.40195928753121</v>
      </c>
      <c r="F18" s="1076">
        <v>0.48461412686579863</v>
      </c>
      <c r="G18" s="1075">
        <v>426.25643835616427</v>
      </c>
      <c r="H18" s="1076">
        <v>0.54532938794295205</v>
      </c>
      <c r="I18" s="1070"/>
      <c r="J18" s="1070"/>
      <c r="K18" s="1070"/>
      <c r="L18" s="1070"/>
      <c r="M18" s="1070"/>
      <c r="N18" s="1070"/>
      <c r="O18" s="1070"/>
    </row>
    <row r="19" spans="1:15" ht="15" customHeight="1" x14ac:dyDescent="0.35">
      <c r="B19" s="1074" t="s">
        <v>41</v>
      </c>
      <c r="C19" s="1075">
        <v>220.03022889490714</v>
      </c>
      <c r="D19" s="1076">
        <v>0.14510160004454026</v>
      </c>
      <c r="E19" s="1075">
        <v>294.85799999999625</v>
      </c>
      <c r="F19" s="1076">
        <v>0.1940204353118597</v>
      </c>
      <c r="G19" s="1075">
        <v>518.25473002159686</v>
      </c>
      <c r="H19" s="1076">
        <v>0.18082904823907225</v>
      </c>
      <c r="I19" s="1070"/>
      <c r="J19" s="1070"/>
      <c r="K19" s="1070"/>
      <c r="L19" s="1070"/>
      <c r="M19" s="1070"/>
      <c r="N19" s="1070"/>
      <c r="O19" s="1070"/>
    </row>
    <row r="20" spans="1:15" ht="15" customHeight="1" x14ac:dyDescent="0.35">
      <c r="B20" s="1074" t="s">
        <v>3</v>
      </c>
      <c r="C20" s="1075">
        <v>295.2588701560141</v>
      </c>
      <c r="D20" s="1076">
        <v>0.12870011520864419</v>
      </c>
      <c r="E20" s="1075">
        <v>495.53172736732563</v>
      </c>
      <c r="F20" s="1076">
        <v>0.21219262497522326</v>
      </c>
      <c r="G20" s="1075">
        <v>850.80053409632808</v>
      </c>
      <c r="H20" s="1076">
        <v>0.18693009157971568</v>
      </c>
      <c r="I20" s="1070"/>
      <c r="J20" s="1070"/>
      <c r="K20" s="1070"/>
      <c r="L20" s="1070"/>
      <c r="M20" s="1070"/>
      <c r="N20" s="1070"/>
      <c r="O20" s="1070"/>
    </row>
    <row r="21" spans="1:15" ht="15" customHeight="1" x14ac:dyDescent="0.35">
      <c r="B21" s="1074" t="s">
        <v>2</v>
      </c>
      <c r="C21" s="1075">
        <v>197.87871539990692</v>
      </c>
      <c r="D21" s="1076">
        <v>0.34508977138068136</v>
      </c>
      <c r="E21" s="1075">
        <v>340.69731600736856</v>
      </c>
      <c r="F21" s="1076">
        <v>0.28471704995003305</v>
      </c>
      <c r="G21" s="1075">
        <v>605.71585213033109</v>
      </c>
      <c r="H21" s="1076">
        <v>0.26405348134910128</v>
      </c>
      <c r="I21" s="1070"/>
      <c r="J21" s="1070"/>
      <c r="K21" s="1070"/>
      <c r="L21" s="1070"/>
      <c r="M21" s="1070"/>
      <c r="N21" s="1070"/>
      <c r="O21" s="1070"/>
    </row>
    <row r="22" spans="1:15" ht="15" customHeight="1" x14ac:dyDescent="0.35">
      <c r="B22" s="1074" t="s">
        <v>35</v>
      </c>
      <c r="C22" s="1075">
        <v>219.25358056265875</v>
      </c>
      <c r="D22" s="1076">
        <v>0.42211775921625738</v>
      </c>
      <c r="E22" s="1075">
        <v>305.85571840738635</v>
      </c>
      <c r="F22" s="1076">
        <v>0.42482330285837544</v>
      </c>
      <c r="G22" s="1075">
        <v>478.38812342569048</v>
      </c>
      <c r="H22" s="1076">
        <v>0.41928540631874839</v>
      </c>
      <c r="I22" s="1070"/>
      <c r="J22" s="1070"/>
      <c r="K22" s="1070"/>
      <c r="L22" s="1070"/>
      <c r="M22" s="1070"/>
      <c r="N22" s="1070"/>
      <c r="O22" s="1070"/>
    </row>
    <row r="23" spans="1:15" ht="15" customHeight="1" x14ac:dyDescent="0.35">
      <c r="B23" s="1074" t="s">
        <v>42</v>
      </c>
      <c r="C23" s="1075">
        <v>305.29950174825183</v>
      </c>
      <c r="D23" s="1076">
        <v>7.1383756305892387E-2</v>
      </c>
      <c r="E23" s="1075">
        <v>328.01978530140298</v>
      </c>
      <c r="F23" s="1076">
        <v>0.14542852367412915</v>
      </c>
      <c r="G23" s="1075">
        <v>471.19314590746592</v>
      </c>
      <c r="H23" s="1076">
        <v>0.25676550436044587</v>
      </c>
      <c r="I23" s="1070"/>
      <c r="J23" s="1070"/>
      <c r="K23" s="1070"/>
      <c r="L23" s="1070"/>
      <c r="M23" s="1070"/>
      <c r="N23" s="1070"/>
      <c r="O23" s="1070"/>
    </row>
    <row r="24" spans="1:15" ht="15" customHeight="1" x14ac:dyDescent="0.35">
      <c r="B24" s="1074" t="s">
        <v>43</v>
      </c>
      <c r="C24" s="1075">
        <v>147</v>
      </c>
      <c r="D24" s="1076">
        <v>6.7343502970147379E-2</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v>229.93162348877325</v>
      </c>
      <c r="D25" s="1076">
        <v>0.22278077512261196</v>
      </c>
      <c r="E25" s="1075">
        <v>503.7583456425408</v>
      </c>
      <c r="F25" s="1076">
        <v>0.26483002726964772</v>
      </c>
      <c r="G25" s="1075">
        <v>568.18189845474467</v>
      </c>
      <c r="H25" s="1076">
        <v>0.23092378239711045</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v>282.14999999999998</v>
      </c>
      <c r="D28" s="1079">
        <v>0</v>
      </c>
      <c r="E28" s="1078">
        <v>291.05499999999995</v>
      </c>
      <c r="F28" s="1079">
        <v>0.10036103530541426</v>
      </c>
      <c r="G28" s="1078" t="s">
        <v>363</v>
      </c>
      <c r="H28" s="1079" t="s">
        <v>363</v>
      </c>
      <c r="I28" s="1070"/>
      <c r="J28" s="1070"/>
      <c r="K28" s="1070"/>
      <c r="L28" s="1070"/>
      <c r="M28" s="1070"/>
      <c r="N28" s="1070"/>
      <c r="O28" s="1070"/>
    </row>
    <row r="29" spans="1:15" ht="15" customHeight="1" x14ac:dyDescent="0.35">
      <c r="B29" s="1303" t="s">
        <v>0</v>
      </c>
      <c r="C29" s="1304">
        <v>242.34183382928043</v>
      </c>
      <c r="D29" s="1305">
        <v>0.34836664849170074</v>
      </c>
      <c r="E29" s="1304">
        <v>382.86622937332567</v>
      </c>
      <c r="F29" s="1305">
        <v>0.37156679467187032</v>
      </c>
      <c r="G29" s="1304">
        <v>611.23566137565456</v>
      </c>
      <c r="H29" s="1305">
        <v>0.35426105457870544</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3" width="8.26953125" style="220" customWidth="1"/>
    <col min="24"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368</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32" t="s">
        <v>365</v>
      </c>
      <c r="E5" s="1432"/>
      <c r="F5" s="1432"/>
      <c r="G5" s="1432"/>
      <c r="H5" s="1432"/>
      <c r="I5" s="1432"/>
      <c r="J5" s="1432"/>
      <c r="K5" s="1432"/>
      <c r="L5" s="1432"/>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27">
        <v>46022</v>
      </c>
      <c r="Y6" s="1438"/>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227" t="s">
        <v>340</v>
      </c>
      <c r="X7" s="231" t="s">
        <v>28</v>
      </c>
      <c r="Y7" s="228" t="s">
        <v>340</v>
      </c>
      <c r="Z7" s="231" t="s">
        <v>28</v>
      </c>
      <c r="AA7" s="229" t="s">
        <v>340</v>
      </c>
    </row>
    <row r="8" spans="1:29" ht="8.25" customHeight="1" x14ac:dyDescent="0.35">
      <c r="B8" s="225"/>
      <c r="C8" s="219"/>
      <c r="D8" s="234"/>
      <c r="E8" s="234"/>
      <c r="F8" s="234"/>
      <c r="G8" s="297"/>
      <c r="H8" s="297"/>
      <c r="I8" s="297"/>
      <c r="J8" s="1357"/>
      <c r="K8" s="234"/>
      <c r="L8" s="234"/>
      <c r="M8" s="219"/>
    </row>
    <row r="9" spans="1:29" ht="15" customHeight="1" x14ac:dyDescent="0.35">
      <c r="B9" s="298" t="s">
        <v>8</v>
      </c>
      <c r="C9" s="219"/>
      <c r="D9" s="299">
        <v>220375</v>
      </c>
      <c r="E9" s="300">
        <v>228555</v>
      </c>
      <c r="F9" s="300">
        <v>257227</v>
      </c>
      <c r="G9" s="254">
        <v>270632</v>
      </c>
      <c r="H9" s="254">
        <v>286600</v>
      </c>
      <c r="I9" s="254">
        <v>296663</v>
      </c>
      <c r="J9" s="254">
        <v>338932</v>
      </c>
      <c r="K9" s="301">
        <v>340135</v>
      </c>
      <c r="L9" s="302"/>
      <c r="M9" s="222"/>
      <c r="N9" s="278">
        <v>3.7118547929665402E-2</v>
      </c>
      <c r="O9" s="279">
        <v>8180</v>
      </c>
      <c r="P9" s="280">
        <v>0.12544901664807151</v>
      </c>
      <c r="Q9" s="279">
        <v>28672</v>
      </c>
      <c r="R9" s="280">
        <v>5.2113502859342242E-2</v>
      </c>
      <c r="S9" s="279">
        <v>13405</v>
      </c>
      <c r="T9" s="280">
        <v>5.9002630878831841E-2</v>
      </c>
      <c r="U9" s="279">
        <v>15968</v>
      </c>
      <c r="V9" s="280">
        <v>3.5111653872993642E-2</v>
      </c>
      <c r="W9" s="279">
        <v>10063</v>
      </c>
      <c r="X9" s="280">
        <v>0.14248153628865068</v>
      </c>
      <c r="Y9" s="279">
        <v>42269</v>
      </c>
      <c r="Z9" s="280">
        <v>0.14331476744459648</v>
      </c>
      <c r="AA9" s="279">
        <v>42636</v>
      </c>
    </row>
    <row r="10" spans="1:29" x14ac:dyDescent="0.35">
      <c r="B10" s="303" t="s">
        <v>7</v>
      </c>
      <c r="C10" s="219"/>
      <c r="D10" s="253">
        <v>32952</v>
      </c>
      <c r="E10" s="254">
        <v>31533</v>
      </c>
      <c r="F10" s="254">
        <v>35145</v>
      </c>
      <c r="G10" s="254">
        <v>37547</v>
      </c>
      <c r="H10" s="254">
        <v>40334</v>
      </c>
      <c r="I10" s="254">
        <v>45264</v>
      </c>
      <c r="J10" s="254">
        <v>49312</v>
      </c>
      <c r="K10" s="257">
        <v>49186</v>
      </c>
      <c r="L10" s="304"/>
      <c r="M10" s="219"/>
      <c r="N10" s="256">
        <v>-4.3062636562272383E-2</v>
      </c>
      <c r="O10" s="257">
        <v>-1419</v>
      </c>
      <c r="P10" s="258">
        <v>0.11454666539815439</v>
      </c>
      <c r="Q10" s="257">
        <v>3612</v>
      </c>
      <c r="R10" s="258">
        <v>6.8345426091904971E-2</v>
      </c>
      <c r="S10" s="257">
        <v>2402</v>
      </c>
      <c r="T10" s="258">
        <v>7.4226968865688248E-2</v>
      </c>
      <c r="U10" s="257">
        <v>2787</v>
      </c>
      <c r="V10" s="258">
        <v>0.12222938463827049</v>
      </c>
      <c r="W10" s="257">
        <v>4930</v>
      </c>
      <c r="X10" s="258">
        <v>8.9430894308943021E-2</v>
      </c>
      <c r="Y10" s="257">
        <v>4048</v>
      </c>
      <c r="Z10" s="258">
        <v>8.1581493535051397E-2</v>
      </c>
      <c r="AA10" s="257">
        <v>3710</v>
      </c>
    </row>
    <row r="11" spans="1:29" x14ac:dyDescent="0.35">
      <c r="B11" s="303" t="s">
        <v>37</v>
      </c>
      <c r="C11" s="219"/>
      <c r="D11" s="253">
        <v>21083</v>
      </c>
      <c r="E11" s="254">
        <v>24199</v>
      </c>
      <c r="F11" s="254">
        <v>27700</v>
      </c>
      <c r="G11" s="254">
        <v>28977</v>
      </c>
      <c r="H11" s="254">
        <v>31214</v>
      </c>
      <c r="I11" s="254">
        <v>33127</v>
      </c>
      <c r="J11" s="254">
        <v>33772</v>
      </c>
      <c r="K11" s="257">
        <v>33656</v>
      </c>
      <c r="M11" s="222"/>
      <c r="N11" s="256">
        <v>0.14779680311151155</v>
      </c>
      <c r="O11" s="257">
        <v>3116</v>
      </c>
      <c r="P11" s="258">
        <v>0.14467539980990951</v>
      </c>
      <c r="Q11" s="257">
        <v>3501</v>
      </c>
      <c r="R11" s="258">
        <v>4.6101083032491053E-2</v>
      </c>
      <c r="S11" s="257">
        <v>1277</v>
      </c>
      <c r="T11" s="258">
        <v>7.7199157952859254E-2</v>
      </c>
      <c r="U11" s="257">
        <v>2237</v>
      </c>
      <c r="V11" s="258">
        <v>6.1286602165694815E-2</v>
      </c>
      <c r="W11" s="257">
        <v>1913</v>
      </c>
      <c r="X11" s="258">
        <v>1.9470522534488444E-2</v>
      </c>
      <c r="Y11" s="257">
        <v>645</v>
      </c>
      <c r="Z11" s="258">
        <v>2.5020850708923348E-3</v>
      </c>
      <c r="AA11" s="257">
        <v>84</v>
      </c>
    </row>
    <row r="12" spans="1:29" x14ac:dyDescent="0.35">
      <c r="B12" s="303" t="s">
        <v>38</v>
      </c>
      <c r="C12" s="219"/>
      <c r="D12" s="253">
        <v>20674</v>
      </c>
      <c r="E12" s="254">
        <v>23074</v>
      </c>
      <c r="F12" s="254">
        <v>24476</v>
      </c>
      <c r="G12" s="254">
        <v>26198</v>
      </c>
      <c r="H12" s="254">
        <v>29233</v>
      </c>
      <c r="I12" s="254">
        <v>31849</v>
      </c>
      <c r="J12" s="254">
        <v>34208</v>
      </c>
      <c r="K12" s="257">
        <v>34177</v>
      </c>
      <c r="M12" s="222"/>
      <c r="N12" s="256">
        <v>0.11608783979878101</v>
      </c>
      <c r="O12" s="257">
        <v>2400</v>
      </c>
      <c r="P12" s="258">
        <v>6.0761029730432625E-2</v>
      </c>
      <c r="Q12" s="257">
        <v>1402</v>
      </c>
      <c r="R12" s="258">
        <v>7.0354633109985354E-2</v>
      </c>
      <c r="S12" s="257">
        <v>1722</v>
      </c>
      <c r="T12" s="258">
        <v>0.1158485380563401</v>
      </c>
      <c r="U12" s="257">
        <v>3035</v>
      </c>
      <c r="V12" s="258">
        <v>8.9487907501795805E-2</v>
      </c>
      <c r="W12" s="257">
        <v>2616</v>
      </c>
      <c r="X12" s="258">
        <v>7.4068259599987529E-2</v>
      </c>
      <c r="Y12" s="257">
        <v>2359</v>
      </c>
      <c r="Z12" s="258">
        <v>7.2354177779172302E-2</v>
      </c>
      <c r="AA12" s="257">
        <v>2306</v>
      </c>
    </row>
    <row r="13" spans="1:29" x14ac:dyDescent="0.35">
      <c r="B13" s="303" t="s">
        <v>6</v>
      </c>
      <c r="C13" s="219"/>
      <c r="D13" s="253">
        <v>23390</v>
      </c>
      <c r="E13" s="254">
        <v>25070</v>
      </c>
      <c r="F13" s="254">
        <v>26787</v>
      </c>
      <c r="G13" s="254">
        <v>34697</v>
      </c>
      <c r="H13" s="254">
        <v>40697</v>
      </c>
      <c r="I13" s="254">
        <v>45025</v>
      </c>
      <c r="J13" s="254">
        <v>65832</v>
      </c>
      <c r="K13" s="257">
        <v>67552</v>
      </c>
      <c r="L13" s="304"/>
      <c r="M13" s="219"/>
      <c r="N13" s="256">
        <v>7.1825566481402259E-2</v>
      </c>
      <c r="O13" s="257">
        <v>1680</v>
      </c>
      <c r="P13" s="258">
        <v>6.8488232947746308E-2</v>
      </c>
      <c r="Q13" s="257">
        <v>1717</v>
      </c>
      <c r="R13" s="258">
        <v>0.29529249262702062</v>
      </c>
      <c r="S13" s="257">
        <v>7910</v>
      </c>
      <c r="T13" s="258">
        <v>0.17292561316540334</v>
      </c>
      <c r="U13" s="257">
        <v>6000</v>
      </c>
      <c r="V13" s="258">
        <v>0.10634690517728584</v>
      </c>
      <c r="W13" s="257">
        <v>4328</v>
      </c>
      <c r="X13" s="258">
        <v>0.4621210438645198</v>
      </c>
      <c r="Y13" s="257">
        <v>20807</v>
      </c>
      <c r="Z13" s="258">
        <v>0.48091636523073555</v>
      </c>
      <c r="AA13" s="257">
        <v>21937</v>
      </c>
      <c r="AC13" s="224"/>
    </row>
    <row r="14" spans="1:29" x14ac:dyDescent="0.35">
      <c r="B14" s="303" t="s">
        <v>5</v>
      </c>
      <c r="C14" s="219"/>
      <c r="D14" s="253">
        <v>17179</v>
      </c>
      <c r="E14" s="254">
        <v>17123</v>
      </c>
      <c r="F14" s="254">
        <v>17369</v>
      </c>
      <c r="G14" s="254">
        <v>17553</v>
      </c>
      <c r="H14" s="254">
        <v>17166</v>
      </c>
      <c r="I14" s="254">
        <v>18175</v>
      </c>
      <c r="J14" s="254">
        <v>18132</v>
      </c>
      <c r="K14" s="257">
        <v>18030</v>
      </c>
      <c r="M14" s="222"/>
      <c r="N14" s="256">
        <v>-3.2597939344548577E-3</v>
      </c>
      <c r="O14" s="257">
        <v>-56</v>
      </c>
      <c r="P14" s="258">
        <v>1.4366641359574883E-2</v>
      </c>
      <c r="Q14" s="257">
        <v>246</v>
      </c>
      <c r="R14" s="258">
        <v>1.0593586274396882E-2</v>
      </c>
      <c r="S14" s="257">
        <v>184</v>
      </c>
      <c r="T14" s="258">
        <v>-2.204751324559906E-2</v>
      </c>
      <c r="U14" s="257">
        <v>-387</v>
      </c>
      <c r="V14" s="258">
        <v>5.8778981708027533E-2</v>
      </c>
      <c r="W14" s="257">
        <v>1009</v>
      </c>
      <c r="X14" s="258">
        <v>-2.3658872077029214E-3</v>
      </c>
      <c r="Y14" s="257">
        <v>-43</v>
      </c>
      <c r="Z14" s="258">
        <v>-7.9779917469050554E-3</v>
      </c>
      <c r="AA14" s="257">
        <v>-145</v>
      </c>
      <c r="AC14" s="224"/>
    </row>
    <row r="15" spans="1:29" x14ac:dyDescent="0.35">
      <c r="B15" s="303" t="s">
        <v>4</v>
      </c>
      <c r="C15" s="219"/>
      <c r="D15" s="253">
        <v>104776</v>
      </c>
      <c r="E15" s="254">
        <v>105589</v>
      </c>
      <c r="F15" s="254">
        <v>108712</v>
      </c>
      <c r="G15" s="254">
        <v>114173</v>
      </c>
      <c r="H15" s="254">
        <v>122589</v>
      </c>
      <c r="I15" s="254">
        <v>126194</v>
      </c>
      <c r="J15" s="254">
        <v>129176</v>
      </c>
      <c r="K15" s="257">
        <v>128699</v>
      </c>
      <c r="M15" s="222"/>
      <c r="N15" s="256">
        <v>7.7594105520348844E-3</v>
      </c>
      <c r="O15" s="257">
        <v>813</v>
      </c>
      <c r="P15" s="258">
        <v>2.9576944568089569E-2</v>
      </c>
      <c r="Q15" s="257">
        <v>3123</v>
      </c>
      <c r="R15" s="258">
        <v>5.0233644859813076E-2</v>
      </c>
      <c r="S15" s="257">
        <v>5461</v>
      </c>
      <c r="T15" s="258">
        <v>7.3712699149536265E-2</v>
      </c>
      <c r="U15" s="257">
        <v>8416</v>
      </c>
      <c r="V15" s="258">
        <v>2.9407206193051483E-2</v>
      </c>
      <c r="W15" s="257">
        <v>3605</v>
      </c>
      <c r="X15" s="258">
        <v>2.3630283531705043E-2</v>
      </c>
      <c r="Y15" s="257">
        <v>2982</v>
      </c>
      <c r="Z15" s="258">
        <v>2.0804911323328845E-2</v>
      </c>
      <c r="AA15" s="257">
        <v>2623</v>
      </c>
      <c r="AC15" s="224"/>
    </row>
    <row r="16" spans="1:29" x14ac:dyDescent="0.35">
      <c r="B16" s="303" t="s">
        <v>40</v>
      </c>
      <c r="C16" s="219"/>
      <c r="D16" s="253">
        <v>62182</v>
      </c>
      <c r="E16" s="254">
        <v>59849</v>
      </c>
      <c r="F16" s="254">
        <v>63814</v>
      </c>
      <c r="G16" s="254">
        <v>67338</v>
      </c>
      <c r="H16" s="254">
        <v>72357</v>
      </c>
      <c r="I16" s="254">
        <v>78035</v>
      </c>
      <c r="J16" s="254">
        <v>82425</v>
      </c>
      <c r="K16" s="257">
        <v>81799</v>
      </c>
      <c r="M16" s="222"/>
      <c r="N16" s="256">
        <v>-3.7518896143578506E-2</v>
      </c>
      <c r="O16" s="257">
        <v>-2333</v>
      </c>
      <c r="P16" s="258">
        <v>6.6250062657688513E-2</v>
      </c>
      <c r="Q16" s="257">
        <v>3965</v>
      </c>
      <c r="R16" s="258">
        <v>5.5222991819976697E-2</v>
      </c>
      <c r="S16" s="257">
        <v>3524</v>
      </c>
      <c r="T16" s="258">
        <v>7.4534438207253029E-2</v>
      </c>
      <c r="U16" s="257">
        <v>5019</v>
      </c>
      <c r="V16" s="258">
        <v>7.8472020675262932E-2</v>
      </c>
      <c r="W16" s="257">
        <v>5678</v>
      </c>
      <c r="X16" s="258">
        <v>5.6256807842634649E-2</v>
      </c>
      <c r="Y16" s="257">
        <v>4390</v>
      </c>
      <c r="Z16" s="258">
        <v>5.5116993008797133E-2</v>
      </c>
      <c r="AA16" s="257">
        <v>4273</v>
      </c>
      <c r="AC16" s="224"/>
    </row>
    <row r="17" spans="2:31" x14ac:dyDescent="0.35">
      <c r="B17" s="303" t="s">
        <v>41</v>
      </c>
      <c r="C17" s="219"/>
      <c r="D17" s="253">
        <v>163730</v>
      </c>
      <c r="E17" s="254">
        <v>156934</v>
      </c>
      <c r="F17" s="254">
        <v>166875</v>
      </c>
      <c r="G17" s="254">
        <v>187874</v>
      </c>
      <c r="H17" s="254">
        <v>201720</v>
      </c>
      <c r="I17" s="254">
        <v>229333</v>
      </c>
      <c r="J17" s="254">
        <v>248373</v>
      </c>
      <c r="K17" s="257">
        <v>249207</v>
      </c>
      <c r="M17" s="222"/>
      <c r="N17" s="256">
        <v>-4.1507359677517841E-2</v>
      </c>
      <c r="O17" s="257">
        <v>-6796</v>
      </c>
      <c r="P17" s="258">
        <v>6.3345100488103379E-2</v>
      </c>
      <c r="Q17" s="257">
        <v>9941</v>
      </c>
      <c r="R17" s="258">
        <v>0.12583670411985026</v>
      </c>
      <c r="S17" s="257">
        <v>20999</v>
      </c>
      <c r="T17" s="258">
        <v>7.3698329731628709E-2</v>
      </c>
      <c r="U17" s="257">
        <v>13846</v>
      </c>
      <c r="V17" s="258">
        <v>0.13688776521911561</v>
      </c>
      <c r="W17" s="257">
        <v>27613</v>
      </c>
      <c r="X17" s="258">
        <v>8.3023376487465717E-2</v>
      </c>
      <c r="Y17" s="257">
        <v>19040</v>
      </c>
      <c r="Z17" s="258">
        <v>7.7353726968536263E-2</v>
      </c>
      <c r="AA17" s="257">
        <v>17893</v>
      </c>
      <c r="AC17" s="224"/>
    </row>
    <row r="18" spans="2:31" x14ac:dyDescent="0.35">
      <c r="B18" s="303" t="s">
        <v>3</v>
      </c>
      <c r="C18" s="219"/>
      <c r="D18" s="253">
        <v>88242</v>
      </c>
      <c r="E18" s="254">
        <v>102104</v>
      </c>
      <c r="F18" s="254">
        <v>117265</v>
      </c>
      <c r="G18" s="254">
        <v>133839</v>
      </c>
      <c r="H18" s="254">
        <v>146290</v>
      </c>
      <c r="I18" s="254">
        <v>164565</v>
      </c>
      <c r="J18" s="254">
        <v>179408</v>
      </c>
      <c r="K18" s="257">
        <v>179130</v>
      </c>
      <c r="M18" s="222"/>
      <c r="N18" s="256">
        <v>0.15709072777135602</v>
      </c>
      <c r="O18" s="257">
        <v>13862</v>
      </c>
      <c r="P18" s="258">
        <v>0.14848585755700072</v>
      </c>
      <c r="Q18" s="257">
        <v>15161</v>
      </c>
      <c r="R18" s="258">
        <v>0.14133799513921463</v>
      </c>
      <c r="S18" s="257">
        <v>16574</v>
      </c>
      <c r="T18" s="258">
        <v>9.3029684919941014E-2</v>
      </c>
      <c r="U18" s="257">
        <v>12451</v>
      </c>
      <c r="V18" s="258">
        <v>0.12492309795611467</v>
      </c>
      <c r="W18" s="257">
        <v>18275</v>
      </c>
      <c r="X18" s="258">
        <v>9.0195363534165907E-2</v>
      </c>
      <c r="Y18" s="257">
        <v>14843</v>
      </c>
      <c r="Z18" s="258">
        <v>8.8393627492678428E-2</v>
      </c>
      <c r="AA18" s="257">
        <v>14548</v>
      </c>
      <c r="AC18" s="224"/>
    </row>
    <row r="19" spans="2:31" x14ac:dyDescent="0.35">
      <c r="B19" s="303" t="s">
        <v>2</v>
      </c>
      <c r="C19" s="219"/>
      <c r="D19" s="253">
        <v>28237</v>
      </c>
      <c r="E19" s="254">
        <v>29065</v>
      </c>
      <c r="F19" s="254">
        <v>31070</v>
      </c>
      <c r="G19" s="254">
        <v>32795</v>
      </c>
      <c r="H19" s="254">
        <v>35293</v>
      </c>
      <c r="I19" s="254">
        <v>37168</v>
      </c>
      <c r="J19" s="254">
        <v>37664</v>
      </c>
      <c r="K19" s="257">
        <v>37151</v>
      </c>
      <c r="M19" s="222"/>
      <c r="N19" s="256">
        <v>2.9323228388284939E-2</v>
      </c>
      <c r="O19" s="257">
        <v>828</v>
      </c>
      <c r="P19" s="258">
        <v>6.8983313263375257E-2</v>
      </c>
      <c r="Q19" s="257">
        <v>2005</v>
      </c>
      <c r="R19" s="258">
        <v>5.551979401351792E-2</v>
      </c>
      <c r="S19" s="257">
        <v>1725</v>
      </c>
      <c r="T19" s="258">
        <v>7.6170147888397599E-2</v>
      </c>
      <c r="U19" s="257">
        <v>2498</v>
      </c>
      <c r="V19" s="258">
        <v>5.3126682344941001E-2</v>
      </c>
      <c r="W19" s="257">
        <v>1875</v>
      </c>
      <c r="X19" s="258">
        <v>1.334481274214383E-2</v>
      </c>
      <c r="Y19" s="257">
        <v>496</v>
      </c>
      <c r="Z19" s="258">
        <v>1.2896013959321717E-2</v>
      </c>
      <c r="AA19" s="257">
        <v>473</v>
      </c>
      <c r="AC19" s="224"/>
    </row>
    <row r="20" spans="2:31" x14ac:dyDescent="0.35">
      <c r="B20" s="303" t="s">
        <v>35</v>
      </c>
      <c r="C20" s="219"/>
      <c r="D20" s="253">
        <v>61636</v>
      </c>
      <c r="E20" s="254">
        <v>62544</v>
      </c>
      <c r="F20" s="254">
        <v>65061</v>
      </c>
      <c r="G20" s="254">
        <v>68103</v>
      </c>
      <c r="H20" s="254">
        <v>73691</v>
      </c>
      <c r="I20" s="254">
        <v>77196</v>
      </c>
      <c r="J20" s="254">
        <v>93660</v>
      </c>
      <c r="K20" s="257">
        <v>92849</v>
      </c>
      <c r="M20" s="222"/>
      <c r="N20" s="256">
        <v>1.4731650334220303E-2</v>
      </c>
      <c r="O20" s="257">
        <v>908</v>
      </c>
      <c r="P20" s="258">
        <v>4.0243668457405901E-2</v>
      </c>
      <c r="Q20" s="257">
        <v>2517</v>
      </c>
      <c r="R20" s="258">
        <v>4.6756121178586296E-2</v>
      </c>
      <c r="S20" s="257">
        <v>3042</v>
      </c>
      <c r="T20" s="258">
        <v>8.2052185659956312E-2</v>
      </c>
      <c r="U20" s="257">
        <v>5588</v>
      </c>
      <c r="V20" s="258">
        <v>4.7563474508420356E-2</v>
      </c>
      <c r="W20" s="257">
        <v>3505</v>
      </c>
      <c r="X20" s="258">
        <v>0.21327529923830246</v>
      </c>
      <c r="Y20" s="257">
        <v>16464</v>
      </c>
      <c r="Z20" s="258">
        <v>0.19444515913242588</v>
      </c>
      <c r="AA20" s="257">
        <v>15115</v>
      </c>
      <c r="AC20" s="224"/>
    </row>
    <row r="21" spans="2:31" x14ac:dyDescent="0.35">
      <c r="B21" s="303" t="s">
        <v>42</v>
      </c>
      <c r="C21" s="219"/>
      <c r="D21" s="253">
        <v>143622</v>
      </c>
      <c r="E21" s="254">
        <v>133442</v>
      </c>
      <c r="F21" s="254">
        <v>152686</v>
      </c>
      <c r="G21" s="254">
        <v>163762</v>
      </c>
      <c r="H21" s="254">
        <v>177795</v>
      </c>
      <c r="I21" s="254">
        <v>190951</v>
      </c>
      <c r="J21" s="254">
        <v>209961</v>
      </c>
      <c r="K21" s="257">
        <v>208264</v>
      </c>
      <c r="M21" s="222"/>
      <c r="N21" s="256">
        <v>-7.0880505772096147E-2</v>
      </c>
      <c r="O21" s="257">
        <v>-10180</v>
      </c>
      <c r="P21" s="258">
        <v>0.14421246683952571</v>
      </c>
      <c r="Q21" s="257">
        <v>19244</v>
      </c>
      <c r="R21" s="258">
        <v>7.2541031921721677E-2</v>
      </c>
      <c r="S21" s="257">
        <v>11076</v>
      </c>
      <c r="T21" s="258">
        <v>8.5691430246333189E-2</v>
      </c>
      <c r="U21" s="257">
        <v>14033</v>
      </c>
      <c r="V21" s="258">
        <v>7.3995331702241263E-2</v>
      </c>
      <c r="W21" s="257">
        <v>13156</v>
      </c>
      <c r="X21" s="258">
        <v>9.9554335929112669E-2</v>
      </c>
      <c r="Y21" s="257">
        <v>19010</v>
      </c>
      <c r="Z21" s="258">
        <v>9.4593884351381829E-2</v>
      </c>
      <c r="AA21" s="257">
        <v>17998</v>
      </c>
      <c r="AC21" s="224"/>
    </row>
    <row r="22" spans="2:31" x14ac:dyDescent="0.35">
      <c r="B22" s="303" t="s">
        <v>43</v>
      </c>
      <c r="C22" s="219"/>
      <c r="D22" s="253">
        <v>35054</v>
      </c>
      <c r="E22" s="254">
        <v>35294</v>
      </c>
      <c r="F22" s="254">
        <v>37047</v>
      </c>
      <c r="G22" s="254">
        <v>37762</v>
      </c>
      <c r="H22" s="254">
        <v>40484</v>
      </c>
      <c r="I22" s="254">
        <v>44630</v>
      </c>
      <c r="J22" s="254">
        <v>50287</v>
      </c>
      <c r="K22" s="257">
        <v>50018</v>
      </c>
      <c r="M22" s="222"/>
      <c r="N22" s="256">
        <v>6.8465795629599757E-3</v>
      </c>
      <c r="O22" s="257">
        <v>240</v>
      </c>
      <c r="P22" s="258">
        <v>4.9668498894996249E-2</v>
      </c>
      <c r="Q22" s="257">
        <v>1753</v>
      </c>
      <c r="R22" s="258">
        <v>1.9299808351553427E-2</v>
      </c>
      <c r="S22" s="257">
        <v>715</v>
      </c>
      <c r="T22" s="258">
        <v>7.2083046448810917E-2</v>
      </c>
      <c r="U22" s="257">
        <v>2722</v>
      </c>
      <c r="V22" s="258">
        <v>0.1024108289694694</v>
      </c>
      <c r="W22" s="257">
        <v>4146</v>
      </c>
      <c r="X22" s="258">
        <v>0.12675330495182613</v>
      </c>
      <c r="Y22" s="257">
        <v>5657</v>
      </c>
      <c r="Z22" s="258">
        <v>0.11535288214962658</v>
      </c>
      <c r="AA22" s="257">
        <v>5173</v>
      </c>
      <c r="AC22" s="224"/>
    </row>
    <row r="23" spans="2:31" x14ac:dyDescent="0.35">
      <c r="B23" s="303" t="s">
        <v>44</v>
      </c>
      <c r="C23" s="219"/>
      <c r="D23" s="253">
        <v>13801</v>
      </c>
      <c r="E23" s="254">
        <v>13661</v>
      </c>
      <c r="F23" s="254">
        <v>14164</v>
      </c>
      <c r="G23" s="254">
        <v>15245</v>
      </c>
      <c r="H23" s="254">
        <v>16142</v>
      </c>
      <c r="I23" s="254">
        <v>16475</v>
      </c>
      <c r="J23" s="254">
        <v>17562</v>
      </c>
      <c r="K23" s="257">
        <v>17320</v>
      </c>
      <c r="L23" s="304"/>
      <c r="M23" s="219"/>
      <c r="N23" s="256">
        <v>-1.0144192449822453E-2</v>
      </c>
      <c r="O23" s="257">
        <v>-140</v>
      </c>
      <c r="P23" s="258">
        <v>3.6820144938145116E-2</v>
      </c>
      <c r="Q23" s="257">
        <v>503</v>
      </c>
      <c r="R23" s="258">
        <v>7.6320248517367961E-2</v>
      </c>
      <c r="S23" s="257">
        <v>1081</v>
      </c>
      <c r="T23" s="258">
        <v>5.8838963594621152E-2</v>
      </c>
      <c r="U23" s="257">
        <v>897</v>
      </c>
      <c r="V23" s="258">
        <v>2.062941395118334E-2</v>
      </c>
      <c r="W23" s="257">
        <v>333</v>
      </c>
      <c r="X23" s="258">
        <v>6.5978755690440094E-2</v>
      </c>
      <c r="Y23" s="257">
        <v>1087</v>
      </c>
      <c r="Z23" s="258">
        <v>6.1144467589756113E-2</v>
      </c>
      <c r="AA23" s="257">
        <v>998</v>
      </c>
      <c r="AC23" s="224"/>
    </row>
    <row r="24" spans="2:31" x14ac:dyDescent="0.35">
      <c r="B24" s="303" t="s">
        <v>45</v>
      </c>
      <c r="C24" s="219"/>
      <c r="D24" s="253">
        <v>67062</v>
      </c>
      <c r="E24" s="254">
        <v>65757</v>
      </c>
      <c r="F24" s="254">
        <v>65741</v>
      </c>
      <c r="G24" s="254">
        <v>65206</v>
      </c>
      <c r="H24" s="254">
        <v>67674</v>
      </c>
      <c r="I24" s="254">
        <v>70761</v>
      </c>
      <c r="J24" s="254">
        <v>74802</v>
      </c>
      <c r="K24" s="257">
        <v>74273</v>
      </c>
      <c r="M24" s="222"/>
      <c r="N24" s="256">
        <v>-1.9459604545047915E-2</v>
      </c>
      <c r="O24" s="257">
        <v>-1305</v>
      </c>
      <c r="P24" s="258">
        <v>-2.4332010280270211E-4</v>
      </c>
      <c r="Q24" s="257">
        <v>-16</v>
      </c>
      <c r="R24" s="258">
        <v>-8.137996075508469E-3</v>
      </c>
      <c r="S24" s="257">
        <v>-535</v>
      </c>
      <c r="T24" s="258">
        <v>3.7849277673833726E-2</v>
      </c>
      <c r="U24" s="257">
        <v>2468</v>
      </c>
      <c r="V24" s="258">
        <v>4.5615746076779873E-2</v>
      </c>
      <c r="W24" s="257">
        <v>3087</v>
      </c>
      <c r="X24" s="258">
        <v>5.710772883367965E-2</v>
      </c>
      <c r="Y24" s="257">
        <v>4041</v>
      </c>
      <c r="Z24" s="258">
        <v>4.7574047954866083E-2</v>
      </c>
      <c r="AA24" s="257">
        <v>3373</v>
      </c>
      <c r="AC24" s="224"/>
    </row>
    <row r="25" spans="2:31" x14ac:dyDescent="0.35">
      <c r="B25" s="303" t="s">
        <v>46</v>
      </c>
      <c r="C25" s="219"/>
      <c r="D25" s="253">
        <v>8282</v>
      </c>
      <c r="E25" s="254">
        <v>7638</v>
      </c>
      <c r="F25" s="254">
        <v>8004</v>
      </c>
      <c r="G25" s="254">
        <v>8548</v>
      </c>
      <c r="H25" s="254">
        <v>9180</v>
      </c>
      <c r="I25" s="254">
        <v>9334</v>
      </c>
      <c r="J25" s="254">
        <v>9620</v>
      </c>
      <c r="K25" s="257">
        <v>9594</v>
      </c>
      <c r="M25" s="222"/>
      <c r="N25" s="256">
        <v>-7.7758995411736254E-2</v>
      </c>
      <c r="O25" s="257">
        <v>-644</v>
      </c>
      <c r="P25" s="258">
        <v>4.7918303220738423E-2</v>
      </c>
      <c r="Q25" s="257">
        <v>366</v>
      </c>
      <c r="R25" s="258">
        <v>6.7966016991504175E-2</v>
      </c>
      <c r="S25" s="257">
        <v>544</v>
      </c>
      <c r="T25" s="258">
        <v>7.3935423490875118E-2</v>
      </c>
      <c r="U25" s="257">
        <v>632</v>
      </c>
      <c r="V25" s="258">
        <v>1.6775599128540319E-2</v>
      </c>
      <c r="W25" s="257">
        <v>154</v>
      </c>
      <c r="X25" s="258">
        <v>3.0640668523676862E-2</v>
      </c>
      <c r="Y25" s="257">
        <v>286</v>
      </c>
      <c r="Z25" s="258">
        <v>2.6755136986301276E-2</v>
      </c>
      <c r="AA25" s="257">
        <v>250</v>
      </c>
      <c r="AC25" s="224"/>
    </row>
    <row r="26" spans="2:31" x14ac:dyDescent="0.35">
      <c r="B26" s="305" t="s">
        <v>1</v>
      </c>
      <c r="C26" s="219"/>
      <c r="D26" s="260">
        <v>2906</v>
      </c>
      <c r="E26" s="261">
        <v>2799</v>
      </c>
      <c r="F26" s="261">
        <v>2999</v>
      </c>
      <c r="G26" s="261">
        <v>3188</v>
      </c>
      <c r="H26" s="261">
        <v>3407</v>
      </c>
      <c r="I26" s="261">
        <v>3679</v>
      </c>
      <c r="J26" s="261">
        <v>3916</v>
      </c>
      <c r="K26" s="265">
        <v>3910</v>
      </c>
      <c r="M26" s="222"/>
      <c r="N26" s="264">
        <v>-3.6820371644872729E-2</v>
      </c>
      <c r="O26" s="265">
        <v>-107</v>
      </c>
      <c r="P26" s="266">
        <v>7.1454090746695176E-2</v>
      </c>
      <c r="Q26" s="265">
        <v>200</v>
      </c>
      <c r="R26" s="266">
        <v>6.302100700233404E-2</v>
      </c>
      <c r="S26" s="265">
        <v>189</v>
      </c>
      <c r="T26" s="266">
        <v>6.8695106649937276E-2</v>
      </c>
      <c r="U26" s="265">
        <v>219</v>
      </c>
      <c r="V26" s="266">
        <v>7.9835632521279676E-2</v>
      </c>
      <c r="W26" s="265">
        <v>272</v>
      </c>
      <c r="X26" s="266">
        <v>6.4419679260668605E-2</v>
      </c>
      <c r="Y26" s="265">
        <v>237</v>
      </c>
      <c r="Z26" s="266">
        <v>5.8759815867858167E-2</v>
      </c>
      <c r="AA26" s="265">
        <v>217</v>
      </c>
      <c r="AC26" s="224"/>
      <c r="AD26" s="224"/>
      <c r="AE26" s="286"/>
    </row>
    <row r="27" spans="2:31" x14ac:dyDescent="0.35">
      <c r="B27" s="235" t="s">
        <v>0</v>
      </c>
      <c r="C27" s="219"/>
      <c r="D27" s="1222">
        <v>1115183</v>
      </c>
      <c r="E27" s="306">
        <v>1124230</v>
      </c>
      <c r="F27" s="307">
        <v>1222142</v>
      </c>
      <c r="G27" s="306">
        <v>1313437</v>
      </c>
      <c r="H27" s="307">
        <v>1411866</v>
      </c>
      <c r="I27" s="306">
        <v>1518424</v>
      </c>
      <c r="J27" s="306">
        <v>1677042</v>
      </c>
      <c r="K27" s="306">
        <f>SUM(K9:K26)</f>
        <v>1674950</v>
      </c>
      <c r="L27" s="308"/>
      <c r="M27" s="222"/>
      <c r="N27" s="240">
        <f>E27/D27-1</f>
        <v>8.1125698652149136E-3</v>
      </c>
      <c r="O27" s="241">
        <f>E27-D27</f>
        <v>9047</v>
      </c>
      <c r="P27" s="242">
        <f>F27/E27-1</f>
        <v>8.7092498865890322E-2</v>
      </c>
      <c r="Q27" s="243">
        <f>F27-E27</f>
        <v>97912</v>
      </c>
      <c r="R27" s="242">
        <f t="shared" ref="R27" si="0">G27/F27-1</f>
        <v>7.4700812180581222E-2</v>
      </c>
      <c r="S27" s="237">
        <f t="shared" ref="S27" si="1">G27-F27</f>
        <v>91295</v>
      </c>
      <c r="T27" s="242">
        <f t="shared" ref="T27" si="2">H27/G27-1</f>
        <v>7.4940023769697328E-2</v>
      </c>
      <c r="U27" s="243">
        <f t="shared" ref="U27" si="3">H27-G27</f>
        <v>98429</v>
      </c>
      <c r="V27" s="309">
        <f t="shared" ref="V27" si="4">I27/H27-1</f>
        <v>7.5473168133519675E-2</v>
      </c>
      <c r="W27" s="237">
        <f t="shared" ref="W27" si="5">I27-H27</f>
        <v>106558</v>
      </c>
      <c r="X27" s="242">
        <f t="shared" ref="X27" si="6">J27/I27-1</f>
        <v>0.10446225823617117</v>
      </c>
      <c r="Y27" s="243">
        <f>SUM(Y9:Y26)</f>
        <v>158618</v>
      </c>
      <c r="Z27" s="242">
        <v>0.10086310243656205</v>
      </c>
      <c r="AA27" s="243">
        <v>153462</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7"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EVO_resolPIA!D9:K9</xm:f>
              <xm:sqref>L9</xm:sqref>
            </x14:sparkline>
            <x14:sparkline>
              <xm:f>EVO_resolPIA!D10:K10</xm:f>
              <xm:sqref>L10</xm:sqref>
            </x14:sparkline>
            <x14:sparkline>
              <xm:f>EVO_resolPIA!D11:K11</xm:f>
              <xm:sqref>L11</xm:sqref>
            </x14:sparkline>
            <x14:sparkline>
              <xm:f>EVO_resolPIA!D12:K12</xm:f>
              <xm:sqref>L12</xm:sqref>
            </x14:sparkline>
            <x14:sparkline>
              <xm:f>EVO_resolPIA!D13:K13</xm:f>
              <xm:sqref>L13</xm:sqref>
            </x14:sparkline>
            <x14:sparkline>
              <xm:f>EVO_resolPIA!D14:K14</xm:f>
              <xm:sqref>L14</xm:sqref>
            </x14:sparkline>
            <x14:sparkline>
              <xm:f>EVO_resolPIA!D15:K15</xm:f>
              <xm:sqref>L15</xm:sqref>
            </x14:sparkline>
            <x14:sparkline>
              <xm:f>EVO_resolPIA!D16:K16</xm:f>
              <xm:sqref>L16</xm:sqref>
            </x14:sparkline>
            <x14:sparkline>
              <xm:f>EVO_resolPIA!D17:K17</xm:f>
              <xm:sqref>L17</xm:sqref>
            </x14:sparkline>
            <x14:sparkline>
              <xm:f>EVO_resolPIA!D18:K18</xm:f>
              <xm:sqref>L18</xm:sqref>
            </x14:sparkline>
            <x14:sparkline>
              <xm:f>EVO_resolPIA!D19:K19</xm:f>
              <xm:sqref>L19</xm:sqref>
            </x14:sparkline>
            <x14:sparkline>
              <xm:f>EVO_resolPIA!D20:K20</xm:f>
              <xm:sqref>L20</xm:sqref>
            </x14:sparkline>
            <x14:sparkline>
              <xm:f>EVO_resolPIA!D21:K21</xm:f>
              <xm:sqref>L21</xm:sqref>
            </x14:sparkline>
            <x14:sparkline>
              <xm:f>EVO_resolPIA!D22:K22</xm:f>
              <xm:sqref>L22</xm:sqref>
            </x14:sparkline>
            <x14:sparkline>
              <xm:f>EVO_resolPIA!D23:K23</xm:f>
              <xm:sqref>L23</xm:sqref>
            </x14:sparkline>
            <x14:sparkline>
              <xm:f>EVO_resolPIA!D24:K24</xm:f>
              <xm:sqref>L24</xm:sqref>
            </x14:sparkline>
            <x14:sparkline>
              <xm:f>EVO_resolPIA!D25:K25</xm:f>
              <xm:sqref>L25</xm:sqref>
            </x14:sparkline>
            <x14:sparkline>
              <xm:f>EVO_resolPIA!D26:K26</xm:f>
              <xm:sqref>L26</xm:sqref>
            </x14:sparkline>
            <x14:sparkline>
              <xm:f>EVO_resolPIA!D27:K27</xm:f>
              <xm:sqref>L27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194</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454</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142.17500000000001</v>
      </c>
      <c r="D11" s="1073">
        <v>0.94462619182281571</v>
      </c>
      <c r="E11" s="1072">
        <v>468.53843348742566</v>
      </c>
      <c r="F11" s="1073">
        <v>0.40664046416988048</v>
      </c>
      <c r="G11" s="1072">
        <v>532.81357660168294</v>
      </c>
      <c r="H11" s="1073">
        <v>0.36665344418184825</v>
      </c>
      <c r="I11" s="1070"/>
      <c r="J11" s="1070"/>
      <c r="K11" s="1070"/>
      <c r="L11" s="1070"/>
      <c r="M11" s="1070"/>
      <c r="N11" s="1070"/>
      <c r="O11" s="1070"/>
    </row>
    <row r="12" spans="1:18" ht="15" customHeight="1" x14ac:dyDescent="0.35">
      <c r="B12" s="1074" t="s">
        <v>7</v>
      </c>
      <c r="C12" s="1075">
        <v>209.64081081081082</v>
      </c>
      <c r="D12" s="1076">
        <v>0.48965259289009272</v>
      </c>
      <c r="E12" s="1075">
        <v>405.90017604694594</v>
      </c>
      <c r="F12" s="1076">
        <v>0.60876611171678052</v>
      </c>
      <c r="G12" s="1075">
        <v>460.72382674916685</v>
      </c>
      <c r="H12" s="1076">
        <v>0.42661924933788137</v>
      </c>
      <c r="I12" s="1070"/>
      <c r="J12" s="1070"/>
      <c r="K12" s="1070"/>
      <c r="L12" s="1070"/>
      <c r="M12" s="1070"/>
      <c r="N12" s="1070"/>
      <c r="O12" s="1070"/>
    </row>
    <row r="13" spans="1:18" ht="15" customHeight="1" x14ac:dyDescent="0.35">
      <c r="B13" s="1074" t="s">
        <v>37</v>
      </c>
      <c r="C13" s="1075">
        <v>355.73111111111115</v>
      </c>
      <c r="D13" s="1076">
        <v>0.37398442722394065</v>
      </c>
      <c r="E13" s="1075">
        <v>395.24811574697446</v>
      </c>
      <c r="F13" s="1076">
        <v>0.41266998199414823</v>
      </c>
      <c r="G13" s="1075">
        <v>427.48732886905026</v>
      </c>
      <c r="H13" s="1076">
        <v>0.43593169587384373</v>
      </c>
      <c r="I13" s="1070"/>
      <c r="J13" s="1070"/>
      <c r="K13" s="1070"/>
      <c r="L13" s="1070"/>
      <c r="M13" s="1070"/>
      <c r="N13" s="1070"/>
      <c r="O13" s="1070"/>
    </row>
    <row r="14" spans="1:18" ht="15" customHeight="1" x14ac:dyDescent="0.35">
      <c r="B14" s="1074" t="s">
        <v>38</v>
      </c>
      <c r="C14" s="1075">
        <v>553.94000000000005</v>
      </c>
      <c r="D14" s="1076">
        <v>0</v>
      </c>
      <c r="E14" s="1075">
        <v>574.68947365325062</v>
      </c>
      <c r="F14" s="1076">
        <v>0.22900006013876958</v>
      </c>
      <c r="G14" s="1075">
        <v>512.97772853185586</v>
      </c>
      <c r="H14" s="1076">
        <v>0.36990700820984457</v>
      </c>
      <c r="I14" s="1070"/>
      <c r="J14" s="1070"/>
      <c r="K14" s="1070"/>
      <c r="L14" s="1070"/>
      <c r="M14" s="1070"/>
      <c r="N14" s="1070"/>
      <c r="O14" s="1070"/>
    </row>
    <row r="15" spans="1:18" ht="15" customHeight="1" x14ac:dyDescent="0.35">
      <c r="B15" s="1074" t="s">
        <v>6</v>
      </c>
      <c r="C15" s="1075">
        <v>494.15571428571428</v>
      </c>
      <c r="D15" s="1076">
        <v>0.42217346900610087</v>
      </c>
      <c r="E15" s="1075">
        <v>573.60878156312697</v>
      </c>
      <c r="F15" s="1076">
        <v>0.44447662066960042</v>
      </c>
      <c r="G15" s="1075">
        <v>581.77624314737272</v>
      </c>
      <c r="H15" s="1076">
        <v>0.41404581048577749</v>
      </c>
      <c r="I15" s="1070"/>
      <c r="J15" s="1070"/>
      <c r="K15" s="1070"/>
      <c r="L15" s="1070"/>
      <c r="M15" s="1070"/>
      <c r="N15" s="1070"/>
      <c r="O15" s="1070"/>
    </row>
    <row r="16" spans="1:18" ht="15" customHeight="1" x14ac:dyDescent="0.35">
      <c r="B16" s="1074" t="s">
        <v>5</v>
      </c>
      <c r="C16" s="1075">
        <v>603.50071428571425</v>
      </c>
      <c r="D16" s="1076">
        <v>0.38557074110267653</v>
      </c>
      <c r="E16" s="1075">
        <v>551.65663043478264</v>
      </c>
      <c r="F16" s="1076">
        <v>0.44365078445528883</v>
      </c>
      <c r="G16" s="1075">
        <v>540.33042654028429</v>
      </c>
      <c r="H16" s="1076">
        <v>0.446004843966816</v>
      </c>
      <c r="I16" s="1070"/>
      <c r="J16" s="1070"/>
      <c r="K16" s="1070"/>
      <c r="L16" s="1070"/>
      <c r="M16" s="1070"/>
      <c r="N16" s="1070"/>
      <c r="O16" s="1070"/>
    </row>
    <row r="17" spans="1:15" ht="15" customHeight="1" x14ac:dyDescent="0.35">
      <c r="B17" s="1074" t="s">
        <v>4</v>
      </c>
      <c r="C17" s="1075">
        <v>159.19749999999999</v>
      </c>
      <c r="D17" s="1076">
        <v>0.74369886461784918</v>
      </c>
      <c r="E17" s="1075">
        <v>424.99659776313325</v>
      </c>
      <c r="F17" s="1076">
        <v>0.68176336013372396</v>
      </c>
      <c r="G17" s="1075">
        <v>565.44882171499887</v>
      </c>
      <c r="H17" s="1076">
        <v>0.56490043644624222</v>
      </c>
      <c r="I17" s="1070"/>
      <c r="J17" s="1070"/>
      <c r="K17" s="1070"/>
      <c r="L17" s="1070"/>
      <c r="M17" s="1070"/>
      <c r="N17" s="1070"/>
      <c r="O17" s="1070"/>
    </row>
    <row r="18" spans="1:15" ht="15" customHeight="1" x14ac:dyDescent="0.35">
      <c r="B18" s="1074" t="s">
        <v>40</v>
      </c>
      <c r="C18" s="1075">
        <v>246.23241764132524</v>
      </c>
      <c r="D18" s="1076">
        <v>0.40076192586087878</v>
      </c>
      <c r="E18" s="1075">
        <v>413.1756528920892</v>
      </c>
      <c r="F18" s="1076">
        <v>0.58778951201477003</v>
      </c>
      <c r="G18" s="1075">
        <v>406.09654130841187</v>
      </c>
      <c r="H18" s="1076">
        <v>0.57595596509907221</v>
      </c>
      <c r="I18" s="1070"/>
      <c r="J18" s="1070"/>
      <c r="K18" s="1070"/>
      <c r="L18" s="1070"/>
      <c r="M18" s="1070"/>
      <c r="N18" s="1070"/>
      <c r="O18" s="1070"/>
    </row>
    <row r="19" spans="1:15" ht="15" customHeight="1" x14ac:dyDescent="0.35">
      <c r="B19" s="1074" t="s">
        <v>41</v>
      </c>
      <c r="C19" s="1075">
        <v>522.11500000000001</v>
      </c>
      <c r="D19" s="1076">
        <v>0.35576175892572814</v>
      </c>
      <c r="E19" s="1075">
        <v>679.10528121174468</v>
      </c>
      <c r="F19" s="1076">
        <v>0.4563722745113426</v>
      </c>
      <c r="G19" s="1075">
        <v>662.35139226718411</v>
      </c>
      <c r="H19" s="1076">
        <v>0.46272672761884831</v>
      </c>
      <c r="I19" s="1070"/>
      <c r="J19" s="1070"/>
      <c r="K19" s="1070"/>
      <c r="L19" s="1070"/>
      <c r="M19" s="1070"/>
      <c r="N19" s="1070"/>
      <c r="O19" s="1070"/>
    </row>
    <row r="20" spans="1:15" ht="15" customHeight="1" x14ac:dyDescent="0.35">
      <c r="B20" s="1074" t="s">
        <v>3</v>
      </c>
      <c r="C20" s="1075">
        <v>1453.2635279187818</v>
      </c>
      <c r="D20" s="1076">
        <v>0.34193044495951219</v>
      </c>
      <c r="E20" s="1075">
        <v>974.96125038402533</v>
      </c>
      <c r="F20" s="1076">
        <v>0.39692003974320206</v>
      </c>
      <c r="G20" s="1075">
        <v>918.39215778826679</v>
      </c>
      <c r="H20" s="1076">
        <v>0.38908704181333986</v>
      </c>
      <c r="I20" s="1070"/>
      <c r="J20" s="1070"/>
      <c r="K20" s="1070"/>
      <c r="L20" s="1070"/>
      <c r="M20" s="1070"/>
      <c r="N20" s="1070"/>
      <c r="O20" s="1070"/>
    </row>
    <row r="21" spans="1:15" ht="15" customHeight="1" x14ac:dyDescent="0.35">
      <c r="B21" s="1074" t="s">
        <v>2</v>
      </c>
      <c r="C21" s="1075" t="s">
        <v>363</v>
      </c>
      <c r="D21" s="1076" t="s">
        <v>363</v>
      </c>
      <c r="E21" s="1075">
        <v>385.88956550802152</v>
      </c>
      <c r="F21" s="1076">
        <v>0.51305256417577338</v>
      </c>
      <c r="G21" s="1075">
        <v>461.1072995090031</v>
      </c>
      <c r="H21" s="1076">
        <v>0.47161258212203955</v>
      </c>
      <c r="I21" s="1070"/>
      <c r="J21" s="1070"/>
      <c r="K21" s="1070"/>
      <c r="L21" s="1070"/>
      <c r="M21" s="1070"/>
      <c r="N21" s="1070"/>
      <c r="O21" s="1070"/>
    </row>
    <row r="22" spans="1:15" ht="15" customHeight="1" x14ac:dyDescent="0.35">
      <c r="B22" s="1074" t="s">
        <v>35</v>
      </c>
      <c r="C22" s="1075">
        <v>296.36065096952905</v>
      </c>
      <c r="D22" s="1076">
        <v>0.40564783772512714</v>
      </c>
      <c r="E22" s="1075">
        <v>408.83630016313447</v>
      </c>
      <c r="F22" s="1076">
        <v>0.44524742381213184</v>
      </c>
      <c r="G22" s="1075">
        <v>420.03349340009288</v>
      </c>
      <c r="H22" s="1076">
        <v>0.41538191759060872</v>
      </c>
      <c r="I22" s="1070"/>
      <c r="J22" s="1070"/>
      <c r="K22" s="1070"/>
      <c r="L22" s="1070"/>
      <c r="M22" s="1070"/>
      <c r="N22" s="1070"/>
      <c r="O22" s="1070"/>
    </row>
    <row r="23" spans="1:15" ht="15" customHeight="1" x14ac:dyDescent="0.35">
      <c r="B23" s="1074" t="s">
        <v>42</v>
      </c>
      <c r="C23" s="1075">
        <v>371.27</v>
      </c>
      <c r="D23" s="1076">
        <v>0.22005310824546531</v>
      </c>
      <c r="E23" s="1075">
        <v>606.54329345634403</v>
      </c>
      <c r="F23" s="1076">
        <v>0.24354903036058084</v>
      </c>
      <c r="G23" s="1075">
        <v>604.26930245349115</v>
      </c>
      <c r="H23" s="1076">
        <v>0.24365999086656787</v>
      </c>
      <c r="I23" s="1070"/>
      <c r="J23" s="1070"/>
      <c r="K23" s="1070"/>
      <c r="L23" s="1070"/>
      <c r="M23" s="1070"/>
      <c r="N23" s="1070"/>
      <c r="O23" s="1070"/>
    </row>
    <row r="24" spans="1:15" ht="15" customHeight="1" x14ac:dyDescent="0.35">
      <c r="B24" s="1074" t="s">
        <v>43</v>
      </c>
      <c r="C24" s="1075" t="s">
        <v>363</v>
      </c>
      <c r="D24" s="1076" t="s">
        <v>363</v>
      </c>
      <c r="E24" s="1075">
        <v>402.10146706586812</v>
      </c>
      <c r="F24" s="1076">
        <v>0.57858895312245306</v>
      </c>
      <c r="G24" s="1075">
        <v>412.55322335025335</v>
      </c>
      <c r="H24" s="1076">
        <v>0.558277031088109</v>
      </c>
      <c r="I24" s="1070"/>
      <c r="J24" s="1070"/>
      <c r="K24" s="1070"/>
      <c r="L24" s="1070"/>
      <c r="M24" s="1070"/>
      <c r="N24" s="1070"/>
      <c r="O24" s="1070"/>
    </row>
    <row r="25" spans="1:15" ht="15" customHeight="1" x14ac:dyDescent="0.35">
      <c r="B25" s="1074" t="s">
        <v>44</v>
      </c>
      <c r="C25" s="1075">
        <v>1319.2516666666668</v>
      </c>
      <c r="D25" s="1076">
        <v>0.36857321530397325</v>
      </c>
      <c r="E25" s="1075">
        <v>909.32920000000001</v>
      </c>
      <c r="F25" s="1076">
        <v>0.63081238534650064</v>
      </c>
      <c r="G25" s="1075">
        <v>907.62017167381975</v>
      </c>
      <c r="H25" s="1076">
        <v>0.58911611495582272</v>
      </c>
      <c r="I25" s="1070"/>
      <c r="J25" s="1070"/>
      <c r="K25" s="1070"/>
      <c r="L25" s="1070"/>
      <c r="M25" s="1070"/>
      <c r="N25" s="1070"/>
      <c r="O25" s="1070"/>
    </row>
    <row r="26" spans="1:15" ht="15" customHeight="1" x14ac:dyDescent="0.35">
      <c r="B26" s="1074" t="s">
        <v>45</v>
      </c>
      <c r="C26" s="1075">
        <v>310.09800000000001</v>
      </c>
      <c r="D26" s="1076">
        <v>0.39693892074034753</v>
      </c>
      <c r="E26" s="1075">
        <v>649.52133783784109</v>
      </c>
      <c r="F26" s="1076">
        <v>0.32137327832872076</v>
      </c>
      <c r="G26" s="1075">
        <v>705.01470180305341</v>
      </c>
      <c r="H26" s="1076">
        <v>0.33599688331518485</v>
      </c>
      <c r="I26" s="1070"/>
      <c r="J26" s="1070"/>
      <c r="K26" s="1070"/>
      <c r="L26" s="1070"/>
      <c r="M26" s="1070"/>
      <c r="N26" s="1070"/>
      <c r="O26" s="1070"/>
    </row>
    <row r="27" spans="1:15" ht="15" customHeight="1" x14ac:dyDescent="0.35">
      <c r="B27" s="1074" t="s">
        <v>46</v>
      </c>
      <c r="C27" s="1075">
        <v>687.47250000000008</v>
      </c>
      <c r="D27" s="1076">
        <v>7.5634752428695481E-2</v>
      </c>
      <c r="E27" s="1075">
        <v>687.81596000000127</v>
      </c>
      <c r="F27" s="1076">
        <v>9.7761967133044525E-2</v>
      </c>
      <c r="G27" s="1075">
        <v>682.32421188630394</v>
      </c>
      <c r="H27" s="1076">
        <v>0.11596631126070847</v>
      </c>
      <c r="I27" s="1070"/>
      <c r="J27" s="1070"/>
      <c r="K27" s="1070"/>
      <c r="L27" s="1070"/>
      <c r="M27" s="1070"/>
      <c r="N27" s="1070"/>
      <c r="O27" s="1070"/>
    </row>
    <row r="28" spans="1:15" ht="15" customHeight="1" x14ac:dyDescent="0.35">
      <c r="B28" s="1077" t="s">
        <v>1</v>
      </c>
      <c r="C28" s="1078" t="s">
        <v>363</v>
      </c>
      <c r="D28" s="1079" t="s">
        <v>363</v>
      </c>
      <c r="E28" s="1078">
        <v>458.09999999999997</v>
      </c>
      <c r="F28" s="1079">
        <v>0.66197296262751115</v>
      </c>
      <c r="G28" s="1078" t="s">
        <v>363</v>
      </c>
      <c r="H28" s="1079" t="s">
        <v>363</v>
      </c>
      <c r="I28" s="1070"/>
      <c r="J28" s="1070"/>
      <c r="K28" s="1070"/>
      <c r="L28" s="1070"/>
      <c r="M28" s="1070"/>
      <c r="N28" s="1070"/>
      <c r="O28" s="1070"/>
    </row>
    <row r="29" spans="1:15" ht="15" customHeight="1" x14ac:dyDescent="0.35">
      <c r="B29" s="1303" t="s">
        <v>0</v>
      </c>
      <c r="C29" s="1304">
        <v>407.24482933413293</v>
      </c>
      <c r="D29" s="1305">
        <v>1.0717503958519599</v>
      </c>
      <c r="E29" s="1304">
        <v>549.70722094600308</v>
      </c>
      <c r="F29" s="1305">
        <v>0.56553600378588886</v>
      </c>
      <c r="G29" s="1304">
        <v>566.2102767008837</v>
      </c>
      <c r="H29" s="1305">
        <v>0.49530480585891262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4.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195</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453</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v>309.06324324324339</v>
      </c>
      <c r="D11" s="1073">
        <v>0.37220412437435524</v>
      </c>
      <c r="E11" s="1072">
        <v>315.52303278688515</v>
      </c>
      <c r="F11" s="1073">
        <v>0.41317520857372464</v>
      </c>
      <c r="G11" s="1072">
        <v>459.79780487804885</v>
      </c>
      <c r="H11" s="1073">
        <v>0.5278439016129377</v>
      </c>
      <c r="I11" s="1070"/>
      <c r="J11" s="1070"/>
      <c r="K11" s="1070"/>
      <c r="L11" s="1070"/>
      <c r="M11" s="1070"/>
      <c r="N11" s="1070"/>
      <c r="O11" s="1070"/>
    </row>
    <row r="12" spans="1:18" ht="15" customHeight="1" x14ac:dyDescent="0.35">
      <c r="B12" s="1074" t="s">
        <v>7</v>
      </c>
      <c r="C12" s="1075">
        <v>227.65428040361107</v>
      </c>
      <c r="D12" s="1076">
        <v>0.40702409636189951</v>
      </c>
      <c r="E12" s="1075">
        <v>194.26449035812675</v>
      </c>
      <c r="F12" s="1076">
        <v>0.49390109215881289</v>
      </c>
      <c r="G12" s="1075">
        <v>314.14634920634916</v>
      </c>
      <c r="H12" s="1076">
        <v>0.23616953600528967</v>
      </c>
      <c r="I12" s="1070"/>
      <c r="J12" s="1070"/>
      <c r="K12" s="1070"/>
      <c r="L12" s="1070"/>
      <c r="M12" s="1070"/>
      <c r="N12" s="1070"/>
      <c r="O12" s="1070"/>
    </row>
    <row r="13" spans="1:18" ht="15" customHeight="1" x14ac:dyDescent="0.35">
      <c r="B13" s="1074" t="s">
        <v>37</v>
      </c>
      <c r="C13" s="1075">
        <v>211.31880239520956</v>
      </c>
      <c r="D13" s="1076">
        <v>0.19916726586113456</v>
      </c>
      <c r="E13" s="1075">
        <v>302.9591346153839</v>
      </c>
      <c r="F13" s="1076">
        <v>0.1285012460025966</v>
      </c>
      <c r="G13" s="1075">
        <v>474.4777600000009</v>
      </c>
      <c r="H13" s="1076">
        <v>0.14465128470291594</v>
      </c>
      <c r="I13" s="1070"/>
      <c r="J13" s="1070"/>
      <c r="K13" s="1070"/>
      <c r="L13" s="1070"/>
      <c r="M13" s="1070"/>
      <c r="N13" s="1070"/>
      <c r="O13" s="1070"/>
    </row>
    <row r="14" spans="1:18" ht="15" customHeight="1" x14ac:dyDescent="0.35">
      <c r="B14" s="1074" t="s">
        <v>38</v>
      </c>
      <c r="C14" s="1075">
        <v>237.08037037037033</v>
      </c>
      <c r="D14" s="1076">
        <v>0.58928503943549004</v>
      </c>
      <c r="E14" s="1075">
        <v>264.94138888888881</v>
      </c>
      <c r="F14" s="1076">
        <v>0.50817523799536835</v>
      </c>
      <c r="G14" s="1075">
        <v>357</v>
      </c>
      <c r="H14" s="1076">
        <v>0.69552614550609859</v>
      </c>
      <c r="I14" s="1070"/>
      <c r="J14" s="1070"/>
      <c r="K14" s="1070"/>
      <c r="L14" s="1070"/>
      <c r="M14" s="1070"/>
      <c r="N14" s="1070"/>
      <c r="O14" s="1070"/>
    </row>
    <row r="15" spans="1:18" ht="15" customHeight="1" x14ac:dyDescent="0.35">
      <c r="B15" s="1074" t="s">
        <v>6</v>
      </c>
      <c r="C15" s="1075">
        <v>342.29904287139135</v>
      </c>
      <c r="D15" s="1076">
        <v>0.46934248048370253</v>
      </c>
      <c r="E15" s="1075">
        <v>352.58495256167186</v>
      </c>
      <c r="F15" s="1076">
        <v>0.42419818712416024</v>
      </c>
      <c r="G15" s="1075">
        <v>586.64219158200308</v>
      </c>
      <c r="H15" s="1076">
        <v>0.37324271222685773</v>
      </c>
      <c r="I15" s="1070"/>
      <c r="J15" s="1070"/>
      <c r="K15" s="1070"/>
      <c r="L15" s="1070"/>
      <c r="M15" s="1070"/>
      <c r="N15" s="1070"/>
      <c r="O15" s="1070"/>
    </row>
    <row r="16" spans="1:18" ht="15" customHeight="1" x14ac:dyDescent="0.35">
      <c r="B16" s="1074" t="s">
        <v>5</v>
      </c>
      <c r="C16" s="1075">
        <v>402.25</v>
      </c>
      <c r="D16" s="1076">
        <v>0</v>
      </c>
      <c r="E16" s="1075">
        <v>290.42</v>
      </c>
      <c r="F16" s="1076">
        <v>0.42968570320798366</v>
      </c>
      <c r="G16" s="1075">
        <v>577.63249999999994</v>
      </c>
      <c r="H16" s="1076">
        <v>0.44880272971254043</v>
      </c>
      <c r="I16" s="1070"/>
      <c r="J16" s="1070"/>
      <c r="K16" s="1070"/>
      <c r="L16" s="1070"/>
      <c r="M16" s="1070"/>
      <c r="N16" s="1070"/>
      <c r="O16" s="1070"/>
    </row>
    <row r="17" spans="1:15" ht="15" customHeight="1" x14ac:dyDescent="0.35">
      <c r="B17" s="1074" t="s">
        <v>4</v>
      </c>
      <c r="C17" s="1075">
        <v>245.57338324565018</v>
      </c>
      <c r="D17" s="1076">
        <v>0.52893977963294281</v>
      </c>
      <c r="E17" s="1075">
        <v>482.0822916666653</v>
      </c>
      <c r="F17" s="1076">
        <v>0.58970200038355991</v>
      </c>
      <c r="G17" s="1075">
        <v>635.51776550030854</v>
      </c>
      <c r="H17" s="1076">
        <v>0.52376781225799218</v>
      </c>
      <c r="I17" s="1070"/>
      <c r="J17" s="1070"/>
      <c r="K17" s="1070"/>
      <c r="L17" s="1070"/>
      <c r="M17" s="1070"/>
      <c r="N17" s="1070"/>
      <c r="O17" s="1070"/>
    </row>
    <row r="18" spans="1:15" ht="15" customHeight="1" x14ac:dyDescent="0.35">
      <c r="B18" s="1074" t="s">
        <v>40</v>
      </c>
      <c r="C18" s="1075">
        <v>208.1046405228758</v>
      </c>
      <c r="D18" s="1076">
        <v>0.58102718892890959</v>
      </c>
      <c r="E18" s="1075">
        <v>242.5173408239701</v>
      </c>
      <c r="F18" s="1076">
        <v>0.49155530765889838</v>
      </c>
      <c r="G18" s="1075">
        <v>273.61733093525174</v>
      </c>
      <c r="H18" s="1076">
        <v>0.4399933577497937</v>
      </c>
      <c r="I18" s="1070"/>
      <c r="J18" s="1070"/>
      <c r="K18" s="1070"/>
      <c r="L18" s="1070"/>
      <c r="M18" s="1070"/>
      <c r="N18" s="1070"/>
      <c r="O18" s="1070"/>
    </row>
    <row r="19" spans="1:15" ht="15" customHeight="1" x14ac:dyDescent="0.35">
      <c r="B19" s="1074" t="s">
        <v>41</v>
      </c>
      <c r="C19" s="1075">
        <v>411.55024390243432</v>
      </c>
      <c r="D19" s="1076">
        <v>0.15186945982746966</v>
      </c>
      <c r="E19" s="1075">
        <v>418.33251926039378</v>
      </c>
      <c r="F19" s="1076">
        <v>0.12774982607565258</v>
      </c>
      <c r="G19" s="1075">
        <v>418.44010489510521</v>
      </c>
      <c r="H19" s="1076">
        <v>0.12536678898512682</v>
      </c>
      <c r="I19" s="1070"/>
      <c r="J19" s="1070"/>
      <c r="K19" s="1070"/>
      <c r="L19" s="1070"/>
      <c r="M19" s="1070"/>
      <c r="N19" s="1070"/>
      <c r="O19" s="1070"/>
    </row>
    <row r="20" spans="1:15" ht="15" customHeight="1" x14ac:dyDescent="0.35">
      <c r="B20" s="1074" t="s">
        <v>3</v>
      </c>
      <c r="C20" s="1075">
        <v>460.86061538461638</v>
      </c>
      <c r="D20" s="1076">
        <v>0.51717562357411806</v>
      </c>
      <c r="E20" s="1075">
        <v>488.35077333333078</v>
      </c>
      <c r="F20" s="1076">
        <v>0.41299593726296618</v>
      </c>
      <c r="G20" s="1075">
        <v>672.02458077709571</v>
      </c>
      <c r="H20" s="1076">
        <v>0.28246781078012029</v>
      </c>
      <c r="I20" s="1070"/>
      <c r="J20" s="1070"/>
      <c r="K20" s="1070"/>
      <c r="L20" s="1070"/>
      <c r="M20" s="1070"/>
      <c r="N20" s="1070"/>
      <c r="O20" s="1070"/>
    </row>
    <row r="21" spans="1:15" ht="15" customHeight="1" x14ac:dyDescent="0.35">
      <c r="B21" s="1074" t="s">
        <v>2</v>
      </c>
      <c r="C21" s="1075">
        <v>293.27690402476787</v>
      </c>
      <c r="D21" s="1076">
        <v>0.35343872005194626</v>
      </c>
      <c r="E21" s="1075">
        <v>340.31614555256084</v>
      </c>
      <c r="F21" s="1076">
        <v>0.3277447173278778</v>
      </c>
      <c r="G21" s="1075">
        <v>366.5489298892989</v>
      </c>
      <c r="H21" s="1076">
        <v>0.35826940895246073</v>
      </c>
      <c r="I21" s="1070"/>
      <c r="J21" s="1070"/>
      <c r="K21" s="1070"/>
      <c r="L21" s="1070"/>
      <c r="M21" s="1070"/>
      <c r="N21" s="1070"/>
      <c r="O21" s="1070"/>
    </row>
    <row r="22" spans="1:15" ht="15" customHeight="1" x14ac:dyDescent="0.35">
      <c r="B22" s="1074" t="s">
        <v>35</v>
      </c>
      <c r="C22" s="1075">
        <v>225.94085846867708</v>
      </c>
      <c r="D22" s="1076">
        <v>0.40503143743949183</v>
      </c>
      <c r="E22" s="1075">
        <v>231.0196050552924</v>
      </c>
      <c r="F22" s="1076">
        <v>0.42651322285059096</v>
      </c>
      <c r="G22" s="1075">
        <v>356.29907390084304</v>
      </c>
      <c r="H22" s="1076">
        <v>0.43233161310933049</v>
      </c>
      <c r="I22" s="1070"/>
      <c r="J22" s="1070"/>
      <c r="K22" s="1070"/>
      <c r="L22" s="1070"/>
      <c r="M22" s="1070"/>
      <c r="N22" s="1070"/>
      <c r="O22" s="1070"/>
    </row>
    <row r="23" spans="1:15" ht="15" customHeight="1" x14ac:dyDescent="0.35">
      <c r="B23" s="1074" t="s">
        <v>42</v>
      </c>
      <c r="C23" s="1075">
        <v>320.19379609544472</v>
      </c>
      <c r="D23" s="1076">
        <v>0.12698068041303254</v>
      </c>
      <c r="E23" s="1075">
        <v>336.16988752556205</v>
      </c>
      <c r="F23" s="1076">
        <v>0.16258515145898395</v>
      </c>
      <c r="G23" s="1075">
        <v>456.55165562913237</v>
      </c>
      <c r="H23" s="1076">
        <v>0.23192972938059939</v>
      </c>
      <c r="I23" s="1070"/>
      <c r="J23" s="1070"/>
      <c r="K23" s="1070"/>
      <c r="L23" s="1070"/>
      <c r="M23" s="1070"/>
      <c r="N23" s="1070"/>
      <c r="O23" s="1070"/>
    </row>
    <row r="24" spans="1:15" ht="15" customHeight="1" x14ac:dyDescent="0.35">
      <c r="B24" s="1074" t="s">
        <v>43</v>
      </c>
      <c r="C24" s="1075">
        <v>413.20308510638301</v>
      </c>
      <c r="D24" s="1076">
        <v>0.15212342584463817</v>
      </c>
      <c r="E24" s="1075">
        <v>430.42776000000077</v>
      </c>
      <c r="F24" s="1076">
        <v>0.23536518290447889</v>
      </c>
      <c r="G24" s="1075">
        <v>633.96622641509464</v>
      </c>
      <c r="H24" s="1076">
        <v>0.22731078287290449</v>
      </c>
      <c r="I24" s="1070"/>
      <c r="J24" s="1070"/>
      <c r="K24" s="1070"/>
      <c r="L24" s="1070"/>
      <c r="M24" s="1070"/>
      <c r="N24" s="1070"/>
      <c r="O24" s="1070"/>
    </row>
    <row r="25" spans="1:15" ht="15" customHeight="1" x14ac:dyDescent="0.35">
      <c r="B25" s="1074" t="s">
        <v>44</v>
      </c>
      <c r="C25" s="1075">
        <v>712.60742718446465</v>
      </c>
      <c r="D25" s="1076">
        <v>0.57922809912460527</v>
      </c>
      <c r="E25" s="1075">
        <v>733.40687943262355</v>
      </c>
      <c r="F25" s="1076">
        <v>0.55175642474798592</v>
      </c>
      <c r="G25" s="1075">
        <v>759.72454545454548</v>
      </c>
      <c r="H25" s="1076">
        <v>0.52389684646769663</v>
      </c>
      <c r="I25" s="1070"/>
      <c r="J25" s="1070"/>
      <c r="K25" s="1070"/>
      <c r="L25" s="1070"/>
      <c r="M25" s="1070"/>
      <c r="N25" s="1070"/>
      <c r="O25" s="1070"/>
    </row>
    <row r="26" spans="1:15" ht="15" customHeight="1" x14ac:dyDescent="0.35">
      <c r="B26" s="1074" t="s">
        <v>45</v>
      </c>
      <c r="C26" s="1075">
        <v>230</v>
      </c>
      <c r="D26" s="1076">
        <v>0.15061311370164152</v>
      </c>
      <c r="E26" s="1075">
        <v>460</v>
      </c>
      <c r="F26" s="1076">
        <v>0.1932216177677302</v>
      </c>
      <c r="G26" s="1075">
        <v>498</v>
      </c>
      <c r="H26" s="1076">
        <v>1.1359145079301969E-2</v>
      </c>
      <c r="I26" s="1070"/>
      <c r="J26" s="1070"/>
      <c r="K26" s="1070"/>
      <c r="L26" s="1070"/>
      <c r="M26" s="1070"/>
      <c r="N26" s="1070"/>
      <c r="O26" s="1070"/>
    </row>
    <row r="27" spans="1:15" ht="15" customHeight="1" x14ac:dyDescent="0.35">
      <c r="B27" s="1074" t="s">
        <v>46</v>
      </c>
      <c r="C27" s="1075">
        <v>334.25962962962961</v>
      </c>
      <c r="D27" s="1076">
        <v>0.26518544426582796</v>
      </c>
      <c r="E27" s="1075">
        <v>288.93299999999999</v>
      </c>
      <c r="F27" s="1076">
        <v>0.26106004386112663</v>
      </c>
      <c r="G27" s="1075">
        <v>572.89555555555546</v>
      </c>
      <c r="H27" s="1076">
        <v>0.21069411094004481</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271.77548953929329</v>
      </c>
      <c r="D29" s="1305">
        <v>0.54371573591045486</v>
      </c>
      <c r="E29" s="1304">
        <v>371.00292702860173</v>
      </c>
      <c r="F29" s="1305">
        <v>0.54011583168786392</v>
      </c>
      <c r="G29" s="1304">
        <v>504.3978469661202</v>
      </c>
      <c r="H29" s="1305">
        <v>0.49508265765535148</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196</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452</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075">
        <v>381.26587765957709</v>
      </c>
      <c r="D13" s="1076">
        <v>0.40684671071419742</v>
      </c>
      <c r="E13" s="1075" t="s">
        <v>363</v>
      </c>
      <c r="F13" s="1076" t="s">
        <v>363</v>
      </c>
      <c r="G13" s="1075" t="s">
        <v>363</v>
      </c>
      <c r="H13" s="1076" t="s">
        <v>363</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243.78384003742076</v>
      </c>
      <c r="D15" s="1076">
        <v>0.45696478878249935</v>
      </c>
      <c r="E15" s="1075">
        <v>351.4162643678219</v>
      </c>
      <c r="F15" s="1076">
        <v>0.41710883077695715</v>
      </c>
      <c r="G15" s="1075">
        <v>564.67584905660408</v>
      </c>
      <c r="H15" s="1076">
        <v>0.41263573979719664</v>
      </c>
      <c r="I15" s="1070"/>
      <c r="J15" s="1070"/>
      <c r="K15" s="1070"/>
      <c r="L15" s="1070"/>
      <c r="M15" s="1070"/>
      <c r="N15" s="1070"/>
      <c r="O15" s="1070"/>
    </row>
    <row r="16" spans="1:18" ht="15" customHeight="1" x14ac:dyDescent="0.35">
      <c r="B16" s="1074" t="s">
        <v>5</v>
      </c>
      <c r="C16" s="1075">
        <v>166.21055555555557</v>
      </c>
      <c r="D16" s="1076">
        <v>0.40249266065010425</v>
      </c>
      <c r="E16" s="1075">
        <v>188.20441176470587</v>
      </c>
      <c r="F16" s="1076">
        <v>0.38011138680791562</v>
      </c>
      <c r="G16" s="1075">
        <v>209.31043478260867</v>
      </c>
      <c r="H16" s="1076">
        <v>0.18804596518798011</v>
      </c>
      <c r="I16" s="1070"/>
      <c r="J16" s="1070"/>
      <c r="K16" s="1070"/>
      <c r="L16" s="1070"/>
      <c r="M16" s="1070"/>
      <c r="N16" s="1070"/>
      <c r="O16" s="1070"/>
    </row>
    <row r="17" spans="1:15" ht="15" customHeight="1" x14ac:dyDescent="0.35">
      <c r="B17" s="1074" t="s">
        <v>4</v>
      </c>
      <c r="C17" s="1075">
        <v>169.08260821309642</v>
      </c>
      <c r="D17" s="1076">
        <v>0.89771854370616744</v>
      </c>
      <c r="E17" s="1075">
        <v>207.70130456598082</v>
      </c>
      <c r="F17" s="1076">
        <v>1.0696949432873366</v>
      </c>
      <c r="G17" s="1075">
        <v>266.16697769953061</v>
      </c>
      <c r="H17" s="1076">
        <v>0.96789295497035632</v>
      </c>
      <c r="I17" s="1070"/>
      <c r="J17" s="1070"/>
      <c r="K17" s="1070"/>
      <c r="L17" s="1070"/>
      <c r="M17" s="1070"/>
      <c r="N17" s="1070"/>
      <c r="O17" s="1070"/>
    </row>
    <row r="18" spans="1:15" ht="15" customHeight="1" x14ac:dyDescent="0.35">
      <c r="B18" s="1074" t="s">
        <v>40</v>
      </c>
      <c r="C18" s="1075">
        <v>139.06930795847748</v>
      </c>
      <c r="D18" s="1076">
        <v>0.44944860489874056</v>
      </c>
      <c r="E18" s="1075">
        <v>186.24738764044929</v>
      </c>
      <c r="F18" s="1076">
        <v>0.49587017646578191</v>
      </c>
      <c r="G18" s="1075">
        <v>225.90728448275871</v>
      </c>
      <c r="H18" s="1076">
        <v>0.6949792512457057</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v>270.8809336099585</v>
      </c>
      <c r="D20" s="1076">
        <v>0.2688137074301733</v>
      </c>
      <c r="E20" s="1075">
        <v>351.34450381679176</v>
      </c>
      <c r="F20" s="1076">
        <v>0.31131493378261044</v>
      </c>
      <c r="G20" s="1075">
        <v>461.06606786427159</v>
      </c>
      <c r="H20" s="1076">
        <v>0.43437489340045671</v>
      </c>
      <c r="I20" s="1070"/>
      <c r="J20" s="1070"/>
      <c r="K20" s="1070"/>
      <c r="L20" s="1070"/>
      <c r="M20" s="1070"/>
      <c r="N20" s="1070"/>
      <c r="O20" s="1070"/>
    </row>
    <row r="21" spans="1:15" ht="15" customHeight="1" x14ac:dyDescent="0.35">
      <c r="B21" s="1074" t="s">
        <v>2</v>
      </c>
      <c r="C21" s="1075">
        <v>277.91578631452575</v>
      </c>
      <c r="D21" s="1076">
        <v>0.23055479543379681</v>
      </c>
      <c r="E21" s="1075">
        <v>353.36857418111703</v>
      </c>
      <c r="F21" s="1076">
        <v>0.30809289936984391</v>
      </c>
      <c r="G21" s="1075">
        <v>355.40428044280446</v>
      </c>
      <c r="H21" s="1076">
        <v>0.46135042325669834</v>
      </c>
      <c r="I21" s="1070"/>
      <c r="J21" s="1070"/>
      <c r="K21" s="1070"/>
      <c r="L21" s="1070"/>
      <c r="M21" s="1070"/>
      <c r="N21" s="1070"/>
      <c r="O21" s="1070"/>
    </row>
    <row r="22" spans="1:15" ht="15" customHeight="1" x14ac:dyDescent="0.35">
      <c r="B22" s="1074" t="s">
        <v>35</v>
      </c>
      <c r="C22" s="1075">
        <v>237.57226177437019</v>
      </c>
      <c r="D22" s="1076">
        <v>0.3430321858258415</v>
      </c>
      <c r="E22" s="1075">
        <v>333.75344332854911</v>
      </c>
      <c r="F22" s="1076">
        <v>0.37157885658869766</v>
      </c>
      <c r="G22" s="1075">
        <v>534.00979310344894</v>
      </c>
      <c r="H22" s="1076">
        <v>0.41405501238434422</v>
      </c>
      <c r="I22" s="1070"/>
      <c r="J22" s="1070"/>
      <c r="K22" s="1070"/>
      <c r="L22" s="1070"/>
      <c r="M22" s="1070"/>
      <c r="N22" s="1070"/>
      <c r="O22" s="1070"/>
    </row>
    <row r="23" spans="1:15" ht="15" customHeight="1" x14ac:dyDescent="0.35">
      <c r="B23" s="1074" t="s">
        <v>42</v>
      </c>
      <c r="C23" s="1075">
        <v>304.93538520408168</v>
      </c>
      <c r="D23" s="1076">
        <v>0.10310443400738309</v>
      </c>
      <c r="E23" s="1075">
        <v>332.29516334323358</v>
      </c>
      <c r="F23" s="1076">
        <v>0.22029013797657584</v>
      </c>
      <c r="G23" s="1075">
        <v>446.62329611907984</v>
      </c>
      <c r="H23" s="1076">
        <v>0.33554753365225437</v>
      </c>
      <c r="I23" s="1070"/>
      <c r="J23" s="1070"/>
      <c r="K23" s="1070"/>
      <c r="L23" s="1070"/>
      <c r="M23" s="1070"/>
      <c r="N23" s="1070"/>
      <c r="O23" s="1070"/>
    </row>
    <row r="24" spans="1:15" ht="15" customHeight="1" x14ac:dyDescent="0.35">
      <c r="B24" s="1074" t="s">
        <v>43</v>
      </c>
      <c r="C24" s="1075">
        <v>297.45952380952383</v>
      </c>
      <c r="D24" s="1076">
        <v>0.17326635719771624</v>
      </c>
      <c r="E24" s="1075">
        <v>408.38357541899563</v>
      </c>
      <c r="F24" s="1076">
        <v>0.20232876734569297</v>
      </c>
      <c r="G24" s="1075">
        <v>674.59989473684197</v>
      </c>
      <c r="H24" s="1076">
        <v>0.19006254067825903</v>
      </c>
      <c r="I24" s="1070"/>
      <c r="J24" s="1070"/>
      <c r="K24" s="1070"/>
      <c r="L24" s="1070"/>
      <c r="M24" s="1070"/>
      <c r="N24" s="1070"/>
      <c r="O24" s="1070"/>
    </row>
    <row r="25" spans="1:15" ht="15" customHeight="1" x14ac:dyDescent="0.35">
      <c r="B25" s="1074" t="s">
        <v>44</v>
      </c>
      <c r="C25" s="1075">
        <v>294.60101449275379</v>
      </c>
      <c r="D25" s="1076">
        <v>7.2674140271747123E-2</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260.19140265583303</v>
      </c>
      <c r="D29" s="1305">
        <v>0.43684342185843167</v>
      </c>
      <c r="E29" s="1304">
        <v>302.97556429330695</v>
      </c>
      <c r="F29" s="1305">
        <v>0.51354304068012646</v>
      </c>
      <c r="G29" s="1304">
        <v>412.9525127087976</v>
      </c>
      <c r="H29" s="1305">
        <v>0.57619544674268852</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8.6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E11:E28">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G11:G28">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ColWidth="11.453125" defaultRowHeight="14.5" x14ac:dyDescent="0.35"/>
  <cols>
    <col min="1" max="1" width="5.81640625" style="666" customWidth="1"/>
    <col min="2" max="2" width="28.81640625" style="666" customWidth="1"/>
    <col min="3" max="3" width="10.81640625" style="666" bestFit="1" customWidth="1"/>
    <col min="4" max="4" width="12.54296875" style="666" customWidth="1"/>
    <col min="5" max="5" width="10.81640625" style="666" bestFit="1" customWidth="1"/>
    <col min="6" max="6" width="12.81640625" style="666" customWidth="1"/>
    <col min="7" max="7" width="10.81640625" style="666" bestFit="1" customWidth="1"/>
    <col min="8" max="8" width="12.81640625" style="666" customWidth="1"/>
    <col min="9" max="9" width="28.1796875" style="666" customWidth="1"/>
    <col min="10" max="10" width="7" style="666" customWidth="1"/>
    <col min="11" max="11" width="10.81640625" style="666" customWidth="1"/>
    <col min="12" max="12" width="7" style="666" customWidth="1"/>
    <col min="13" max="13" width="10.81640625" style="666" customWidth="1"/>
    <col min="14" max="14" width="7" style="666" customWidth="1"/>
    <col min="15" max="15" width="10.81640625" style="666" customWidth="1"/>
    <col min="16" max="16" width="11.453125" style="666"/>
    <col min="17" max="17" width="25.1796875" style="666" bestFit="1" customWidth="1"/>
    <col min="18" max="18" width="6.7265625" style="666" customWidth="1"/>
    <col min="19" max="19" width="10.7265625" style="666" customWidth="1"/>
    <col min="20" max="20" width="6.7265625" style="666" customWidth="1"/>
    <col min="21" max="21" width="10.7265625" style="666" customWidth="1"/>
    <col min="22" max="22" width="6.7265625" style="666" customWidth="1"/>
    <col min="23" max="23" width="10.7265625" style="666" customWidth="1"/>
    <col min="24" max="16384" width="11.453125" style="666"/>
  </cols>
  <sheetData>
    <row r="1" spans="1:18" s="700" customFormat="1" x14ac:dyDescent="0.35">
      <c r="A1" s="700" t="s">
        <v>96</v>
      </c>
      <c r="B1" s="700" t="s">
        <v>67</v>
      </c>
      <c r="C1" s="700" t="s">
        <v>197</v>
      </c>
      <c r="I1" s="700" t="s">
        <v>96</v>
      </c>
      <c r="J1" s="700" t="s">
        <v>67</v>
      </c>
      <c r="Q1" s="700" t="s">
        <v>81</v>
      </c>
    </row>
    <row r="2" spans="1:18" s="700" customFormat="1" x14ac:dyDescent="0.35"/>
    <row r="3" spans="1:18" s="700" customFormat="1" x14ac:dyDescent="0.35"/>
    <row r="4" spans="1:18" s="700" customFormat="1" x14ac:dyDescent="0.35"/>
    <row r="5" spans="1:18" s="700" customFormat="1" ht="16.5" customHeight="1" x14ac:dyDescent="0.35"/>
    <row r="6" spans="1:18" s="621" customFormat="1" ht="42.75" customHeight="1" x14ac:dyDescent="0.25">
      <c r="A6" s="1015"/>
      <c r="B6" s="1563" t="s">
        <v>451</v>
      </c>
      <c r="C6" s="1563"/>
      <c r="D6" s="1563"/>
      <c r="E6" s="1563"/>
      <c r="F6" s="1563"/>
      <c r="G6" s="1563"/>
      <c r="H6" s="1563"/>
      <c r="I6" s="1563"/>
      <c r="J6" s="1016"/>
      <c r="K6" s="1016"/>
      <c r="L6" s="1016"/>
      <c r="M6" s="1067"/>
      <c r="N6" s="1067"/>
      <c r="O6" s="1067"/>
      <c r="P6" s="1067"/>
      <c r="Q6" s="1067"/>
      <c r="R6" s="1067"/>
    </row>
    <row r="7" spans="1:18" s="621" customFormat="1" ht="15.75" customHeight="1" x14ac:dyDescent="0.25">
      <c r="A7" s="1015"/>
      <c r="B7" s="1702" t="str">
        <f>porsaad!$B$6</f>
        <v>Situación a 31 de enero de 2026</v>
      </c>
      <c r="C7" s="1702"/>
      <c r="D7" s="1702"/>
      <c r="E7" s="1702"/>
      <c r="F7" s="1702"/>
      <c r="G7" s="1702"/>
      <c r="H7" s="1702"/>
      <c r="I7" s="1702"/>
      <c r="J7" s="1068"/>
      <c r="K7" s="1068"/>
      <c r="L7" s="1068"/>
      <c r="M7" s="1069"/>
      <c r="N7" s="1069"/>
      <c r="O7" s="1069"/>
      <c r="P7" s="1069"/>
      <c r="Q7" s="1069"/>
      <c r="R7" s="1069"/>
    </row>
    <row r="8" spans="1:18" s="700" customFormat="1" ht="6" customHeight="1" x14ac:dyDescent="0.35">
      <c r="A8" s="1018"/>
      <c r="B8" s="1018"/>
      <c r="C8" s="1018"/>
      <c r="D8" s="1018"/>
      <c r="E8" s="1018"/>
      <c r="F8" s="1018"/>
      <c r="G8" s="1018"/>
      <c r="H8" s="1018"/>
      <c r="I8" s="1018"/>
      <c r="J8" s="1018"/>
      <c r="K8" s="1018"/>
      <c r="L8" s="1018"/>
    </row>
    <row r="9" spans="1:18" x14ac:dyDescent="0.35">
      <c r="B9" s="1715" t="s">
        <v>12</v>
      </c>
      <c r="C9" s="1717" t="s">
        <v>48</v>
      </c>
      <c r="D9" s="1717"/>
      <c r="E9" s="1718" t="s">
        <v>33</v>
      </c>
      <c r="F9" s="1719"/>
      <c r="G9" s="1720" t="s">
        <v>32</v>
      </c>
      <c r="H9" s="1721"/>
      <c r="I9" s="1070"/>
      <c r="J9" s="1070"/>
      <c r="K9" s="1070"/>
      <c r="L9" s="1070"/>
      <c r="M9" s="1070"/>
      <c r="N9" s="1070"/>
      <c r="O9" s="1070"/>
    </row>
    <row r="10" spans="1:18" ht="46.5" customHeight="1" x14ac:dyDescent="0.35">
      <c r="B10" s="1716"/>
      <c r="C10" s="1066" t="s">
        <v>132</v>
      </c>
      <c r="D10" s="860" t="s">
        <v>157</v>
      </c>
      <c r="E10" s="1066" t="s">
        <v>132</v>
      </c>
      <c r="F10" s="818" t="s">
        <v>157</v>
      </c>
      <c r="G10" s="818" t="s">
        <v>132</v>
      </c>
      <c r="H10" s="819" t="s">
        <v>157</v>
      </c>
      <c r="I10" s="1070"/>
      <c r="J10" s="1070"/>
      <c r="K10" s="1070"/>
      <c r="L10" s="1070"/>
      <c r="M10" s="1070"/>
      <c r="N10" s="1070"/>
      <c r="O10" s="1070"/>
    </row>
    <row r="11" spans="1:18" ht="15" customHeight="1" x14ac:dyDescent="0.35">
      <c r="B11" s="1071" t="s">
        <v>8</v>
      </c>
      <c r="C11" s="1072" t="s">
        <v>363</v>
      </c>
      <c r="D11" s="1073" t="s">
        <v>363</v>
      </c>
      <c r="E11" s="1072" t="s">
        <v>363</v>
      </c>
      <c r="F11" s="1073" t="s">
        <v>363</v>
      </c>
      <c r="G11" s="1072" t="s">
        <v>363</v>
      </c>
      <c r="H11" s="1073" t="s">
        <v>363</v>
      </c>
      <c r="I11" s="1070"/>
      <c r="J11" s="1070"/>
      <c r="K11" s="1070"/>
      <c r="L11" s="1070"/>
      <c r="M11" s="1070"/>
      <c r="N11" s="1070"/>
      <c r="O11" s="1070"/>
    </row>
    <row r="12" spans="1:18" ht="15" customHeight="1" x14ac:dyDescent="0.35">
      <c r="B12" s="1074" t="s">
        <v>7</v>
      </c>
      <c r="C12" s="1075" t="s">
        <v>363</v>
      </c>
      <c r="D12" s="1076" t="s">
        <v>363</v>
      </c>
      <c r="E12" s="1075" t="s">
        <v>363</v>
      </c>
      <c r="F12" s="1076" t="s">
        <v>363</v>
      </c>
      <c r="G12" s="1075" t="s">
        <v>363</v>
      </c>
      <c r="H12" s="1076" t="s">
        <v>363</v>
      </c>
      <c r="I12" s="1070"/>
      <c r="J12" s="1070"/>
      <c r="K12" s="1070"/>
      <c r="L12" s="1070"/>
      <c r="M12" s="1070"/>
      <c r="N12" s="1070"/>
      <c r="O12" s="1070"/>
    </row>
    <row r="13" spans="1:18" ht="15" customHeight="1" x14ac:dyDescent="0.35">
      <c r="B13" s="1074" t="s">
        <v>37</v>
      </c>
      <c r="C13" s="1103">
        <v>16.391747368421086</v>
      </c>
      <c r="D13" s="1076">
        <v>0.20180653061137258</v>
      </c>
      <c r="E13" s="1103">
        <v>16.302372881355922</v>
      </c>
      <c r="F13" s="1076">
        <v>0.24610205825308779</v>
      </c>
      <c r="G13" s="1103">
        <v>15.600869565217391</v>
      </c>
      <c r="H13" s="1076">
        <v>0.14995252643695198</v>
      </c>
      <c r="I13" s="1070"/>
      <c r="J13" s="1070"/>
      <c r="K13" s="1070"/>
      <c r="L13" s="1070"/>
      <c r="M13" s="1070"/>
      <c r="N13" s="1070"/>
      <c r="O13" s="1070"/>
    </row>
    <row r="14" spans="1:18" ht="15" customHeight="1" x14ac:dyDescent="0.35">
      <c r="B14" s="1074" t="s">
        <v>38</v>
      </c>
      <c r="C14" s="1075" t="s">
        <v>363</v>
      </c>
      <c r="D14" s="1076" t="s">
        <v>363</v>
      </c>
      <c r="E14" s="1075" t="s">
        <v>363</v>
      </c>
      <c r="F14" s="1076" t="s">
        <v>363</v>
      </c>
      <c r="G14" s="1075" t="s">
        <v>363</v>
      </c>
      <c r="H14" s="1076" t="s">
        <v>363</v>
      </c>
      <c r="I14" s="1070"/>
      <c r="J14" s="1070"/>
      <c r="K14" s="1070"/>
      <c r="L14" s="1070"/>
      <c r="M14" s="1070"/>
      <c r="N14" s="1070"/>
      <c r="O14" s="1070"/>
    </row>
    <row r="15" spans="1:18" ht="15" customHeight="1" x14ac:dyDescent="0.35">
      <c r="B15" s="1074" t="s">
        <v>6</v>
      </c>
      <c r="C15" s="1075">
        <v>53.5625</v>
      </c>
      <c r="D15" s="1076">
        <v>0.71904511899795065</v>
      </c>
      <c r="E15" s="1075">
        <v>27.125</v>
      </c>
      <c r="F15" s="1076">
        <v>5.5042927395296211E-2</v>
      </c>
      <c r="G15" s="1075">
        <v>13.75</v>
      </c>
      <c r="H15" s="1076">
        <v>1.1547005383792517</v>
      </c>
      <c r="I15" s="1070"/>
      <c r="J15" s="1070"/>
      <c r="K15" s="1070"/>
      <c r="L15" s="1070"/>
      <c r="M15" s="1070"/>
      <c r="N15" s="1070"/>
      <c r="O15" s="1070"/>
    </row>
    <row r="16" spans="1:18" ht="15" customHeight="1" x14ac:dyDescent="0.35">
      <c r="B16" s="1074" t="s">
        <v>5</v>
      </c>
      <c r="C16" s="1075" t="s">
        <v>363</v>
      </c>
      <c r="D16" s="1076" t="s">
        <v>363</v>
      </c>
      <c r="E16" s="1075" t="s">
        <v>363</v>
      </c>
      <c r="F16" s="1076" t="s">
        <v>363</v>
      </c>
      <c r="G16" s="1075" t="s">
        <v>363</v>
      </c>
      <c r="H16" s="1076" t="s">
        <v>363</v>
      </c>
      <c r="I16" s="1070"/>
      <c r="J16" s="1070"/>
      <c r="K16" s="1070"/>
      <c r="L16" s="1070"/>
      <c r="M16" s="1070"/>
      <c r="N16" s="1070"/>
      <c r="O16" s="1070"/>
    </row>
    <row r="17" spans="1:15" ht="15" customHeight="1" x14ac:dyDescent="0.35">
      <c r="B17" s="1074" t="s">
        <v>4</v>
      </c>
      <c r="C17" s="1075" t="s">
        <v>363</v>
      </c>
      <c r="D17" s="1076" t="s">
        <v>363</v>
      </c>
      <c r="E17" s="1075" t="s">
        <v>363</v>
      </c>
      <c r="F17" s="1076" t="s">
        <v>363</v>
      </c>
      <c r="G17" s="1075" t="s">
        <v>363</v>
      </c>
      <c r="H17" s="1076" t="s">
        <v>363</v>
      </c>
      <c r="I17" s="1070"/>
      <c r="J17" s="1070"/>
      <c r="K17" s="1070"/>
      <c r="L17" s="1070"/>
      <c r="M17" s="1070"/>
      <c r="N17" s="1070"/>
      <c r="O17" s="1070"/>
    </row>
    <row r="18" spans="1:15" ht="15" customHeight="1" x14ac:dyDescent="0.35">
      <c r="B18" s="1074" t="s">
        <v>40</v>
      </c>
      <c r="C18" s="1075" t="s">
        <v>363</v>
      </c>
      <c r="D18" s="1076" t="s">
        <v>363</v>
      </c>
      <c r="E18" s="1075" t="s">
        <v>363</v>
      </c>
      <c r="F18" s="1076" t="s">
        <v>363</v>
      </c>
      <c r="G18" s="1075" t="s">
        <v>363</v>
      </c>
      <c r="H18" s="1076" t="s">
        <v>363</v>
      </c>
      <c r="I18" s="1070"/>
      <c r="J18" s="1070"/>
      <c r="K18" s="1070"/>
      <c r="L18" s="1070"/>
      <c r="M18" s="1070"/>
      <c r="N18" s="1070"/>
      <c r="O18" s="1070"/>
    </row>
    <row r="19" spans="1:15" ht="15" customHeight="1" x14ac:dyDescent="0.35">
      <c r="B19" s="1074" t="s">
        <v>41</v>
      </c>
      <c r="C19" s="1075" t="s">
        <v>363</v>
      </c>
      <c r="D19" s="1076" t="s">
        <v>363</v>
      </c>
      <c r="E19" s="1075" t="s">
        <v>363</v>
      </c>
      <c r="F19" s="1076" t="s">
        <v>363</v>
      </c>
      <c r="G19" s="1075" t="s">
        <v>363</v>
      </c>
      <c r="H19" s="1076" t="s">
        <v>363</v>
      </c>
      <c r="I19" s="1070"/>
      <c r="J19" s="1070"/>
      <c r="K19" s="1070"/>
      <c r="L19" s="1070"/>
      <c r="M19" s="1070"/>
      <c r="N19" s="1070"/>
      <c r="O19" s="1070"/>
    </row>
    <row r="20" spans="1:15" ht="15" customHeight="1" x14ac:dyDescent="0.35">
      <c r="B20" s="1074" t="s">
        <v>3</v>
      </c>
      <c r="C20" s="1075" t="s">
        <v>363</v>
      </c>
      <c r="D20" s="1076" t="s">
        <v>363</v>
      </c>
      <c r="E20" s="1075" t="s">
        <v>363</v>
      </c>
      <c r="F20" s="1076" t="s">
        <v>363</v>
      </c>
      <c r="G20" s="1075" t="s">
        <v>363</v>
      </c>
      <c r="H20" s="1076" t="s">
        <v>363</v>
      </c>
      <c r="I20" s="1070"/>
      <c r="J20" s="1070"/>
      <c r="K20" s="1070"/>
      <c r="L20" s="1070"/>
      <c r="M20" s="1070"/>
      <c r="N20" s="1070"/>
      <c r="O20" s="1070"/>
    </row>
    <row r="21" spans="1:15" ht="15" customHeight="1" x14ac:dyDescent="0.35">
      <c r="B21" s="1074" t="s">
        <v>2</v>
      </c>
      <c r="C21" s="1075" t="s">
        <v>363</v>
      </c>
      <c r="D21" s="1076" t="s">
        <v>363</v>
      </c>
      <c r="E21" s="1075" t="s">
        <v>363</v>
      </c>
      <c r="F21" s="1076" t="s">
        <v>363</v>
      </c>
      <c r="G21" s="1075" t="s">
        <v>363</v>
      </c>
      <c r="H21" s="1076" t="s">
        <v>363</v>
      </c>
      <c r="I21" s="1070"/>
      <c r="J21" s="1070"/>
      <c r="K21" s="1070"/>
      <c r="L21" s="1070"/>
      <c r="M21" s="1070"/>
      <c r="N21" s="1070"/>
      <c r="O21" s="1070"/>
    </row>
    <row r="22" spans="1:15" ht="15" customHeight="1" x14ac:dyDescent="0.35">
      <c r="B22" s="1074" t="s">
        <v>35</v>
      </c>
      <c r="C22" s="1075" t="s">
        <v>363</v>
      </c>
      <c r="D22" s="1076" t="s">
        <v>363</v>
      </c>
      <c r="E22" s="1075" t="s">
        <v>363</v>
      </c>
      <c r="F22" s="1076" t="s">
        <v>363</v>
      </c>
      <c r="G22" s="1075" t="s">
        <v>363</v>
      </c>
      <c r="H22" s="1076" t="s">
        <v>363</v>
      </c>
      <c r="I22" s="1070"/>
      <c r="J22" s="1070"/>
      <c r="K22" s="1070"/>
      <c r="L22" s="1070"/>
      <c r="M22" s="1070"/>
      <c r="N22" s="1070"/>
      <c r="O22" s="1070"/>
    </row>
    <row r="23" spans="1:15" ht="15" customHeight="1" x14ac:dyDescent="0.35">
      <c r="B23" s="1074" t="s">
        <v>42</v>
      </c>
      <c r="C23" s="1075" t="s">
        <v>363</v>
      </c>
      <c r="D23" s="1076" t="s">
        <v>363</v>
      </c>
      <c r="E23" s="1075" t="s">
        <v>363</v>
      </c>
      <c r="F23" s="1076" t="s">
        <v>363</v>
      </c>
      <c r="G23" s="1075" t="s">
        <v>363</v>
      </c>
      <c r="H23" s="1076" t="s">
        <v>363</v>
      </c>
      <c r="I23" s="1070"/>
      <c r="J23" s="1070"/>
      <c r="K23" s="1070"/>
      <c r="L23" s="1070"/>
      <c r="M23" s="1070"/>
      <c r="N23" s="1070"/>
      <c r="O23" s="1070"/>
    </row>
    <row r="24" spans="1:15" ht="15" customHeight="1" x14ac:dyDescent="0.35">
      <c r="B24" s="1074" t="s">
        <v>43</v>
      </c>
      <c r="C24" s="1075" t="s">
        <v>363</v>
      </c>
      <c r="D24" s="1076" t="s">
        <v>363</v>
      </c>
      <c r="E24" s="1075" t="s">
        <v>363</v>
      </c>
      <c r="F24" s="1076" t="s">
        <v>363</v>
      </c>
      <c r="G24" s="1075" t="s">
        <v>363</v>
      </c>
      <c r="H24" s="1076" t="s">
        <v>363</v>
      </c>
      <c r="I24" s="1070"/>
      <c r="J24" s="1070"/>
      <c r="K24" s="1070"/>
      <c r="L24" s="1070"/>
      <c r="M24" s="1070"/>
      <c r="N24" s="1070"/>
      <c r="O24" s="1070"/>
    </row>
    <row r="25" spans="1:15" ht="15" customHeight="1" x14ac:dyDescent="0.35">
      <c r="B25" s="1074" t="s">
        <v>44</v>
      </c>
      <c r="C25" s="1075" t="s">
        <v>363</v>
      </c>
      <c r="D25" s="1076" t="s">
        <v>363</v>
      </c>
      <c r="E25" s="1075" t="s">
        <v>363</v>
      </c>
      <c r="F25" s="1076" t="s">
        <v>363</v>
      </c>
      <c r="G25" s="1075" t="s">
        <v>363</v>
      </c>
      <c r="H25" s="1076" t="s">
        <v>363</v>
      </c>
      <c r="I25" s="1070"/>
      <c r="J25" s="1070"/>
      <c r="K25" s="1070"/>
      <c r="L25" s="1070"/>
      <c r="M25" s="1070"/>
      <c r="N25" s="1070"/>
      <c r="O25" s="1070"/>
    </row>
    <row r="26" spans="1:15" ht="15" customHeight="1" x14ac:dyDescent="0.35">
      <c r="B26" s="1074" t="s">
        <v>45</v>
      </c>
      <c r="C26" s="1075" t="s">
        <v>363</v>
      </c>
      <c r="D26" s="1076" t="s">
        <v>363</v>
      </c>
      <c r="E26" s="1075" t="s">
        <v>363</v>
      </c>
      <c r="F26" s="1076" t="s">
        <v>363</v>
      </c>
      <c r="G26" s="1075" t="s">
        <v>363</v>
      </c>
      <c r="H26" s="1076" t="s">
        <v>363</v>
      </c>
      <c r="I26" s="1070"/>
      <c r="J26" s="1070"/>
      <c r="K26" s="1070"/>
      <c r="L26" s="1070"/>
      <c r="M26" s="1070"/>
      <c r="N26" s="1070"/>
      <c r="O26" s="1070"/>
    </row>
    <row r="27" spans="1:15" ht="15" customHeight="1" x14ac:dyDescent="0.35">
      <c r="B27" s="1074" t="s">
        <v>46</v>
      </c>
      <c r="C27" s="1075" t="s">
        <v>363</v>
      </c>
      <c r="D27" s="1076" t="s">
        <v>363</v>
      </c>
      <c r="E27" s="1075" t="s">
        <v>363</v>
      </c>
      <c r="F27" s="1076" t="s">
        <v>363</v>
      </c>
      <c r="G27" s="1075" t="s">
        <v>363</v>
      </c>
      <c r="H27" s="1076" t="s">
        <v>363</v>
      </c>
      <c r="I27" s="1070"/>
      <c r="J27" s="1070"/>
      <c r="K27" s="1070"/>
      <c r="L27" s="1070"/>
      <c r="M27" s="1070"/>
      <c r="N27" s="1070"/>
      <c r="O27" s="1070"/>
    </row>
    <row r="28" spans="1:15" ht="15" customHeight="1" x14ac:dyDescent="0.35">
      <c r="B28" s="1077" t="s">
        <v>1</v>
      </c>
      <c r="C28" s="1078" t="s">
        <v>363</v>
      </c>
      <c r="D28" s="1079" t="s">
        <v>363</v>
      </c>
      <c r="E28" s="1078" t="s">
        <v>363</v>
      </c>
      <c r="F28" s="1079" t="s">
        <v>363</v>
      </c>
      <c r="G28" s="1078" t="s">
        <v>363</v>
      </c>
      <c r="H28" s="1079" t="s">
        <v>363</v>
      </c>
      <c r="I28" s="1070"/>
      <c r="J28" s="1070"/>
      <c r="K28" s="1070"/>
      <c r="L28" s="1070"/>
      <c r="M28" s="1070"/>
      <c r="N28" s="1070"/>
      <c r="O28" s="1070"/>
    </row>
    <row r="29" spans="1:15" ht="15" customHeight="1" x14ac:dyDescent="0.35">
      <c r="B29" s="1303" t="s">
        <v>0</v>
      </c>
      <c r="C29" s="1304">
        <v>17.893595959595991</v>
      </c>
      <c r="D29" s="1305">
        <v>0.60461782381032236</v>
      </c>
      <c r="E29" s="1304">
        <v>16.989523809523799</v>
      </c>
      <c r="F29" s="1305">
        <v>0.27759643337479389</v>
      </c>
      <c r="G29" s="1304">
        <v>15.326666666666666</v>
      </c>
      <c r="H29" s="1305">
        <v>0.38137403002590076</v>
      </c>
      <c r="I29" s="672"/>
      <c r="J29" s="672"/>
      <c r="K29" s="672"/>
      <c r="L29" s="672"/>
      <c r="M29" s="672"/>
      <c r="N29" s="672"/>
      <c r="O29" s="672"/>
    </row>
    <row r="30" spans="1:15" x14ac:dyDescent="0.35">
      <c r="A30" s="1070"/>
      <c r="B30" s="1070"/>
      <c r="C30" s="1070"/>
      <c r="D30" s="1070"/>
      <c r="E30" s="1070"/>
      <c r="F30" s="1070"/>
      <c r="G30" s="1070"/>
      <c r="H30" s="1070"/>
      <c r="I30" s="1070"/>
      <c r="J30" s="1070"/>
      <c r="K30" s="1070"/>
      <c r="L30" s="1070"/>
      <c r="M30" s="1070"/>
      <c r="N30" s="1070"/>
      <c r="O30" s="1070"/>
    </row>
    <row r="31" spans="1:15" ht="12.75" customHeight="1" x14ac:dyDescent="0.35">
      <c r="B31" s="1080" t="s">
        <v>188</v>
      </c>
      <c r="C31" s="1080"/>
      <c r="D31" s="1080"/>
      <c r="E31" s="1080"/>
      <c r="F31" s="1080"/>
      <c r="G31" s="1080"/>
      <c r="H31" s="1080"/>
      <c r="I31" s="1081"/>
      <c r="J31" s="1081"/>
      <c r="K31" s="1081"/>
      <c r="L31" s="1081"/>
      <c r="M31" s="1081"/>
      <c r="N31" s="1081"/>
      <c r="O31" s="1081"/>
    </row>
    <row r="32" spans="1:15" ht="47.5" customHeight="1" x14ac:dyDescent="0.35">
      <c r="B32" s="1714" t="s">
        <v>288</v>
      </c>
      <c r="C32" s="1714"/>
      <c r="D32" s="1714"/>
      <c r="E32" s="1714"/>
      <c r="F32" s="1714"/>
      <c r="G32" s="1714"/>
      <c r="H32" s="1714"/>
    </row>
  </sheetData>
  <mergeCells count="7">
    <mergeCell ref="B32:H32"/>
    <mergeCell ref="B6:I6"/>
    <mergeCell ref="B7:I7"/>
    <mergeCell ref="B9:B10"/>
    <mergeCell ref="C9:D9"/>
    <mergeCell ref="E9:F9"/>
    <mergeCell ref="G9:H9"/>
  </mergeCells>
  <conditionalFormatting sqref="C11:C28">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C13">
    <cfRule type="colorScale" priority="7">
      <colorScale>
        <cfvo type="min"/>
        <cfvo type="max"/>
        <color theme="4" tint="0.79998168889431442"/>
        <color theme="4" tint="0.79998168889431442"/>
      </colorScale>
    </cfRule>
  </conditionalFormatting>
  <conditionalFormatting sqref="E11:E12 E14:E28">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E13">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1:G12 G14:G28">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G13">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53125" defaultRowHeight="14.5" x14ac:dyDescent="0.25"/>
  <cols>
    <col min="1" max="1" width="0.7265625" style="333" customWidth="1"/>
    <col min="2" max="2" width="28.7265625" style="333" customWidth="1"/>
    <col min="3" max="3" width="0.7265625" style="333" customWidth="1"/>
    <col min="4" max="4" width="11.26953125" style="333" bestFit="1" customWidth="1"/>
    <col min="5" max="5" width="10.7265625" style="333" customWidth="1"/>
    <col min="6" max="6" width="0.7265625" style="333" customWidth="1"/>
    <col min="7" max="7" width="12.81640625" style="333" customWidth="1"/>
    <col min="8" max="8" width="10.7265625" style="333" customWidth="1"/>
    <col min="9" max="9" width="0.7265625" style="333" customWidth="1"/>
    <col min="10" max="10" width="11.7265625" style="333" customWidth="1"/>
    <col min="11" max="11" width="11.1796875" style="333" customWidth="1"/>
    <col min="12" max="17" width="11.453125" style="333"/>
    <col min="18" max="18" width="7.54296875" style="333" customWidth="1"/>
    <col min="19" max="19" width="2.26953125" style="333" customWidth="1"/>
    <col min="20" max="16384" width="11.453125" style="333"/>
  </cols>
  <sheetData>
    <row r="1" spans="1:259" s="613" customFormat="1" ht="9" customHeight="1" x14ac:dyDescent="0.35">
      <c r="A1" s="340"/>
      <c r="B1" s="311"/>
      <c r="C1" s="340"/>
      <c r="D1" s="311"/>
      <c r="E1" s="311"/>
      <c r="F1" s="341"/>
      <c r="G1" s="1105"/>
      <c r="H1" s="340"/>
      <c r="I1" s="341"/>
      <c r="J1" s="340"/>
      <c r="K1" s="748"/>
      <c r="L1" s="748"/>
      <c r="M1" s="748"/>
      <c r="N1" s="748"/>
      <c r="O1" s="340"/>
      <c r="P1" s="340"/>
      <c r="Q1" s="340"/>
      <c r="R1" s="748"/>
      <c r="S1" s="748"/>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35">
      <c r="A2" s="343"/>
      <c r="B2" s="749"/>
      <c r="C2" s="343"/>
      <c r="D2" s="749"/>
      <c r="E2" s="749"/>
      <c r="F2" s="749"/>
      <c r="G2" s="749"/>
      <c r="H2" s="749"/>
      <c r="I2" s="749"/>
      <c r="J2" s="343"/>
      <c r="K2" s="748"/>
      <c r="L2" s="748"/>
      <c r="M2" s="748"/>
      <c r="N2" s="748"/>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7" customHeight="1" x14ac:dyDescent="0.35">
      <c r="A3" s="345"/>
      <c r="B3" s="1457"/>
      <c r="C3" s="1457"/>
      <c r="D3" s="1457"/>
      <c r="E3" s="1457"/>
      <c r="F3" s="1457"/>
      <c r="G3" s="1457"/>
      <c r="H3" s="1457"/>
      <c r="I3" s="1457"/>
      <c r="J3" s="345"/>
      <c r="K3" s="748"/>
      <c r="L3" s="748"/>
      <c r="M3" s="748"/>
      <c r="N3" s="748"/>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5">
      <c r="A4" s="1723" t="s">
        <v>333</v>
      </c>
      <c r="B4" s="1723"/>
      <c r="C4" s="1723"/>
      <c r="D4" s="1723"/>
      <c r="E4" s="1723"/>
      <c r="F4" s="1723"/>
      <c r="G4" s="1723"/>
      <c r="H4" s="1723"/>
      <c r="I4" s="1723"/>
      <c r="J4" s="1723"/>
      <c r="K4" s="1723"/>
      <c r="L4" s="1723"/>
      <c r="M4" s="1723"/>
      <c r="N4" s="1723"/>
      <c r="O4" s="1723"/>
      <c r="P4" s="1723"/>
      <c r="Q4" s="1723"/>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5">
      <c r="A5" s="492"/>
      <c r="B5" s="1484" t="str">
        <f>porsaad!$B$6</f>
        <v>Situación a 31 de enero de 2026</v>
      </c>
      <c r="C5" s="1484"/>
      <c r="D5" s="1484"/>
      <c r="E5" s="1484"/>
      <c r="F5" s="1484"/>
      <c r="G5" s="1484"/>
      <c r="H5" s="1484"/>
      <c r="I5" s="1484"/>
      <c r="J5" s="1484"/>
      <c r="K5" s="1484"/>
      <c r="L5" s="1484"/>
      <c r="M5" s="1484"/>
      <c r="N5" s="1484"/>
      <c r="O5" s="1484"/>
      <c r="P5" s="1484"/>
      <c r="Q5" s="1484"/>
      <c r="R5" s="875"/>
      <c r="S5" s="875"/>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7" customHeight="1" x14ac:dyDescent="0.25">
      <c r="A6" s="492"/>
      <c r="B6" s="492"/>
      <c r="C6" s="345"/>
      <c r="D6" s="492"/>
      <c r="E6" s="492"/>
      <c r="F6" s="492"/>
      <c r="G6" s="492"/>
      <c r="H6" s="492"/>
      <c r="I6" s="492"/>
      <c r="J6" s="492"/>
      <c r="K6" s="492"/>
      <c r="L6" s="1106"/>
      <c r="M6" s="1106"/>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5">
      <c r="A7" s="492"/>
      <c r="B7" s="492"/>
      <c r="C7" s="345"/>
      <c r="D7" s="492"/>
      <c r="E7" s="492"/>
      <c r="F7" s="492"/>
      <c r="G7" s="492"/>
      <c r="H7" s="492"/>
      <c r="I7" s="492"/>
      <c r="J7" s="492"/>
      <c r="K7" s="492"/>
      <c r="L7" s="753"/>
      <c r="M7" s="753"/>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5">
      <c r="A8" s="492"/>
      <c r="B8" s="1724" t="s">
        <v>500</v>
      </c>
      <c r="C8" s="1725"/>
      <c r="D8" s="1726"/>
      <c r="E8" s="1726"/>
      <c r="F8" s="1726"/>
      <c r="G8" s="1726"/>
      <c r="H8" s="1726"/>
      <c r="I8" s="1726"/>
      <c r="J8" s="1726"/>
      <c r="K8" s="1727"/>
      <c r="L8" s="753"/>
      <c r="M8" s="753"/>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5">
      <c r="A9" s="345"/>
      <c r="C9" s="345"/>
      <c r="D9" s="437"/>
      <c r="E9" s="437"/>
      <c r="F9" s="437"/>
      <c r="G9" s="437"/>
      <c r="H9" s="437"/>
      <c r="I9" s="437"/>
      <c r="J9" s="437"/>
      <c r="K9" s="1107"/>
      <c r="L9" s="740"/>
      <c r="M9" s="740"/>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5">
      <c r="A10" s="345"/>
      <c r="B10" s="1569" t="s">
        <v>12</v>
      </c>
      <c r="C10" s="891"/>
      <c r="D10" s="1571" t="s">
        <v>165</v>
      </c>
      <c r="E10" s="1572"/>
      <c r="F10" s="744"/>
      <c r="G10" s="1571" t="s">
        <v>164</v>
      </c>
      <c r="H10" s="1572"/>
      <c r="I10" s="744"/>
      <c r="J10" s="1571" t="s">
        <v>166</v>
      </c>
      <c r="K10" s="1572"/>
      <c r="L10" s="1108"/>
      <c r="M10" s="1108"/>
      <c r="N10" s="320"/>
      <c r="O10" s="320"/>
      <c r="P10" s="320"/>
      <c r="Q10" s="320"/>
      <c r="R10" s="320"/>
      <c r="S10" s="320"/>
      <c r="T10" s="891"/>
      <c r="U10" s="891"/>
      <c r="V10" s="891"/>
      <c r="W10" s="891"/>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5">
      <c r="A11" s="322"/>
      <c r="B11" s="1626"/>
      <c r="C11" s="320"/>
      <c r="D11" s="791" t="s">
        <v>159</v>
      </c>
      <c r="E11" s="790" t="s">
        <v>158</v>
      </c>
      <c r="F11" s="744"/>
      <c r="G11" s="791" t="s">
        <v>160</v>
      </c>
      <c r="H11" s="790" t="s">
        <v>158</v>
      </c>
      <c r="I11" s="744"/>
      <c r="J11" s="791" t="s">
        <v>160</v>
      </c>
      <c r="K11" s="790" t="s">
        <v>158</v>
      </c>
      <c r="L11" s="1104"/>
      <c r="M11" s="1104"/>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5">
      <c r="A12" s="322"/>
      <c r="B12" s="322"/>
      <c r="C12" s="320"/>
      <c r="D12" s="327"/>
      <c r="E12" s="327"/>
      <c r="F12" s="322"/>
      <c r="G12" s="322"/>
      <c r="H12" s="322"/>
      <c r="I12" s="322"/>
      <c r="J12" s="322"/>
      <c r="K12" s="322"/>
      <c r="L12" s="548"/>
      <c r="M12" s="754"/>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5">
      <c r="A13" s="328"/>
      <c r="B13" s="755" t="s">
        <v>8</v>
      </c>
      <c r="C13" s="329"/>
      <c r="D13" s="757">
        <v>81142</v>
      </c>
      <c r="E13" s="1109">
        <v>437.75</v>
      </c>
      <c r="F13" s="756"/>
      <c r="G13" s="758">
        <v>68080</v>
      </c>
      <c r="H13" s="1109">
        <v>36.58</v>
      </c>
      <c r="I13" s="756"/>
      <c r="J13" s="758">
        <v>68080</v>
      </c>
      <c r="K13" s="1109">
        <v>488.29</v>
      </c>
      <c r="L13" s="329"/>
      <c r="M13" s="329">
        <f>_xlfn.RANK.EQ(K13,K$13:K$33,0)</f>
        <v>2</v>
      </c>
      <c r="N13" s="329">
        <v>1</v>
      </c>
      <c r="O13" s="329">
        <f>MATCH(N13,M$13:M$33,0)</f>
        <v>14</v>
      </c>
      <c r="P13" s="361" t="str">
        <f t="shared" ref="P13:P32" si="0">INDEX(B$13:B$33,O13,1)</f>
        <v>Murcia, Región de</v>
      </c>
      <c r="Q13" s="1110">
        <f>INDEX(K$13:K$33,O13,1)</f>
        <v>556.78</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5">
      <c r="A14" s="331"/>
      <c r="B14" s="763" t="s">
        <v>7</v>
      </c>
      <c r="C14" s="329"/>
      <c r="D14" s="764">
        <v>10029</v>
      </c>
      <c r="E14" s="1109">
        <v>111.04</v>
      </c>
      <c r="F14" s="756"/>
      <c r="G14" s="765">
        <v>8840</v>
      </c>
      <c r="H14" s="1109">
        <v>22.56</v>
      </c>
      <c r="I14" s="756"/>
      <c r="J14" s="765">
        <v>8840</v>
      </c>
      <c r="K14" s="1109">
        <v>136.19</v>
      </c>
      <c r="L14" s="329"/>
      <c r="M14" s="329">
        <f t="shared" ref="M14:M33" si="1">_xlfn.RANK.EQ(K14,K$13:K$33,0)</f>
        <v>17</v>
      </c>
      <c r="N14" s="329">
        <v>2</v>
      </c>
      <c r="O14" s="329">
        <f t="shared" ref="O14:O32" si="2">MATCH(N14,M$13:M$33,0)</f>
        <v>1</v>
      </c>
      <c r="P14" s="361" t="str">
        <f t="shared" si="0"/>
        <v>Andalucía</v>
      </c>
      <c r="Q14" s="1110">
        <f t="shared" ref="Q14:Q32" si="3">INDEX(K$13:K$33,O14,1)</f>
        <v>488.29</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5">
      <c r="A15" s="331"/>
      <c r="B15" s="763" t="s">
        <v>37</v>
      </c>
      <c r="C15" s="329"/>
      <c r="D15" s="764">
        <v>5905</v>
      </c>
      <c r="E15" s="1109">
        <v>307.89</v>
      </c>
      <c r="F15" s="756"/>
      <c r="G15" s="765">
        <v>4756</v>
      </c>
      <c r="H15" s="1109">
        <v>20</v>
      </c>
      <c r="I15" s="756"/>
      <c r="J15" s="765">
        <v>4756</v>
      </c>
      <c r="K15" s="1109">
        <v>337.33</v>
      </c>
      <c r="L15" s="329"/>
      <c r="M15" s="329">
        <f t="shared" si="1"/>
        <v>6</v>
      </c>
      <c r="N15" s="329">
        <v>3</v>
      </c>
      <c r="O15" s="329">
        <f>MATCH(N15,M$13:M$33,0)</f>
        <v>5</v>
      </c>
      <c r="P15" s="361" t="str">
        <f t="shared" si="0"/>
        <v>Canarias</v>
      </c>
      <c r="Q15" s="1110">
        <f t="shared" si="3"/>
        <v>410.84</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5">
      <c r="A16" s="331"/>
      <c r="B16" s="763" t="s">
        <v>38</v>
      </c>
      <c r="C16" s="329"/>
      <c r="D16" s="764">
        <v>8156</v>
      </c>
      <c r="E16" s="1109">
        <v>115.8</v>
      </c>
      <c r="F16" s="756"/>
      <c r="G16" s="765">
        <v>6294</v>
      </c>
      <c r="H16" s="1109">
        <v>91.46</v>
      </c>
      <c r="I16" s="756"/>
      <c r="J16" s="765">
        <v>6294</v>
      </c>
      <c r="K16" s="1109">
        <v>211.33</v>
      </c>
      <c r="L16" s="329"/>
      <c r="M16" s="329">
        <f t="shared" si="1"/>
        <v>11</v>
      </c>
      <c r="N16" s="329">
        <v>4</v>
      </c>
      <c r="O16" s="329">
        <f t="shared" si="2"/>
        <v>13</v>
      </c>
      <c r="P16" s="361" t="str">
        <f t="shared" si="0"/>
        <v>Madrid, Comunidad de*</v>
      </c>
      <c r="Q16" s="1110">
        <f t="shared" si="3"/>
        <v>347.5</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5">
      <c r="A17" s="331"/>
      <c r="B17" s="763" t="s">
        <v>6</v>
      </c>
      <c r="C17" s="329"/>
      <c r="D17" s="764">
        <v>24912</v>
      </c>
      <c r="E17" s="1109">
        <v>276.97000000000003</v>
      </c>
      <c r="F17" s="756"/>
      <c r="G17" s="765">
        <v>26589</v>
      </c>
      <c r="H17" s="1109">
        <v>104.47</v>
      </c>
      <c r="I17" s="756"/>
      <c r="J17" s="765">
        <v>26589</v>
      </c>
      <c r="K17" s="1109">
        <v>410.84</v>
      </c>
      <c r="L17" s="329"/>
      <c r="M17" s="329">
        <f t="shared" si="1"/>
        <v>3</v>
      </c>
      <c r="N17" s="329">
        <v>5</v>
      </c>
      <c r="O17" s="329">
        <f t="shared" si="2"/>
        <v>21</v>
      </c>
      <c r="P17" s="361" t="str">
        <f t="shared" si="0"/>
        <v>TOTAL</v>
      </c>
      <c r="Q17" s="1110">
        <f t="shared" si="3"/>
        <v>337.65</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5">
      <c r="A18" s="331"/>
      <c r="B18" s="763" t="s">
        <v>5</v>
      </c>
      <c r="C18" s="329"/>
      <c r="D18" s="768">
        <v>3251</v>
      </c>
      <c r="E18" s="1109">
        <v>147.71</v>
      </c>
      <c r="F18" s="756"/>
      <c r="G18" s="769">
        <v>1870</v>
      </c>
      <c r="H18" s="1109">
        <v>38.020000000000003</v>
      </c>
      <c r="I18" s="756"/>
      <c r="J18" s="769">
        <v>1870</v>
      </c>
      <c r="K18" s="1109">
        <v>182.39</v>
      </c>
      <c r="L18" s="329"/>
      <c r="M18" s="329">
        <f t="shared" si="1"/>
        <v>14</v>
      </c>
      <c r="N18" s="329">
        <v>6</v>
      </c>
      <c r="O18" s="329">
        <f t="shared" si="2"/>
        <v>3</v>
      </c>
      <c r="P18" s="361" t="str">
        <f t="shared" si="0"/>
        <v>Asturias, Principado de</v>
      </c>
      <c r="Q18" s="1111">
        <f t="shared" si="3"/>
        <v>337.33</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2" customFormat="1" ht="18" customHeight="1" x14ac:dyDescent="0.25">
      <c r="A19" s="450"/>
      <c r="B19" s="771" t="s">
        <v>161</v>
      </c>
      <c r="C19" s="329"/>
      <c r="D19" s="764">
        <v>18386</v>
      </c>
      <c r="E19" s="1109">
        <v>108.71</v>
      </c>
      <c r="F19" s="756"/>
      <c r="G19" s="772">
        <v>14808</v>
      </c>
      <c r="H19" s="1109">
        <v>0.12</v>
      </c>
      <c r="I19" s="756"/>
      <c r="J19" s="772">
        <v>14808</v>
      </c>
      <c r="K19" s="1109">
        <v>112.4</v>
      </c>
      <c r="L19" s="329"/>
      <c r="M19" s="329">
        <f t="shared" si="1"/>
        <v>19</v>
      </c>
      <c r="N19" s="329">
        <v>7</v>
      </c>
      <c r="O19" s="329">
        <f t="shared" si="2"/>
        <v>12</v>
      </c>
      <c r="P19" s="361" t="str">
        <f t="shared" si="0"/>
        <v>Galicia</v>
      </c>
      <c r="Q19" s="1110">
        <f t="shared" si="3"/>
        <v>322.35000000000002</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2" customFormat="1" ht="18" customHeight="1" x14ac:dyDescent="0.25">
      <c r="A20" s="450"/>
      <c r="B20" s="771" t="s">
        <v>40</v>
      </c>
      <c r="C20" s="329"/>
      <c r="D20" s="764">
        <v>15376</v>
      </c>
      <c r="E20" s="1109">
        <v>109.41</v>
      </c>
      <c r="F20" s="756"/>
      <c r="G20" s="772">
        <v>13908</v>
      </c>
      <c r="H20" s="1109">
        <v>57.22</v>
      </c>
      <c r="I20" s="756"/>
      <c r="J20" s="772">
        <v>13908</v>
      </c>
      <c r="K20" s="1109">
        <v>164.52</v>
      </c>
      <c r="L20" s="329"/>
      <c r="M20" s="329">
        <f t="shared" si="1"/>
        <v>16</v>
      </c>
      <c r="N20" s="329">
        <v>8</v>
      </c>
      <c r="O20" s="329">
        <f t="shared" si="2"/>
        <v>10</v>
      </c>
      <c r="P20" s="361" t="str">
        <f t="shared" si="0"/>
        <v>Comunitat Valenciana</v>
      </c>
      <c r="Q20" s="1110">
        <f t="shared" si="3"/>
        <v>297.20999999999998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2" customFormat="1" ht="18" customHeight="1" x14ac:dyDescent="0.25">
      <c r="A21" s="450"/>
      <c r="B21" s="771" t="s">
        <v>41</v>
      </c>
      <c r="C21" s="329"/>
      <c r="D21" s="764">
        <v>62117</v>
      </c>
      <c r="E21" s="1109">
        <v>207.07</v>
      </c>
      <c r="F21" s="756"/>
      <c r="G21" s="772">
        <v>19018</v>
      </c>
      <c r="H21" s="1109">
        <v>72.31</v>
      </c>
      <c r="I21" s="756"/>
      <c r="J21" s="772">
        <v>19018</v>
      </c>
      <c r="K21" s="1109">
        <v>272.24</v>
      </c>
      <c r="L21" s="329"/>
      <c r="M21" s="329">
        <f t="shared" si="1"/>
        <v>9</v>
      </c>
      <c r="N21" s="329">
        <v>9</v>
      </c>
      <c r="O21" s="329">
        <f>MATCH(N21,M$13:M$33,0)</f>
        <v>9</v>
      </c>
      <c r="P21" s="361" t="str">
        <f t="shared" si="0"/>
        <v>Cataluña</v>
      </c>
      <c r="Q21" s="1110">
        <f t="shared" si="3"/>
        <v>272.24</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2" customFormat="1" ht="18" customHeight="1" x14ac:dyDescent="0.25">
      <c r="A22" s="450"/>
      <c r="B22" s="771" t="s">
        <v>3</v>
      </c>
      <c r="C22" s="329"/>
      <c r="D22" s="764">
        <v>38458</v>
      </c>
      <c r="E22" s="1109">
        <v>257.56</v>
      </c>
      <c r="F22" s="756"/>
      <c r="G22" s="772">
        <v>29967</v>
      </c>
      <c r="H22" s="1109">
        <v>39.78</v>
      </c>
      <c r="I22" s="756"/>
      <c r="J22" s="772">
        <v>29967</v>
      </c>
      <c r="K22" s="1109">
        <v>297.20999999999998</v>
      </c>
      <c r="L22" s="329"/>
      <c r="M22" s="329">
        <f t="shared" si="1"/>
        <v>8</v>
      </c>
      <c r="N22" s="329">
        <v>10</v>
      </c>
      <c r="O22" s="329">
        <f t="shared" si="2"/>
        <v>11</v>
      </c>
      <c r="P22" s="361" t="str">
        <f t="shared" si="0"/>
        <v>Extremadura</v>
      </c>
      <c r="Q22" s="1110">
        <f t="shared" si="3"/>
        <v>258.60000000000002</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5">
      <c r="A23" s="331"/>
      <c r="B23" s="763" t="s">
        <v>2</v>
      </c>
      <c r="C23" s="329"/>
      <c r="D23" s="764">
        <v>7993</v>
      </c>
      <c r="E23" s="1109">
        <v>149.05000000000001</v>
      </c>
      <c r="F23" s="756"/>
      <c r="G23" s="765">
        <v>4141</v>
      </c>
      <c r="H23" s="1109">
        <v>119.49</v>
      </c>
      <c r="I23" s="756"/>
      <c r="J23" s="765">
        <v>4141</v>
      </c>
      <c r="K23" s="1109">
        <v>258.60000000000002</v>
      </c>
      <c r="L23" s="329"/>
      <c r="M23" s="329">
        <f t="shared" si="1"/>
        <v>10</v>
      </c>
      <c r="N23" s="329">
        <v>11</v>
      </c>
      <c r="O23" s="329">
        <f t="shared" si="2"/>
        <v>4</v>
      </c>
      <c r="P23" s="361" t="str">
        <f t="shared" si="0"/>
        <v>Balears, Illes</v>
      </c>
      <c r="Q23" s="1110">
        <f t="shared" si="3"/>
        <v>211.33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5">
      <c r="A24" s="331"/>
      <c r="B24" s="763" t="s">
        <v>35</v>
      </c>
      <c r="C24" s="329"/>
      <c r="D24" s="764">
        <v>11962</v>
      </c>
      <c r="E24" s="1109">
        <v>167.38</v>
      </c>
      <c r="F24" s="756"/>
      <c r="G24" s="765">
        <v>20739</v>
      </c>
      <c r="H24" s="1109">
        <v>153.68</v>
      </c>
      <c r="I24" s="756"/>
      <c r="J24" s="765">
        <v>20739</v>
      </c>
      <c r="K24" s="1109">
        <v>322.35000000000002</v>
      </c>
      <c r="L24" s="329"/>
      <c r="M24" s="329">
        <f t="shared" si="1"/>
        <v>7</v>
      </c>
      <c r="N24" s="329">
        <v>12</v>
      </c>
      <c r="O24" s="329">
        <f t="shared" si="2"/>
        <v>19</v>
      </c>
      <c r="P24" s="361" t="str">
        <f t="shared" si="0"/>
        <v>Melilla</v>
      </c>
      <c r="Q24" s="1110">
        <f t="shared" si="3"/>
        <v>201.86</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5">
      <c r="A25" s="331"/>
      <c r="B25" s="763" t="s">
        <v>162</v>
      </c>
      <c r="C25" s="329"/>
      <c r="D25" s="764">
        <v>47139</v>
      </c>
      <c r="E25" s="1109">
        <v>225.35</v>
      </c>
      <c r="F25" s="756"/>
      <c r="G25" s="765">
        <v>35088</v>
      </c>
      <c r="H25" s="1109">
        <v>61.58</v>
      </c>
      <c r="I25" s="756"/>
      <c r="J25" s="765">
        <v>35088</v>
      </c>
      <c r="K25" s="1109">
        <v>347.5</v>
      </c>
      <c r="L25" s="329"/>
      <c r="M25" s="329">
        <f t="shared" si="1"/>
        <v>4</v>
      </c>
      <c r="N25" s="329">
        <v>13</v>
      </c>
      <c r="O25" s="329">
        <f t="shared" si="2"/>
        <v>15</v>
      </c>
      <c r="P25" s="361" t="str">
        <f t="shared" si="0"/>
        <v>Navarra, Comunidad Foral de</v>
      </c>
      <c r="Q25" s="1110">
        <f t="shared" si="3"/>
        <v>199.66</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5">
      <c r="A26" s="331"/>
      <c r="B26" s="763" t="s">
        <v>43</v>
      </c>
      <c r="C26" s="329"/>
      <c r="D26" s="764">
        <v>12442</v>
      </c>
      <c r="E26" s="1109">
        <v>334.56</v>
      </c>
      <c r="F26" s="756"/>
      <c r="G26" s="765">
        <v>6995</v>
      </c>
      <c r="H26" s="1109">
        <v>227.16</v>
      </c>
      <c r="I26" s="756"/>
      <c r="J26" s="765">
        <v>6995</v>
      </c>
      <c r="K26" s="1109">
        <v>556.78</v>
      </c>
      <c r="L26" s="329"/>
      <c r="M26" s="329">
        <f t="shared" si="1"/>
        <v>1</v>
      </c>
      <c r="N26" s="329">
        <v>14</v>
      </c>
      <c r="O26" s="329">
        <f t="shared" si="2"/>
        <v>6</v>
      </c>
      <c r="P26" s="361" t="str">
        <f t="shared" si="0"/>
        <v>Cantabria</v>
      </c>
      <c r="Q26" s="1110">
        <f t="shared" si="3"/>
        <v>182.39</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5">
      <c r="A27" s="331"/>
      <c r="B27" s="763" t="s">
        <v>44</v>
      </c>
      <c r="C27" s="329"/>
      <c r="D27" s="768">
        <v>2840</v>
      </c>
      <c r="E27" s="1109">
        <v>130.9</v>
      </c>
      <c r="F27" s="756"/>
      <c r="G27" s="769">
        <v>2062</v>
      </c>
      <c r="H27" s="1109">
        <v>72.53</v>
      </c>
      <c r="I27" s="756"/>
      <c r="J27" s="769">
        <v>2062</v>
      </c>
      <c r="K27" s="1109">
        <v>199.66</v>
      </c>
      <c r="L27" s="329"/>
      <c r="M27" s="329">
        <f t="shared" si="1"/>
        <v>13</v>
      </c>
      <c r="N27" s="329">
        <v>15</v>
      </c>
      <c r="O27" s="329">
        <f t="shared" si="2"/>
        <v>17</v>
      </c>
      <c r="P27" s="361" t="str">
        <f t="shared" si="0"/>
        <v>Rioja, La</v>
      </c>
      <c r="Q27" s="1111">
        <f t="shared" si="3"/>
        <v>167.23</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5">
      <c r="A28" s="331"/>
      <c r="B28" s="763" t="s">
        <v>163</v>
      </c>
      <c r="C28" s="329"/>
      <c r="D28" s="768">
        <v>16127</v>
      </c>
      <c r="E28" s="1109">
        <v>78.48</v>
      </c>
      <c r="F28" s="756"/>
      <c r="G28" s="769">
        <v>8726</v>
      </c>
      <c r="H28" s="1109">
        <v>51.36</v>
      </c>
      <c r="I28" s="756"/>
      <c r="J28" s="769">
        <v>8726</v>
      </c>
      <c r="K28" s="1109">
        <v>130.43</v>
      </c>
      <c r="L28" s="329"/>
      <c r="M28" s="329">
        <f t="shared" si="1"/>
        <v>18</v>
      </c>
      <c r="N28" s="329">
        <v>16</v>
      </c>
      <c r="O28" s="329">
        <f t="shared" si="2"/>
        <v>8</v>
      </c>
      <c r="P28" s="361" t="str">
        <f t="shared" si="0"/>
        <v>Castilla - La Mancha</v>
      </c>
      <c r="Q28" s="1110">
        <f t="shared" si="3"/>
        <v>164.52</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5">
      <c r="A29" s="331"/>
      <c r="B29" s="763" t="s">
        <v>46</v>
      </c>
      <c r="C29" s="329"/>
      <c r="D29" s="768">
        <v>2432</v>
      </c>
      <c r="E29" s="1109">
        <v>78.98</v>
      </c>
      <c r="F29" s="756"/>
      <c r="G29" s="769">
        <v>1135</v>
      </c>
      <c r="H29" s="1109">
        <v>104.36</v>
      </c>
      <c r="I29" s="756"/>
      <c r="J29" s="769">
        <v>1135</v>
      </c>
      <c r="K29" s="1109">
        <v>167.23</v>
      </c>
      <c r="L29" s="329"/>
      <c r="M29" s="329">
        <f t="shared" si="1"/>
        <v>15</v>
      </c>
      <c r="N29" s="329">
        <v>17</v>
      </c>
      <c r="O29" s="329">
        <f t="shared" si="2"/>
        <v>2</v>
      </c>
      <c r="P29" s="361" t="str">
        <f t="shared" si="0"/>
        <v>Aragón</v>
      </c>
      <c r="Q29" s="1110">
        <f t="shared" si="3"/>
        <v>136.19</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5">
      <c r="A30" s="331"/>
      <c r="B30" s="763" t="s">
        <v>39</v>
      </c>
      <c r="C30" s="329"/>
      <c r="D30" s="769">
        <v>386</v>
      </c>
      <c r="E30" s="1109">
        <v>38.92</v>
      </c>
      <c r="F30" s="756"/>
      <c r="G30" s="769">
        <v>193</v>
      </c>
      <c r="H30" s="1109">
        <v>47.06</v>
      </c>
      <c r="I30" s="756"/>
      <c r="J30" s="769">
        <v>193</v>
      </c>
      <c r="K30" s="1109">
        <v>84.3</v>
      </c>
      <c r="L30" s="329"/>
      <c r="M30" s="329">
        <f t="shared" si="1"/>
        <v>20</v>
      </c>
      <c r="N30" s="329">
        <v>18</v>
      </c>
      <c r="O30" s="329">
        <f t="shared" si="2"/>
        <v>16</v>
      </c>
      <c r="P30" s="361" t="str">
        <f t="shared" si="0"/>
        <v>País Vasco*</v>
      </c>
      <c r="Q30" s="1110">
        <f t="shared" si="3"/>
        <v>130.43</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5">
      <c r="A31" s="331"/>
      <c r="B31" s="1112" t="s">
        <v>47</v>
      </c>
      <c r="C31" s="329"/>
      <c r="D31" s="1113">
        <v>488</v>
      </c>
      <c r="E31" s="1109">
        <v>107.32</v>
      </c>
      <c r="F31" s="331"/>
      <c r="G31" s="1113">
        <v>246</v>
      </c>
      <c r="H31" s="1109">
        <v>84.41</v>
      </c>
      <c r="I31" s="331"/>
      <c r="J31" s="1113">
        <v>246</v>
      </c>
      <c r="K31" s="1109">
        <v>201.86</v>
      </c>
      <c r="L31" s="329"/>
      <c r="M31" s="329">
        <f t="shared" si="1"/>
        <v>12</v>
      </c>
      <c r="N31" s="329">
        <v>19</v>
      </c>
      <c r="O31" s="329">
        <f t="shared" si="2"/>
        <v>7</v>
      </c>
      <c r="P31" s="361" t="str">
        <f t="shared" si="0"/>
        <v>Castilla y León*</v>
      </c>
      <c r="Q31" s="1110">
        <f t="shared" si="3"/>
        <v>112.4</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5">
      <c r="A32" s="331"/>
      <c r="B32" s="779"/>
      <c r="C32" s="329"/>
      <c r="D32" s="327"/>
      <c r="E32" s="1114"/>
      <c r="F32" s="779"/>
      <c r="G32" s="779"/>
      <c r="H32" s="780"/>
      <c r="I32" s="779"/>
      <c r="J32" s="328"/>
      <c r="K32" s="780"/>
      <c r="L32" s="1104"/>
      <c r="M32" s="329"/>
      <c r="N32" s="329">
        <v>20</v>
      </c>
      <c r="O32" s="329">
        <f t="shared" si="2"/>
        <v>18</v>
      </c>
      <c r="P32" s="361" t="str">
        <f t="shared" si="0"/>
        <v>Ceuta</v>
      </c>
      <c r="Q32" s="1110">
        <f t="shared" si="3"/>
        <v>84.3</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18" customFormat="1" ht="15.75" customHeight="1" x14ac:dyDescent="0.25">
      <c r="A33" s="329"/>
      <c r="B33" s="1256" t="s">
        <v>0</v>
      </c>
      <c r="C33" s="329"/>
      <c r="D33" s="1257">
        <f>SUM(D13:D31)</f>
        <v>369541</v>
      </c>
      <c r="E33" s="1308">
        <v>251.94</v>
      </c>
      <c r="F33" s="320"/>
      <c r="G33" s="1257">
        <f>SUM(G13:G31)</f>
        <v>273455</v>
      </c>
      <c r="H33" s="1308">
        <v>64.92</v>
      </c>
      <c r="I33" s="320"/>
      <c r="J33" s="1257">
        <f>SUM(J13:J31)</f>
        <v>273455</v>
      </c>
      <c r="K33" s="1308">
        <v>337.65</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5">
      <c r="A34" s="328"/>
      <c r="B34" s="783"/>
      <c r="C34" s="328"/>
      <c r="D34" s="783"/>
      <c r="E34" s="783"/>
      <c r="F34" s="322"/>
      <c r="G34" s="746"/>
      <c r="H34" s="747"/>
      <c r="I34" s="322"/>
      <c r="J34" s="746"/>
      <c r="K34" s="747"/>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35">
      <c r="A35" s="394"/>
      <c r="B35" s="1488" t="s">
        <v>182</v>
      </c>
      <c r="C35" s="1488"/>
      <c r="D35" s="1488"/>
      <c r="E35" s="1488"/>
      <c r="F35" s="1488"/>
      <c r="G35" s="1488"/>
      <c r="H35" s="1488"/>
      <c r="I35" s="1488"/>
      <c r="J35" s="1488"/>
      <c r="K35" s="1488"/>
      <c r="L35" s="1241"/>
      <c r="M35" s="1241"/>
      <c r="N35" s="1241"/>
      <c r="O35" s="1241"/>
      <c r="P35" s="496"/>
      <c r="Q35" s="496"/>
      <c r="R35" s="748"/>
      <c r="S35" s="748"/>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5" customHeight="1" x14ac:dyDescent="0.25">
      <c r="B36" s="1489" t="s">
        <v>183</v>
      </c>
      <c r="C36" s="1489"/>
      <c r="D36" s="1489"/>
      <c r="E36" s="1489"/>
      <c r="F36" s="1489"/>
      <c r="G36" s="1489"/>
      <c r="H36" s="1489"/>
      <c r="I36" s="1489"/>
      <c r="J36" s="1489"/>
      <c r="K36" s="1489"/>
      <c r="L36" s="785"/>
      <c r="M36" s="785"/>
      <c r="N36" s="785"/>
      <c r="O36" s="785"/>
      <c r="P36" s="785"/>
      <c r="Q36" s="1223"/>
    </row>
    <row r="37" spans="1:259" ht="42" customHeight="1" x14ac:dyDescent="0.25">
      <c r="B37" s="1722" t="s">
        <v>496</v>
      </c>
      <c r="C37" s="1722"/>
      <c r="D37" s="1722"/>
      <c r="E37" s="1722"/>
      <c r="F37" s="1722"/>
      <c r="G37" s="1722"/>
      <c r="H37" s="1722"/>
      <c r="I37" s="1722"/>
      <c r="J37" s="1722"/>
      <c r="K37" s="1722"/>
      <c r="L37" s="496"/>
      <c r="M37" s="496"/>
      <c r="N37" s="496"/>
      <c r="O37" s="496"/>
      <c r="P37" s="496"/>
      <c r="Q37" s="622"/>
      <c r="R37" s="329"/>
    </row>
    <row r="38" spans="1:259" x14ac:dyDescent="0.35">
      <c r="L38" s="447"/>
      <c r="M38" s="360"/>
      <c r="N38" s="360"/>
      <c r="O38" s="360"/>
      <c r="P38" s="361"/>
      <c r="Q38" s="786"/>
      <c r="R38" s="329"/>
    </row>
    <row r="39" spans="1:259" x14ac:dyDescent="0.35">
      <c r="L39" s="447"/>
      <c r="M39" s="360"/>
      <c r="N39" s="360"/>
      <c r="O39" s="360"/>
      <c r="P39" s="361"/>
      <c r="Q39" s="787"/>
      <c r="R39" s="329"/>
    </row>
    <row r="40" spans="1:259" x14ac:dyDescent="0.35">
      <c r="L40" s="447"/>
      <c r="M40" s="360"/>
      <c r="N40" s="360"/>
      <c r="O40" s="360"/>
      <c r="P40" s="361"/>
      <c r="Q40" s="786"/>
      <c r="R40" s="329"/>
    </row>
    <row r="41" spans="1:259" x14ac:dyDescent="0.35">
      <c r="L41" s="447"/>
      <c r="M41" s="360"/>
      <c r="N41" s="360"/>
      <c r="O41" s="360"/>
      <c r="P41" s="361"/>
      <c r="Q41" s="786"/>
      <c r="R41" s="329"/>
    </row>
    <row r="42" spans="1:259" x14ac:dyDescent="0.35">
      <c r="L42" s="447"/>
      <c r="M42" s="360"/>
      <c r="N42" s="360"/>
      <c r="O42" s="360"/>
      <c r="P42" s="361"/>
      <c r="Q42" s="786"/>
      <c r="R42" s="329"/>
    </row>
    <row r="43" spans="1:259" x14ac:dyDescent="0.35">
      <c r="L43" s="447"/>
      <c r="M43" s="360"/>
      <c r="N43" s="360"/>
      <c r="O43" s="360"/>
      <c r="P43" s="361"/>
      <c r="Q43" s="786"/>
      <c r="R43" s="329"/>
    </row>
    <row r="44" spans="1:259" x14ac:dyDescent="0.35">
      <c r="L44" s="447"/>
      <c r="M44" s="360"/>
      <c r="N44" s="360"/>
      <c r="O44" s="360"/>
      <c r="P44" s="361"/>
      <c r="Q44" s="786"/>
      <c r="R44" s="329"/>
    </row>
    <row r="45" spans="1:259" x14ac:dyDescent="0.35">
      <c r="L45" s="447"/>
      <c r="M45" s="360"/>
      <c r="N45" s="360"/>
      <c r="O45" s="360"/>
      <c r="P45" s="361"/>
      <c r="Q45" s="786"/>
      <c r="R45" s="329"/>
    </row>
    <row r="46" spans="1:259" x14ac:dyDescent="0.35">
      <c r="L46" s="447"/>
      <c r="M46" s="360"/>
      <c r="N46" s="360"/>
      <c r="O46" s="360"/>
      <c r="P46" s="361"/>
      <c r="Q46" s="787"/>
      <c r="R46" s="329"/>
    </row>
    <row r="47" spans="1:259" x14ac:dyDescent="0.35">
      <c r="L47" s="447"/>
      <c r="M47" s="360"/>
      <c r="N47" s="360"/>
      <c r="O47" s="360"/>
      <c r="P47" s="361"/>
      <c r="Q47" s="786"/>
      <c r="R47" s="329"/>
    </row>
    <row r="48" spans="1:259" x14ac:dyDescent="0.35">
      <c r="L48" s="447"/>
      <c r="M48" s="360"/>
      <c r="N48" s="360"/>
      <c r="O48" s="360"/>
      <c r="P48" s="361"/>
      <c r="Q48" s="786"/>
      <c r="R48" s="329"/>
    </row>
    <row r="49" spans="12:18" x14ac:dyDescent="0.35">
      <c r="L49" s="447"/>
      <c r="M49" s="360"/>
      <c r="N49" s="360"/>
      <c r="O49" s="360"/>
      <c r="P49" s="361"/>
      <c r="Q49" s="786"/>
      <c r="R49" s="329"/>
    </row>
    <row r="50" spans="12:18" x14ac:dyDescent="0.35">
      <c r="L50" s="447"/>
      <c r="M50" s="360"/>
      <c r="N50" s="360"/>
      <c r="O50" s="360"/>
      <c r="P50" s="361"/>
      <c r="Q50" s="786"/>
      <c r="R50" s="329"/>
    </row>
    <row r="51" spans="12:18" x14ac:dyDescent="0.35">
      <c r="L51" s="447"/>
      <c r="M51" s="360"/>
      <c r="N51" s="360"/>
      <c r="O51" s="360"/>
      <c r="P51" s="361"/>
      <c r="Q51" s="786"/>
      <c r="R51" s="329"/>
    </row>
    <row r="52" spans="12:18" x14ac:dyDescent="0.35">
      <c r="L52" s="447"/>
      <c r="M52" s="360"/>
      <c r="N52" s="360"/>
      <c r="O52" s="360"/>
      <c r="P52" s="361"/>
      <c r="Q52" s="787"/>
      <c r="R52" s="329"/>
    </row>
    <row r="53" spans="12:18" x14ac:dyDescent="0.35">
      <c r="L53" s="447"/>
      <c r="M53" s="360"/>
      <c r="N53" s="360"/>
      <c r="O53" s="360"/>
      <c r="P53" s="361"/>
      <c r="Q53" s="786"/>
      <c r="R53" s="329"/>
    </row>
    <row r="54" spans="12:18" x14ac:dyDescent="0.35">
      <c r="L54" s="447"/>
      <c r="M54" s="360"/>
      <c r="N54" s="360"/>
      <c r="O54" s="360"/>
      <c r="P54" s="361"/>
      <c r="Q54" s="786"/>
      <c r="R54" s="329"/>
    </row>
    <row r="55" spans="12:18" x14ac:dyDescent="0.35">
      <c r="L55" s="447"/>
      <c r="M55" s="329"/>
      <c r="N55" s="329"/>
      <c r="O55" s="360"/>
      <c r="P55" s="361"/>
      <c r="Q55" s="786"/>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1"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H1" s="1116" t="s">
        <v>96</v>
      </c>
      <c r="I1" s="1116" t="s">
        <v>67</v>
      </c>
      <c r="P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9" t="s">
        <v>458</v>
      </c>
      <c r="C6" s="1729"/>
      <c r="D6" s="1729"/>
      <c r="E6" s="1729"/>
      <c r="F6" s="1729"/>
      <c r="G6" s="1729"/>
      <c r="H6" s="1729"/>
      <c r="I6" s="1729"/>
      <c r="J6" s="1118"/>
      <c r="K6" s="1118"/>
      <c r="L6" s="1119"/>
      <c r="M6" s="1119"/>
      <c r="N6" s="1119"/>
      <c r="O6" s="1119"/>
      <c r="P6" s="1119"/>
      <c r="Q6" s="1119"/>
    </row>
    <row r="7" spans="1:17" s="1120" customFormat="1" ht="15.75" customHeight="1" x14ac:dyDescent="0.25">
      <c r="A7" s="1117"/>
      <c r="B7" s="1730" t="str">
        <f>porsaad!$B$6</f>
        <v>Situación a 31 de enero de 2026</v>
      </c>
      <c r="C7" s="1730"/>
      <c r="D7" s="1730"/>
      <c r="E7" s="1730"/>
      <c r="F7" s="1730"/>
      <c r="G7" s="1730"/>
      <c r="H7" s="1730"/>
      <c r="I7" s="1730"/>
      <c r="J7" s="1121"/>
      <c r="K7" s="1121"/>
      <c r="L7" s="1122"/>
      <c r="M7" s="1122"/>
      <c r="N7" s="1122"/>
      <c r="O7" s="1122"/>
      <c r="P7" s="1122"/>
      <c r="Q7" s="1122"/>
    </row>
    <row r="8" spans="1:17" ht="8.25" customHeight="1" x14ac:dyDescent="0.35">
      <c r="H8" s="1124"/>
    </row>
    <row r="9" spans="1:17" ht="15" customHeight="1" x14ac:dyDescent="0.35">
      <c r="B9" s="1731" t="s">
        <v>12</v>
      </c>
      <c r="C9" s="1734" t="s">
        <v>184</v>
      </c>
      <c r="D9" s="1133"/>
      <c r="E9" s="1133"/>
      <c r="F9" s="1133"/>
      <c r="G9" s="1133"/>
      <c r="H9" s="1133"/>
      <c r="I9" s="1134"/>
    </row>
    <row r="10" spans="1:17" ht="15.75" customHeight="1" x14ac:dyDescent="0.35">
      <c r="B10" s="1732"/>
      <c r="C10" s="1735"/>
      <c r="D10" s="1737" t="s">
        <v>133</v>
      </c>
      <c r="E10" s="1738"/>
      <c r="F10" s="1741" t="s">
        <v>134</v>
      </c>
      <c r="G10" s="1742"/>
      <c r="H10" s="1742"/>
      <c r="I10" s="1742"/>
    </row>
    <row r="11" spans="1:17" ht="40.5" customHeight="1" x14ac:dyDescent="0.35">
      <c r="B11" s="1732"/>
      <c r="C11" s="1735"/>
      <c r="D11" s="1739"/>
      <c r="E11" s="1740"/>
      <c r="F11" s="1743" t="s">
        <v>187</v>
      </c>
      <c r="G11" s="1744"/>
      <c r="H11" s="1741" t="s">
        <v>483</v>
      </c>
      <c r="I11" s="1742"/>
    </row>
    <row r="12" spans="1:17" ht="52.5" customHeight="1" x14ac:dyDescent="0.35">
      <c r="B12" s="1733"/>
      <c r="C12" s="1736"/>
      <c r="D12" s="1136" t="s">
        <v>9</v>
      </c>
      <c r="E12" s="1138" t="s">
        <v>185</v>
      </c>
      <c r="F12" s="1138" t="s">
        <v>9</v>
      </c>
      <c r="G12" s="1135" t="s">
        <v>185</v>
      </c>
      <c r="H12" s="1136" t="s">
        <v>9</v>
      </c>
      <c r="I12" s="1137" t="s">
        <v>185</v>
      </c>
    </row>
    <row r="13" spans="1:17" ht="12.75" customHeight="1" x14ac:dyDescent="0.35">
      <c r="B13" s="1125" t="s">
        <v>8</v>
      </c>
      <c r="C13" s="929">
        <f>'31dictsaad'!D10-'31dictsaad'!H10</f>
        <v>17570</v>
      </c>
      <c r="D13" s="927">
        <v>0</v>
      </c>
      <c r="E13" s="1126">
        <v>0</v>
      </c>
      <c r="F13" s="927">
        <v>2232</v>
      </c>
      <c r="G13" s="1126">
        <v>12.703471826977802</v>
      </c>
      <c r="H13" s="927">
        <v>15338</v>
      </c>
      <c r="I13" s="1126">
        <f>H13/C13*100</f>
        <v>87.296528173022196</v>
      </c>
    </row>
    <row r="14" spans="1:17" x14ac:dyDescent="0.35">
      <c r="B14" s="1125" t="s">
        <v>7</v>
      </c>
      <c r="C14" s="934">
        <f>'31dictsaad'!D11-'31dictsaad'!H11</f>
        <v>4317</v>
      </c>
      <c r="D14" s="932">
        <v>0</v>
      </c>
      <c r="E14" s="1127">
        <v>0</v>
      </c>
      <c r="F14" s="932">
        <v>3933</v>
      </c>
      <c r="G14" s="1127">
        <v>91.104933981931907</v>
      </c>
      <c r="H14" s="932">
        <v>384</v>
      </c>
      <c r="I14" s="1127">
        <f t="shared" ref="I14:I31" si="0">H14/C14*100</f>
        <v>8.8950660180681034</v>
      </c>
    </row>
    <row r="15" spans="1:17" x14ac:dyDescent="0.35">
      <c r="B15" s="1125" t="s">
        <v>37</v>
      </c>
      <c r="C15" s="934">
        <f>'31dictsaad'!D12-'31dictsaad'!H12</f>
        <v>5955</v>
      </c>
      <c r="D15" s="932">
        <v>0</v>
      </c>
      <c r="E15" s="1127">
        <v>0</v>
      </c>
      <c r="F15" s="932">
        <v>78</v>
      </c>
      <c r="G15" s="1127">
        <v>1.3098236775818639</v>
      </c>
      <c r="H15" s="932">
        <v>5877</v>
      </c>
      <c r="I15" s="1127">
        <f t="shared" si="0"/>
        <v>98.690176322418139</v>
      </c>
    </row>
    <row r="16" spans="1:17" x14ac:dyDescent="0.35">
      <c r="B16" s="1125" t="s">
        <v>38</v>
      </c>
      <c r="C16" s="934">
        <f>'31dictsaad'!D13-'31dictsaad'!H13</f>
        <v>3232</v>
      </c>
      <c r="D16" s="932">
        <v>0</v>
      </c>
      <c r="E16" s="1127">
        <v>0</v>
      </c>
      <c r="F16" s="932">
        <v>1736</v>
      </c>
      <c r="G16" s="1127">
        <v>53.712871287128714</v>
      </c>
      <c r="H16" s="932">
        <v>1496</v>
      </c>
      <c r="I16" s="1127">
        <f t="shared" si="0"/>
        <v>46.287128712871286</v>
      </c>
    </row>
    <row r="17" spans="2:9" x14ac:dyDescent="0.35">
      <c r="B17" s="1125" t="s">
        <v>6</v>
      </c>
      <c r="C17" s="934">
        <f>'31dictsaad'!D14-'31dictsaad'!H14</f>
        <v>3644</v>
      </c>
      <c r="D17" s="932">
        <v>0</v>
      </c>
      <c r="E17" s="1127">
        <v>0</v>
      </c>
      <c r="F17" s="932">
        <v>2149</v>
      </c>
      <c r="G17" s="1127">
        <v>58.973655323819976</v>
      </c>
      <c r="H17" s="932">
        <v>1495</v>
      </c>
      <c r="I17" s="1127">
        <f t="shared" si="0"/>
        <v>41.026344676180024</v>
      </c>
    </row>
    <row r="18" spans="2:9" x14ac:dyDescent="0.35">
      <c r="B18" s="1125" t="s">
        <v>5</v>
      </c>
      <c r="C18" s="934">
        <f>'31dictsaad'!D15-'31dictsaad'!H15</f>
        <v>344</v>
      </c>
      <c r="D18" s="932">
        <v>1</v>
      </c>
      <c r="E18" s="1127">
        <v>0.29069767441860467</v>
      </c>
      <c r="F18" s="932">
        <v>245</v>
      </c>
      <c r="G18" s="1127">
        <v>71.220930232558146</v>
      </c>
      <c r="H18" s="932">
        <v>98</v>
      </c>
      <c r="I18" s="1127">
        <f t="shared" si="0"/>
        <v>28.488372093023255</v>
      </c>
    </row>
    <row r="19" spans="2:9" x14ac:dyDescent="0.35">
      <c r="B19" s="1125" t="s">
        <v>4</v>
      </c>
      <c r="C19" s="934">
        <f>'31dictsaad'!D16-'31dictsaad'!H16</f>
        <v>2373</v>
      </c>
      <c r="D19" s="932">
        <v>1580</v>
      </c>
      <c r="E19" s="1127">
        <v>66.582385166455964</v>
      </c>
      <c r="F19" s="932">
        <v>712</v>
      </c>
      <c r="G19" s="1127">
        <v>30.004214075010537</v>
      </c>
      <c r="H19" s="932">
        <v>81</v>
      </c>
      <c r="I19" s="1127">
        <f t="shared" si="0"/>
        <v>3.4134007585335016</v>
      </c>
    </row>
    <row r="20" spans="2:9" x14ac:dyDescent="0.35">
      <c r="B20" s="1125" t="s">
        <v>40</v>
      </c>
      <c r="C20" s="934">
        <f>'31dictsaad'!D17-'31dictsaad'!H17</f>
        <v>2868</v>
      </c>
      <c r="D20" s="932">
        <v>0</v>
      </c>
      <c r="E20" s="1127">
        <v>0</v>
      </c>
      <c r="F20" s="932">
        <v>2656</v>
      </c>
      <c r="G20" s="1127">
        <v>92.608089260808924</v>
      </c>
      <c r="H20" s="932">
        <v>212</v>
      </c>
      <c r="I20" s="1127">
        <f t="shared" si="0"/>
        <v>7.3919107391910739</v>
      </c>
    </row>
    <row r="21" spans="2:9" x14ac:dyDescent="0.35">
      <c r="B21" s="1125" t="s">
        <v>41</v>
      </c>
      <c r="C21" s="934">
        <f>'31dictsaad'!D18-'31dictsaad'!H18</f>
        <v>41965</v>
      </c>
      <c r="D21" s="932">
        <v>0</v>
      </c>
      <c r="E21" s="1127">
        <v>0</v>
      </c>
      <c r="F21" s="932">
        <v>27615</v>
      </c>
      <c r="G21" s="1127">
        <v>65.804837364470387</v>
      </c>
      <c r="H21" s="932">
        <v>14350</v>
      </c>
      <c r="I21" s="1127">
        <f t="shared" si="0"/>
        <v>34.195162635529606</v>
      </c>
    </row>
    <row r="22" spans="2:9" x14ac:dyDescent="0.35">
      <c r="B22" s="1125" t="s">
        <v>3</v>
      </c>
      <c r="C22" s="934">
        <f>'31dictsaad'!D19-'31dictsaad'!H19</f>
        <v>16788</v>
      </c>
      <c r="D22" s="932">
        <v>225</v>
      </c>
      <c r="E22" s="1127">
        <v>1.3402430307362401</v>
      </c>
      <c r="F22" s="932">
        <v>6052</v>
      </c>
      <c r="G22" s="1127">
        <v>36.049559208958783</v>
      </c>
      <c r="H22" s="932">
        <v>10511</v>
      </c>
      <c r="I22" s="1127">
        <f t="shared" si="0"/>
        <v>62.610197760304978</v>
      </c>
    </row>
    <row r="23" spans="2:9" x14ac:dyDescent="0.35">
      <c r="B23" s="1125" t="s">
        <v>2</v>
      </c>
      <c r="C23" s="934">
        <f>'31dictsaad'!D20-'31dictsaad'!H20</f>
        <v>3290</v>
      </c>
      <c r="D23" s="932">
        <v>0</v>
      </c>
      <c r="E23" s="1127">
        <v>0</v>
      </c>
      <c r="F23" s="932">
        <v>2368</v>
      </c>
      <c r="G23" s="1127">
        <v>71.975683890577514</v>
      </c>
      <c r="H23" s="932">
        <v>922</v>
      </c>
      <c r="I23" s="1127">
        <f t="shared" si="0"/>
        <v>28.024316109422493</v>
      </c>
    </row>
    <row r="24" spans="2:9" x14ac:dyDescent="0.35">
      <c r="B24" s="1125" t="s">
        <v>35</v>
      </c>
      <c r="C24" s="934">
        <f>'31dictsaad'!D21-'31dictsaad'!H21</f>
        <v>127</v>
      </c>
      <c r="D24" s="932">
        <v>0</v>
      </c>
      <c r="E24" s="1127">
        <v>0</v>
      </c>
      <c r="F24" s="932">
        <v>0</v>
      </c>
      <c r="G24" s="1127">
        <v>0</v>
      </c>
      <c r="H24" s="932">
        <v>127</v>
      </c>
      <c r="I24" s="1127">
        <f t="shared" si="0"/>
        <v>100</v>
      </c>
    </row>
    <row r="25" spans="2:9" x14ac:dyDescent="0.35">
      <c r="B25" s="1125" t="s">
        <v>42</v>
      </c>
      <c r="C25" s="934">
        <f>'31dictsaad'!D22-'31dictsaad'!H22</f>
        <v>148</v>
      </c>
      <c r="D25" s="932">
        <v>1</v>
      </c>
      <c r="E25" s="1127">
        <v>0.67567567567567566</v>
      </c>
      <c r="F25" s="932">
        <v>43</v>
      </c>
      <c r="G25" s="1127">
        <v>29.054054054054053</v>
      </c>
      <c r="H25" s="932">
        <v>104</v>
      </c>
      <c r="I25" s="1127">
        <f t="shared" si="0"/>
        <v>70.270270270270274</v>
      </c>
    </row>
    <row r="26" spans="2:9" x14ac:dyDescent="0.35">
      <c r="B26" s="1125" t="s">
        <v>43</v>
      </c>
      <c r="C26" s="934">
        <f>'31dictsaad'!D23-'31dictsaad'!H23</f>
        <v>7515</v>
      </c>
      <c r="D26" s="932">
        <v>0</v>
      </c>
      <c r="E26" s="1127">
        <v>0</v>
      </c>
      <c r="F26" s="932">
        <v>3021</v>
      </c>
      <c r="G26" s="1127">
        <v>40.199600798403196</v>
      </c>
      <c r="H26" s="932">
        <v>4494</v>
      </c>
      <c r="I26" s="1127">
        <f t="shared" si="0"/>
        <v>59.800399201596811</v>
      </c>
    </row>
    <row r="27" spans="2:9" x14ac:dyDescent="0.35">
      <c r="B27" s="1125" t="s">
        <v>44</v>
      </c>
      <c r="C27" s="934">
        <f>'31dictsaad'!D24-'31dictsaad'!H24</f>
        <v>84</v>
      </c>
      <c r="D27" s="932">
        <v>0</v>
      </c>
      <c r="E27" s="1127">
        <v>0</v>
      </c>
      <c r="F27" s="932">
        <v>2</v>
      </c>
      <c r="G27" s="1127">
        <v>2.3809523809523809</v>
      </c>
      <c r="H27" s="932">
        <v>82</v>
      </c>
      <c r="I27" s="1127">
        <f t="shared" si="0"/>
        <v>97.61904761904762</v>
      </c>
    </row>
    <row r="28" spans="2:9" x14ac:dyDescent="0.35">
      <c r="B28" s="1125" t="s">
        <v>45</v>
      </c>
      <c r="C28" s="934">
        <f>'31dictsaad'!D25-'31dictsaad'!H25</f>
        <v>182</v>
      </c>
      <c r="D28" s="932">
        <v>0</v>
      </c>
      <c r="E28" s="1127">
        <v>0</v>
      </c>
      <c r="F28" s="932">
        <v>43</v>
      </c>
      <c r="G28" s="1127">
        <v>23.626373626373624</v>
      </c>
      <c r="H28" s="932">
        <v>139</v>
      </c>
      <c r="I28" s="1127">
        <f t="shared" si="0"/>
        <v>76.373626373626365</v>
      </c>
    </row>
    <row r="29" spans="2:9" x14ac:dyDescent="0.35">
      <c r="B29" s="1125" t="s">
        <v>46</v>
      </c>
      <c r="C29" s="934">
        <f>'31dictsaad'!D26-'31dictsaad'!H26</f>
        <v>5</v>
      </c>
      <c r="D29" s="932">
        <v>0</v>
      </c>
      <c r="E29" s="1127">
        <v>0</v>
      </c>
      <c r="F29" s="932">
        <v>1</v>
      </c>
      <c r="G29" s="1127">
        <v>20</v>
      </c>
      <c r="H29" s="932">
        <v>4</v>
      </c>
      <c r="I29" s="1127">
        <f t="shared" si="0"/>
        <v>80</v>
      </c>
    </row>
    <row r="30" spans="2:9" x14ac:dyDescent="0.35">
      <c r="B30" s="1125" t="s">
        <v>1</v>
      </c>
      <c r="C30" s="1128">
        <f>'31dictsaad'!D27-'31dictsaad'!H27</f>
        <v>121</v>
      </c>
      <c r="D30" s="954">
        <v>0</v>
      </c>
      <c r="E30" s="1129">
        <v>0</v>
      </c>
      <c r="F30" s="954">
        <v>89</v>
      </c>
      <c r="G30" s="1129">
        <v>73.553719008264466</v>
      </c>
      <c r="H30" s="954">
        <v>32</v>
      </c>
      <c r="I30" s="1129">
        <f t="shared" si="0"/>
        <v>26.446280991735538</v>
      </c>
    </row>
    <row r="31" spans="2:9" x14ac:dyDescent="0.35">
      <c r="B31" s="1309" t="s">
        <v>0</v>
      </c>
      <c r="C31" s="1310">
        <f>SUM(C13:C30)</f>
        <v>110528</v>
      </c>
      <c r="D31" s="1285">
        <f>SUM(D13:D30)</f>
        <v>1807</v>
      </c>
      <c r="E31" s="1311">
        <f t="shared" ref="E31" si="1">D31/C31*100</f>
        <v>1.634879849449913</v>
      </c>
      <c r="F31" s="1285">
        <f>SUM(F13:F30)</f>
        <v>52975</v>
      </c>
      <c r="G31" s="1311">
        <f t="shared" ref="G31" si="2">F31/C31*100</f>
        <v>47.929031557614358</v>
      </c>
      <c r="H31" s="1285">
        <f>SUM(H13:H30)</f>
        <v>55746</v>
      </c>
      <c r="I31" s="1311">
        <f t="shared" si="0"/>
        <v>50.436088592935725</v>
      </c>
    </row>
    <row r="32" spans="2:9" ht="5.15" customHeight="1"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t="s">
        <v>466</v>
      </c>
      <c r="C34" s="1130"/>
      <c r="D34" s="1130"/>
      <c r="E34" s="1130"/>
      <c r="F34" s="1130"/>
      <c r="G34" s="1130"/>
      <c r="H34" s="1130"/>
      <c r="I34" s="1130"/>
    </row>
    <row r="35" spans="2:9" x14ac:dyDescent="0.35">
      <c r="B35" s="1728" t="s">
        <v>467</v>
      </c>
      <c r="C35" s="1728"/>
      <c r="D35" s="1728"/>
      <c r="E35" s="1728"/>
      <c r="F35" s="1728"/>
      <c r="G35" s="1728"/>
      <c r="H35" s="1728"/>
      <c r="I35" s="1728"/>
    </row>
    <row r="36" spans="2:9" ht="16.5" x14ac:dyDescent="0.35">
      <c r="B36" s="1131" t="s">
        <v>482</v>
      </c>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6.7265625" style="1123" customWidth="1"/>
    <col min="4" max="4" width="10.26953125" style="1123" customWidth="1"/>
    <col min="5" max="5" width="15" style="1123" customWidth="1"/>
    <col min="6" max="6" width="10" style="1123" customWidth="1"/>
    <col min="7" max="7" width="15.453125" style="1123" customWidth="1"/>
    <col min="8" max="8" width="9.7265625" style="1123" customWidth="1"/>
    <col min="9" max="9" width="14.54296875" style="1123" customWidth="1"/>
    <col min="10" max="16384" width="11.453125" style="1123"/>
  </cols>
  <sheetData>
    <row r="1" spans="1:17" s="1116" customFormat="1" x14ac:dyDescent="0.35">
      <c r="A1" s="1116" t="s">
        <v>96</v>
      </c>
      <c r="B1" s="1116" t="s">
        <v>56</v>
      </c>
      <c r="I1" s="1116" t="s">
        <v>96</v>
      </c>
      <c r="J1" s="1116" t="s">
        <v>67</v>
      </c>
      <c r="Q1" s="1116" t="s">
        <v>81</v>
      </c>
    </row>
    <row r="2" spans="1:17" s="1116" customFormat="1" x14ac:dyDescent="0.35"/>
    <row r="3" spans="1:17" s="1116" customFormat="1" x14ac:dyDescent="0.35"/>
    <row r="4" spans="1:17" s="1116" customFormat="1" x14ac:dyDescent="0.35"/>
    <row r="5" spans="1:17" s="1116" customFormat="1" ht="16.5" customHeight="1" x14ac:dyDescent="0.35"/>
    <row r="6" spans="1:17" s="1120" customFormat="1" ht="38.25" customHeight="1" x14ac:dyDescent="0.25">
      <c r="A6" s="1117"/>
      <c r="B6" s="1729" t="s">
        <v>459</v>
      </c>
      <c r="C6" s="1729"/>
      <c r="D6" s="1729"/>
      <c r="E6" s="1729"/>
      <c r="F6" s="1729"/>
      <c r="G6" s="1729"/>
      <c r="H6" s="1729"/>
      <c r="I6" s="1729"/>
      <c r="J6" s="1118"/>
      <c r="K6" s="1118"/>
      <c r="L6" s="1119"/>
      <c r="M6" s="1119"/>
      <c r="N6" s="1119"/>
      <c r="O6" s="1119"/>
      <c r="P6" s="1119"/>
      <c r="Q6" s="1119"/>
    </row>
    <row r="7" spans="1:17" s="1120" customFormat="1" ht="15.75" customHeight="1" x14ac:dyDescent="0.25">
      <c r="A7" s="1117"/>
      <c r="B7" s="1730" t="str">
        <f>porsaad!$B$6</f>
        <v>Situación a 31 de enero de 2026</v>
      </c>
      <c r="C7" s="1730"/>
      <c r="D7" s="1730"/>
      <c r="E7" s="1730"/>
      <c r="F7" s="1730"/>
      <c r="G7" s="1730"/>
      <c r="H7" s="1730"/>
      <c r="I7" s="1730"/>
      <c r="J7" s="1121"/>
      <c r="K7" s="1121"/>
      <c r="L7" s="1122"/>
      <c r="M7" s="1122"/>
      <c r="N7" s="1122"/>
      <c r="O7" s="1122"/>
      <c r="P7" s="1122"/>
      <c r="Q7" s="1122"/>
    </row>
    <row r="8" spans="1:17" ht="8.25" customHeight="1" x14ac:dyDescent="0.35">
      <c r="H8" s="1124"/>
    </row>
    <row r="9" spans="1:17" ht="15" customHeight="1" x14ac:dyDescent="0.35">
      <c r="B9" s="1731" t="s">
        <v>12</v>
      </c>
      <c r="C9" s="1734" t="s">
        <v>277</v>
      </c>
      <c r="D9" s="1133"/>
      <c r="E9" s="1133"/>
      <c r="F9" s="1133"/>
      <c r="G9" s="1133"/>
      <c r="H9" s="1133"/>
      <c r="I9" s="1134"/>
    </row>
    <row r="10" spans="1:17" ht="15.75" customHeight="1" x14ac:dyDescent="0.35">
      <c r="B10" s="1732"/>
      <c r="C10" s="1735"/>
      <c r="D10" s="1737" t="s">
        <v>133</v>
      </c>
      <c r="E10" s="1738"/>
      <c r="F10" s="1741" t="s">
        <v>134</v>
      </c>
      <c r="G10" s="1742"/>
      <c r="H10" s="1742"/>
      <c r="I10" s="1742"/>
    </row>
    <row r="11" spans="1:17" ht="40.5" customHeight="1" x14ac:dyDescent="0.35">
      <c r="B11" s="1732"/>
      <c r="C11" s="1735"/>
      <c r="D11" s="1739"/>
      <c r="E11" s="1740"/>
      <c r="F11" s="1743" t="s">
        <v>278</v>
      </c>
      <c r="G11" s="1744"/>
      <c r="H11" s="1741" t="s">
        <v>279</v>
      </c>
      <c r="I11" s="1742"/>
    </row>
    <row r="12" spans="1:17" ht="52.5" customHeight="1" x14ac:dyDescent="0.35">
      <c r="B12" s="1733"/>
      <c r="C12" s="1736"/>
      <c r="D12" s="1136" t="s">
        <v>9</v>
      </c>
      <c r="E12" s="1138" t="s">
        <v>280</v>
      </c>
      <c r="F12" s="1138" t="s">
        <v>9</v>
      </c>
      <c r="G12" s="1135" t="s">
        <v>280</v>
      </c>
      <c r="H12" s="1136" t="s">
        <v>9</v>
      </c>
      <c r="I12" s="1137" t="s">
        <v>280</v>
      </c>
    </row>
    <row r="13" spans="1:17" ht="12.75" customHeight="1" x14ac:dyDescent="0.35">
      <c r="B13" s="1125" t="s">
        <v>8</v>
      </c>
      <c r="C13" s="929">
        <f>D13+F13+H13</f>
        <v>13240</v>
      </c>
      <c r="D13" s="927">
        <v>49</v>
      </c>
      <c r="E13" s="1126">
        <v>0.37009063444108758</v>
      </c>
      <c r="F13" s="927">
        <v>205</v>
      </c>
      <c r="G13" s="1126">
        <v>1.5483383685800605</v>
      </c>
      <c r="H13" s="927">
        <v>12986</v>
      </c>
      <c r="I13" s="1126">
        <f>H13/C13*100</f>
        <v>98.081570996978854</v>
      </c>
    </row>
    <row r="14" spans="1:17" x14ac:dyDescent="0.35">
      <c r="B14" s="1125" t="s">
        <v>7</v>
      </c>
      <c r="C14" s="934">
        <f t="shared" ref="C14:C30" si="0">D14+F14+H14</f>
        <v>71</v>
      </c>
      <c r="D14" s="932">
        <v>0</v>
      </c>
      <c r="E14" s="1127">
        <v>0</v>
      </c>
      <c r="F14" s="932">
        <v>54</v>
      </c>
      <c r="G14" s="1127">
        <v>76.056338028169009</v>
      </c>
      <c r="H14" s="932">
        <v>17</v>
      </c>
      <c r="I14" s="1127">
        <f t="shared" ref="I14:I31" si="1">H14/C14*100</f>
        <v>23.943661971830984</v>
      </c>
    </row>
    <row r="15" spans="1:17" x14ac:dyDescent="0.35">
      <c r="B15" s="1125" t="s">
        <v>37</v>
      </c>
      <c r="C15" s="934">
        <f t="shared" si="0"/>
        <v>370</v>
      </c>
      <c r="D15" s="932">
        <v>6</v>
      </c>
      <c r="E15" s="1127">
        <v>1.6216216216216217</v>
      </c>
      <c r="F15" s="932">
        <v>56</v>
      </c>
      <c r="G15" s="1127">
        <v>15.135135135135137</v>
      </c>
      <c r="H15" s="932">
        <v>308</v>
      </c>
      <c r="I15" s="1127">
        <f t="shared" si="1"/>
        <v>83.243243243243242</v>
      </c>
    </row>
    <row r="16" spans="1:17" x14ac:dyDescent="0.35">
      <c r="B16" s="1125" t="s">
        <v>38</v>
      </c>
      <c r="C16" s="934">
        <f t="shared" si="0"/>
        <v>3741</v>
      </c>
      <c r="D16" s="932">
        <v>2</v>
      </c>
      <c r="E16" s="1127">
        <v>5.3461641272387062E-2</v>
      </c>
      <c r="F16" s="932">
        <v>1199</v>
      </c>
      <c r="G16" s="1127">
        <v>32.05025394279604</v>
      </c>
      <c r="H16" s="932">
        <v>2540</v>
      </c>
      <c r="I16" s="1127">
        <f t="shared" si="1"/>
        <v>67.896284415931575</v>
      </c>
    </row>
    <row r="17" spans="2:9" x14ac:dyDescent="0.35">
      <c r="B17" s="1125" t="s">
        <v>6</v>
      </c>
      <c r="C17" s="934">
        <f t="shared" si="0"/>
        <v>2151</v>
      </c>
      <c r="D17" s="932">
        <v>46</v>
      </c>
      <c r="E17" s="1127">
        <v>2.1385402138540215</v>
      </c>
      <c r="F17" s="932">
        <v>245</v>
      </c>
      <c r="G17" s="1127">
        <v>11.390051139005115</v>
      </c>
      <c r="H17" s="932">
        <v>1860</v>
      </c>
      <c r="I17" s="1127">
        <f t="shared" si="1"/>
        <v>86.471408647140862</v>
      </c>
    </row>
    <row r="18" spans="2:9" x14ac:dyDescent="0.35">
      <c r="B18" s="1125" t="s">
        <v>5</v>
      </c>
      <c r="C18" s="934">
        <f t="shared" si="0"/>
        <v>287</v>
      </c>
      <c r="D18" s="932">
        <v>3</v>
      </c>
      <c r="E18" s="1127">
        <v>1.0452961672473868</v>
      </c>
      <c r="F18" s="932">
        <v>230</v>
      </c>
      <c r="G18" s="1127">
        <v>80.139372822299649</v>
      </c>
      <c r="H18" s="932">
        <v>54</v>
      </c>
      <c r="I18" s="1127">
        <f t="shared" si="1"/>
        <v>18.815331010452962</v>
      </c>
    </row>
    <row r="19" spans="2:9" x14ac:dyDescent="0.35">
      <c r="B19" s="1125" t="s">
        <v>4</v>
      </c>
      <c r="C19" s="934">
        <f t="shared" si="0"/>
        <v>156</v>
      </c>
      <c r="D19" s="932">
        <v>29</v>
      </c>
      <c r="E19" s="1127">
        <v>18.589743589743591</v>
      </c>
      <c r="F19" s="932">
        <v>121</v>
      </c>
      <c r="G19" s="1127">
        <v>77.564102564102569</v>
      </c>
      <c r="H19" s="932">
        <v>6</v>
      </c>
      <c r="I19" s="1127">
        <f t="shared" si="1"/>
        <v>3.8461538461538463</v>
      </c>
    </row>
    <row r="20" spans="2:9" x14ac:dyDescent="0.35">
      <c r="B20" s="1125" t="s">
        <v>40</v>
      </c>
      <c r="C20" s="934">
        <f t="shared" si="0"/>
        <v>2484</v>
      </c>
      <c r="D20" s="932">
        <v>6</v>
      </c>
      <c r="E20" s="1127">
        <v>0.24154589371980675</v>
      </c>
      <c r="F20" s="932">
        <v>1174</v>
      </c>
      <c r="G20" s="1127">
        <v>47.262479871175522</v>
      </c>
      <c r="H20" s="932">
        <v>1304</v>
      </c>
      <c r="I20" s="1127">
        <f t="shared" si="1"/>
        <v>52.495974235104669</v>
      </c>
    </row>
    <row r="21" spans="2:9" x14ac:dyDescent="0.35">
      <c r="B21" s="1125" t="s">
        <v>41</v>
      </c>
      <c r="C21" s="934">
        <f t="shared" si="0"/>
        <v>39487</v>
      </c>
      <c r="D21" s="932">
        <v>26</v>
      </c>
      <c r="E21" s="1127">
        <v>6.5844455137133731E-2</v>
      </c>
      <c r="F21" s="932">
        <v>2368</v>
      </c>
      <c r="G21" s="1127">
        <v>5.9969103755666424</v>
      </c>
      <c r="H21" s="932">
        <v>37093</v>
      </c>
      <c r="I21" s="1127">
        <f t="shared" si="1"/>
        <v>93.937245169296219</v>
      </c>
    </row>
    <row r="22" spans="2:9" x14ac:dyDescent="0.35">
      <c r="B22" s="1125" t="s">
        <v>3</v>
      </c>
      <c r="C22" s="934">
        <f t="shared" si="0"/>
        <v>8763</v>
      </c>
      <c r="D22" s="932">
        <v>1219</v>
      </c>
      <c r="E22" s="1127">
        <v>13.910761154855644</v>
      </c>
      <c r="F22" s="932">
        <v>1375</v>
      </c>
      <c r="G22" s="1127">
        <v>15.69097341093233</v>
      </c>
      <c r="H22" s="932">
        <v>6169</v>
      </c>
      <c r="I22" s="1127">
        <f t="shared" si="1"/>
        <v>70.398265434212021</v>
      </c>
    </row>
    <row r="23" spans="2:9" x14ac:dyDescent="0.35">
      <c r="B23" s="1125" t="s">
        <v>2</v>
      </c>
      <c r="C23" s="934">
        <f t="shared" si="0"/>
        <v>5222</v>
      </c>
      <c r="D23" s="932">
        <v>16</v>
      </c>
      <c r="E23" s="1127">
        <v>0.30639601685178092</v>
      </c>
      <c r="F23" s="932">
        <v>1203</v>
      </c>
      <c r="G23" s="1127">
        <v>23.03715051704328</v>
      </c>
      <c r="H23" s="932">
        <v>4003</v>
      </c>
      <c r="I23" s="1127">
        <f t="shared" si="1"/>
        <v>76.656453466104949</v>
      </c>
    </row>
    <row r="24" spans="2:9" x14ac:dyDescent="0.35">
      <c r="B24" s="1125" t="s">
        <v>35</v>
      </c>
      <c r="C24" s="934">
        <f t="shared" si="0"/>
        <v>600</v>
      </c>
      <c r="D24" s="932">
        <v>11</v>
      </c>
      <c r="E24" s="1127">
        <v>1.8333333333333333</v>
      </c>
      <c r="F24" s="932">
        <v>14</v>
      </c>
      <c r="G24" s="1127">
        <v>2.3333333333333335</v>
      </c>
      <c r="H24" s="932">
        <v>575</v>
      </c>
      <c r="I24" s="1127">
        <f t="shared" si="1"/>
        <v>95.833333333333343</v>
      </c>
    </row>
    <row r="25" spans="2:9" x14ac:dyDescent="0.35">
      <c r="B25" s="1125" t="s">
        <v>42</v>
      </c>
      <c r="C25" s="934">
        <f t="shared" si="0"/>
        <v>14927</v>
      </c>
      <c r="D25" s="932">
        <v>453</v>
      </c>
      <c r="E25" s="1127">
        <v>3.0347692101560928</v>
      </c>
      <c r="F25" s="932">
        <v>721</v>
      </c>
      <c r="G25" s="1127">
        <v>4.830173511087291</v>
      </c>
      <c r="H25" s="932">
        <v>13753</v>
      </c>
      <c r="I25" s="1127">
        <f t="shared" si="1"/>
        <v>92.135057278756619</v>
      </c>
    </row>
    <row r="26" spans="2:9" x14ac:dyDescent="0.35">
      <c r="B26" s="1125" t="s">
        <v>43</v>
      </c>
      <c r="C26" s="934">
        <f t="shared" si="0"/>
        <v>7225</v>
      </c>
      <c r="D26" s="932">
        <v>6</v>
      </c>
      <c r="E26" s="1127">
        <v>8.3044982698961933E-2</v>
      </c>
      <c r="F26" s="932">
        <v>281</v>
      </c>
      <c r="G26" s="1127">
        <v>3.8892733564013842</v>
      </c>
      <c r="H26" s="932">
        <v>6938</v>
      </c>
      <c r="I26" s="1127">
        <f t="shared" si="1"/>
        <v>96.02768166089966</v>
      </c>
    </row>
    <row r="27" spans="2:9" x14ac:dyDescent="0.35">
      <c r="B27" s="1125" t="s">
        <v>44</v>
      </c>
      <c r="C27" s="934">
        <f t="shared" si="0"/>
        <v>595</v>
      </c>
      <c r="D27" s="932">
        <v>101</v>
      </c>
      <c r="E27" s="1127">
        <v>16.974789915966387</v>
      </c>
      <c r="F27" s="932">
        <v>54</v>
      </c>
      <c r="G27" s="1127">
        <v>9.0756302521008401</v>
      </c>
      <c r="H27" s="932">
        <v>440</v>
      </c>
      <c r="I27" s="1127">
        <f t="shared" si="1"/>
        <v>73.94957983193278</v>
      </c>
    </row>
    <row r="28" spans="2:9" x14ac:dyDescent="0.35">
      <c r="B28" s="1125" t="s">
        <v>45</v>
      </c>
      <c r="C28" s="934">
        <f t="shared" si="0"/>
        <v>13190</v>
      </c>
      <c r="D28" s="932">
        <v>1187</v>
      </c>
      <c r="E28" s="1127">
        <v>8.9992418498862783</v>
      </c>
      <c r="F28" s="932">
        <v>2962</v>
      </c>
      <c r="G28" s="1127">
        <v>22.456406368460954</v>
      </c>
      <c r="H28" s="932">
        <v>9041</v>
      </c>
      <c r="I28" s="1127">
        <f t="shared" si="1"/>
        <v>68.544351781652765</v>
      </c>
    </row>
    <row r="29" spans="2:9" x14ac:dyDescent="0.35">
      <c r="B29" s="1125" t="s">
        <v>46</v>
      </c>
      <c r="C29" s="934">
        <f t="shared" si="0"/>
        <v>902</v>
      </c>
      <c r="D29" s="932">
        <v>133</v>
      </c>
      <c r="E29" s="1127">
        <v>14.745011086474502</v>
      </c>
      <c r="F29" s="932">
        <v>592</v>
      </c>
      <c r="G29" s="1127">
        <v>65.631929046563201</v>
      </c>
      <c r="H29" s="932">
        <v>177</v>
      </c>
      <c r="I29" s="1127">
        <f t="shared" si="1"/>
        <v>19.623059866962304</v>
      </c>
    </row>
    <row r="30" spans="2:9" x14ac:dyDescent="0.35">
      <c r="B30" s="1125" t="s">
        <v>1</v>
      </c>
      <c r="C30" s="1128">
        <f t="shared" si="0"/>
        <v>421</v>
      </c>
      <c r="D30" s="954">
        <v>0</v>
      </c>
      <c r="E30" s="1129">
        <v>0</v>
      </c>
      <c r="F30" s="954">
        <v>179</v>
      </c>
      <c r="G30" s="1129">
        <v>42.517814726840854</v>
      </c>
      <c r="H30" s="954">
        <v>242</v>
      </c>
      <c r="I30" s="1129">
        <f t="shared" si="1"/>
        <v>57.482185273159146</v>
      </c>
    </row>
    <row r="31" spans="2:9" x14ac:dyDescent="0.35">
      <c r="B31" s="1309" t="s">
        <v>0</v>
      </c>
      <c r="C31" s="1310">
        <f>SUM(C13:C30)</f>
        <v>113832</v>
      </c>
      <c r="D31" s="1285">
        <f>SUM(D13:D30)</f>
        <v>3293</v>
      </c>
      <c r="E31" s="1311">
        <f t="shared" ref="E31" si="2">D31/C31*100</f>
        <v>2.8928596528217021</v>
      </c>
      <c r="F31" s="1285">
        <f>SUM(F13:F30)</f>
        <v>13033</v>
      </c>
      <c r="G31" s="1311">
        <f t="shared" ref="G31" si="3">F31/C31*100</f>
        <v>11.449328835476843</v>
      </c>
      <c r="H31" s="1285">
        <f>SUM(H13:H30)</f>
        <v>97506</v>
      </c>
      <c r="I31" s="1311">
        <f t="shared" si="1"/>
        <v>85.657811511701453</v>
      </c>
    </row>
    <row r="32" spans="2:9" x14ac:dyDescent="0.35">
      <c r="B32" s="1130"/>
      <c r="C32" s="1130"/>
      <c r="D32" s="1130"/>
      <c r="E32" s="1130"/>
      <c r="F32" s="1130"/>
      <c r="G32" s="1130"/>
      <c r="H32" s="1130"/>
      <c r="I32" s="1130"/>
    </row>
    <row r="33" spans="2:9" x14ac:dyDescent="0.35">
      <c r="B33" s="1131" t="s">
        <v>281</v>
      </c>
      <c r="C33" s="1130"/>
      <c r="D33" s="1130"/>
      <c r="E33" s="1130"/>
      <c r="F33" s="1130"/>
      <c r="G33" s="1130"/>
      <c r="H33" s="1130"/>
      <c r="I33" s="1130"/>
    </row>
    <row r="34" spans="2:9" x14ac:dyDescent="0.35">
      <c r="B34" s="1131"/>
      <c r="C34" s="1130"/>
      <c r="D34" s="1130"/>
      <c r="E34" s="1130"/>
      <c r="F34" s="1130"/>
      <c r="G34" s="1130"/>
      <c r="H34" s="1130"/>
      <c r="I34" s="1130"/>
    </row>
    <row r="35" spans="2:9" x14ac:dyDescent="0.35">
      <c r="B35" s="1728"/>
      <c r="C35" s="1728"/>
      <c r="D35" s="1728"/>
      <c r="E35" s="1728"/>
      <c r="F35" s="1728"/>
      <c r="G35" s="1728"/>
      <c r="H35" s="1728"/>
      <c r="I35" s="1728"/>
    </row>
    <row r="36" spans="2:9" x14ac:dyDescent="0.35">
      <c r="B36" s="1131"/>
      <c r="C36" s="1130"/>
      <c r="D36" s="1130"/>
      <c r="E36" s="1130"/>
      <c r="F36" s="1130"/>
      <c r="G36" s="1130"/>
      <c r="H36" s="1130"/>
      <c r="I36" s="1130"/>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3"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53125" defaultRowHeight="14.5" x14ac:dyDescent="0.35"/>
  <cols>
    <col min="1" max="1" width="3.26953125" style="1123" customWidth="1"/>
    <col min="2" max="2" width="28.453125" style="1123" customWidth="1"/>
    <col min="3" max="3" width="1.1796875" style="1123" customWidth="1"/>
    <col min="4" max="4" width="12.26953125" style="1123" bestFit="1" customWidth="1"/>
    <col min="5" max="5" width="15.1796875" style="1123" customWidth="1"/>
    <col min="6" max="6" width="13.54296875" style="1123" customWidth="1"/>
    <col min="7" max="7" width="1.1796875" style="1123" customWidth="1"/>
    <col min="8" max="8" width="12.453125" style="1123" customWidth="1"/>
    <col min="9" max="9" width="14.81640625" style="1123" customWidth="1"/>
    <col min="10" max="10" width="1.1796875" style="1123" customWidth="1"/>
    <col min="11" max="11" width="12.453125" style="1123" customWidth="1"/>
    <col min="12" max="12" width="14.7265625" style="1123" customWidth="1"/>
    <col min="13" max="16384" width="11.453125" style="1123"/>
  </cols>
  <sheetData>
    <row r="1" spans="1:15" s="1116" customFormat="1" x14ac:dyDescent="0.35">
      <c r="A1" s="1116" t="s">
        <v>96</v>
      </c>
      <c r="B1" s="1116" t="s">
        <v>56</v>
      </c>
      <c r="N1" s="1116" t="s">
        <v>81</v>
      </c>
    </row>
    <row r="2" spans="1:15" s="1116" customFormat="1" x14ac:dyDescent="0.35"/>
    <row r="3" spans="1:15" s="1116" customFormat="1" x14ac:dyDescent="0.35"/>
    <row r="4" spans="1:15" s="1116" customFormat="1" x14ac:dyDescent="0.35"/>
    <row r="5" spans="1:15" s="1116" customFormat="1" ht="16.5" customHeight="1" x14ac:dyDescent="0.35"/>
    <row r="6" spans="1:15" s="1120" customFormat="1" ht="38.25" customHeight="1" x14ac:dyDescent="0.25">
      <c r="A6" s="1117"/>
      <c r="B6" s="1729" t="s">
        <v>460</v>
      </c>
      <c r="C6" s="1729"/>
      <c r="D6" s="1729"/>
      <c r="E6" s="1729"/>
      <c r="F6" s="1729"/>
      <c r="G6" s="1729"/>
      <c r="H6" s="1729"/>
      <c r="I6" s="1729"/>
      <c r="J6" s="1729"/>
      <c r="K6" s="1729"/>
      <c r="L6" s="1729"/>
      <c r="M6" s="1119"/>
      <c r="N6" s="1119"/>
      <c r="O6" s="1119"/>
    </row>
    <row r="7" spans="1:15" s="1120" customFormat="1" ht="15.75" customHeight="1" x14ac:dyDescent="0.25">
      <c r="A7" s="1117"/>
      <c r="B7" s="1730" t="str">
        <f>porsaad!$B$6</f>
        <v>Situación a 31 de enero de 2026</v>
      </c>
      <c r="C7" s="1730"/>
      <c r="D7" s="1730"/>
      <c r="E7" s="1730"/>
      <c r="F7" s="1730"/>
      <c r="G7" s="1730"/>
      <c r="H7" s="1730"/>
      <c r="I7" s="1730"/>
      <c r="J7" s="1730"/>
      <c r="K7" s="1730"/>
      <c r="L7" s="1730"/>
      <c r="M7" s="1122"/>
      <c r="N7" s="1122"/>
      <c r="O7" s="1122"/>
    </row>
    <row r="8" spans="1:15" ht="8.25" customHeight="1" x14ac:dyDescent="0.35"/>
    <row r="9" spans="1:15" ht="15" customHeight="1" x14ac:dyDescent="0.35">
      <c r="B9" s="1748" t="s">
        <v>12</v>
      </c>
      <c r="D9" s="1745" t="s">
        <v>29</v>
      </c>
      <c r="E9" s="1754" t="s">
        <v>210</v>
      </c>
      <c r="F9" s="1750"/>
      <c r="G9" s="1139"/>
      <c r="H9" s="1731" t="s">
        <v>283</v>
      </c>
      <c r="I9" s="1750"/>
      <c r="J9" s="1139"/>
      <c r="K9" s="1731" t="s">
        <v>282</v>
      </c>
      <c r="L9" s="1750"/>
    </row>
    <row r="10" spans="1:15" ht="15.75" customHeight="1" x14ac:dyDescent="0.35">
      <c r="B10" s="1749"/>
      <c r="D10" s="1746"/>
      <c r="E10" s="1755"/>
      <c r="F10" s="1751"/>
      <c r="G10" s="1139"/>
      <c r="H10" s="1732"/>
      <c r="I10" s="1751"/>
      <c r="J10" s="1139"/>
      <c r="K10" s="1732"/>
      <c r="L10" s="1751"/>
    </row>
    <row r="11" spans="1:15" x14ac:dyDescent="0.35">
      <c r="B11" s="1749"/>
      <c r="D11" s="1746"/>
      <c r="E11" s="1755"/>
      <c r="F11" s="1751"/>
      <c r="G11" s="1139"/>
      <c r="H11" s="1732"/>
      <c r="I11" s="1751"/>
      <c r="J11" s="1139"/>
      <c r="K11" s="1732"/>
      <c r="L11" s="1751"/>
    </row>
    <row r="12" spans="1:15" ht="33" customHeight="1" x14ac:dyDescent="0.35">
      <c r="B12" s="1749"/>
      <c r="D12" s="1747"/>
      <c r="E12" s="1755"/>
      <c r="F12" s="1751"/>
      <c r="G12" s="1139"/>
      <c r="H12" s="1752"/>
      <c r="I12" s="1753"/>
      <c r="J12" s="1139"/>
      <c r="K12" s="1752"/>
      <c r="L12" s="1753"/>
    </row>
    <row r="13" spans="1:15" ht="29" x14ac:dyDescent="0.35">
      <c r="B13" s="1732"/>
      <c r="D13" s="1143" t="s">
        <v>9</v>
      </c>
      <c r="E13" s="1145" t="s">
        <v>9</v>
      </c>
      <c r="F13" s="1144" t="s">
        <v>186</v>
      </c>
      <c r="G13" s="1139"/>
      <c r="H13" s="1132" t="s">
        <v>9</v>
      </c>
      <c r="I13" s="1144" t="s">
        <v>284</v>
      </c>
      <c r="J13" s="1139"/>
      <c r="K13" s="1132" t="s">
        <v>9</v>
      </c>
      <c r="L13" s="1144" t="s">
        <v>186</v>
      </c>
    </row>
    <row r="14" spans="1:15" ht="12.75" customHeight="1" x14ac:dyDescent="0.35">
      <c r="B14" s="1140" t="s">
        <v>8</v>
      </c>
      <c r="D14" s="929">
        <f>'21solsaad'!D10</f>
        <v>459849</v>
      </c>
      <c r="E14" s="929">
        <f>'10pendResol'!H13</f>
        <v>15338</v>
      </c>
      <c r="F14" s="1044">
        <f>E14/$D14*100</f>
        <v>3.335442721415073</v>
      </c>
      <c r="G14" s="930"/>
      <c r="H14" s="929">
        <f>'10pendPrest'!H13</f>
        <v>12986</v>
      </c>
      <c r="I14" s="1044">
        <f t="shared" ref="I14:I32" si="0">H14/$K14*100</f>
        <v>45.848044061573226</v>
      </c>
      <c r="J14" s="930"/>
      <c r="K14" s="929">
        <f t="shared" ref="K14:K31" si="1">E14+H14</f>
        <v>28324</v>
      </c>
      <c r="L14" s="1044">
        <f t="shared" ref="L14:L32" si="2">K14/D14*100</f>
        <v>6.1594131986804364</v>
      </c>
    </row>
    <row r="15" spans="1:15" x14ac:dyDescent="0.35">
      <c r="B15" s="1141" t="s">
        <v>7</v>
      </c>
      <c r="D15" s="934">
        <f>'21solsaad'!D11</f>
        <v>61572</v>
      </c>
      <c r="E15" s="934">
        <f>'10pendResol'!H14</f>
        <v>384</v>
      </c>
      <c r="F15" s="1045">
        <f t="shared" ref="F15:F31" si="3">E15/$D15*100</f>
        <v>0.6236601052426427</v>
      </c>
      <c r="G15" s="930"/>
      <c r="H15" s="934">
        <f>'10pendPrest'!H14</f>
        <v>17</v>
      </c>
      <c r="I15" s="1045">
        <f t="shared" si="0"/>
        <v>4.2394014962593518</v>
      </c>
      <c r="J15" s="930"/>
      <c r="K15" s="934">
        <f t="shared" si="1"/>
        <v>401</v>
      </c>
      <c r="L15" s="1045">
        <f t="shared" si="2"/>
        <v>0.6512700578184889</v>
      </c>
    </row>
    <row r="16" spans="1:15" x14ac:dyDescent="0.35">
      <c r="B16" s="1141" t="s">
        <v>37</v>
      </c>
      <c r="D16" s="934">
        <f>'21solsaad'!D12</f>
        <v>49590</v>
      </c>
      <c r="E16" s="934">
        <f>'10pendResol'!H15</f>
        <v>5877</v>
      </c>
      <c r="F16" s="1045">
        <f t="shared" si="3"/>
        <v>11.851179673321234</v>
      </c>
      <c r="G16" s="930"/>
      <c r="H16" s="934">
        <f>'10pendPrest'!H15</f>
        <v>308</v>
      </c>
      <c r="I16" s="1045">
        <f t="shared" si="0"/>
        <v>4.9797898140662893</v>
      </c>
      <c r="J16" s="930"/>
      <c r="K16" s="934">
        <f t="shared" si="1"/>
        <v>6185</v>
      </c>
      <c r="L16" s="1045">
        <f t="shared" si="2"/>
        <v>12.472272635612018</v>
      </c>
    </row>
    <row r="17" spans="2:12" x14ac:dyDescent="0.35">
      <c r="B17" s="1141" t="s">
        <v>38</v>
      </c>
      <c r="D17" s="934">
        <f>'21solsaad'!D13</f>
        <v>50711</v>
      </c>
      <c r="E17" s="934">
        <f>'10pendResol'!H16</f>
        <v>1496</v>
      </c>
      <c r="F17" s="1045">
        <f t="shared" si="3"/>
        <v>2.950050284948039</v>
      </c>
      <c r="G17" s="930"/>
      <c r="H17" s="934">
        <f>'10pendPrest'!H16</f>
        <v>2540</v>
      </c>
      <c r="I17" s="1045">
        <f t="shared" si="0"/>
        <v>62.93359762140733</v>
      </c>
      <c r="J17" s="930"/>
      <c r="K17" s="934">
        <f t="shared" si="1"/>
        <v>4036</v>
      </c>
      <c r="L17" s="1045">
        <f t="shared" si="2"/>
        <v>7.9588255013705114</v>
      </c>
    </row>
    <row r="18" spans="2:12" x14ac:dyDescent="0.35">
      <c r="B18" s="1141" t="s">
        <v>6</v>
      </c>
      <c r="D18" s="934">
        <f>'21solsaad'!D14</f>
        <v>82033</v>
      </c>
      <c r="E18" s="934">
        <f>'10pendResol'!H17</f>
        <v>1495</v>
      </c>
      <c r="F18" s="1045">
        <f>E18/$D18*100</f>
        <v>1.8224373118135386</v>
      </c>
      <c r="G18" s="930"/>
      <c r="H18" s="934">
        <f>'10pendPrest'!H17</f>
        <v>1860</v>
      </c>
      <c r="I18" s="1045">
        <f t="shared" si="0"/>
        <v>55.439642324888226</v>
      </c>
      <c r="J18" s="930"/>
      <c r="K18" s="934">
        <f t="shared" si="1"/>
        <v>3355</v>
      </c>
      <c r="L18" s="1045">
        <f t="shared" si="2"/>
        <v>4.0898175124644967</v>
      </c>
    </row>
    <row r="19" spans="2:12" x14ac:dyDescent="0.35">
      <c r="B19" s="1141" t="s">
        <v>5</v>
      </c>
      <c r="D19" s="934">
        <f>'21solsaad'!D15</f>
        <v>23419</v>
      </c>
      <c r="E19" s="934">
        <f>'10pendResol'!H18</f>
        <v>98</v>
      </c>
      <c r="F19" s="1045">
        <f t="shared" si="3"/>
        <v>0.41846364063367353</v>
      </c>
      <c r="G19" s="930"/>
      <c r="H19" s="934">
        <f>'10pendPrest'!H18</f>
        <v>54</v>
      </c>
      <c r="I19" s="1045">
        <f t="shared" si="0"/>
        <v>35.526315789473685</v>
      </c>
      <c r="J19" s="930"/>
      <c r="K19" s="934">
        <f t="shared" si="1"/>
        <v>152</v>
      </c>
      <c r="L19" s="1045">
        <f t="shared" si="2"/>
        <v>0.64904564669712628</v>
      </c>
    </row>
    <row r="20" spans="2:12" x14ac:dyDescent="0.35">
      <c r="B20" s="1141" t="s">
        <v>4</v>
      </c>
      <c r="D20" s="934">
        <f>'21solsaad'!D16</f>
        <v>161835</v>
      </c>
      <c r="E20" s="934">
        <f>'10pendResol'!H19</f>
        <v>81</v>
      </c>
      <c r="F20" s="1045">
        <f t="shared" si="3"/>
        <v>5.0050977847807952E-2</v>
      </c>
      <c r="G20" s="930"/>
      <c r="H20" s="934">
        <f>'10pendPrest'!H19</f>
        <v>6</v>
      </c>
      <c r="I20" s="1045">
        <f t="shared" si="0"/>
        <v>6.8965517241379306</v>
      </c>
      <c r="J20" s="930"/>
      <c r="K20" s="934">
        <f t="shared" si="1"/>
        <v>87</v>
      </c>
      <c r="L20" s="1045">
        <f t="shared" si="2"/>
        <v>5.3758457688386316E-2</v>
      </c>
    </row>
    <row r="21" spans="2:12" x14ac:dyDescent="0.35">
      <c r="B21" s="1141" t="s">
        <v>40</v>
      </c>
      <c r="D21" s="934">
        <f>'21solsaad'!D17</f>
        <v>104072</v>
      </c>
      <c r="E21" s="934">
        <f>'10pendResol'!H20</f>
        <v>212</v>
      </c>
      <c r="F21" s="1045">
        <f t="shared" si="3"/>
        <v>0.2037051272196172</v>
      </c>
      <c r="G21" s="930"/>
      <c r="H21" s="934">
        <f>'10pendPrest'!H20</f>
        <v>1304</v>
      </c>
      <c r="I21" s="1045">
        <f t="shared" si="0"/>
        <v>86.01583113456465</v>
      </c>
      <c r="J21" s="930"/>
      <c r="K21" s="934">
        <f t="shared" si="1"/>
        <v>1516</v>
      </c>
      <c r="L21" s="1045">
        <f t="shared" si="2"/>
        <v>1.4566838342685833</v>
      </c>
    </row>
    <row r="22" spans="2:12" x14ac:dyDescent="0.35">
      <c r="B22" s="1141" t="s">
        <v>41</v>
      </c>
      <c r="D22" s="934">
        <f>'21solsaad'!D18</f>
        <v>420773</v>
      </c>
      <c r="E22" s="934">
        <f>'10pendResol'!H21</f>
        <v>14350</v>
      </c>
      <c r="F22" s="1045">
        <f t="shared" si="3"/>
        <v>3.4103899252090795</v>
      </c>
      <c r="G22" s="930"/>
      <c r="H22" s="934">
        <f>'10pendPrest'!H21</f>
        <v>37093</v>
      </c>
      <c r="I22" s="1045">
        <f t="shared" si="0"/>
        <v>72.105048305891955</v>
      </c>
      <c r="J22" s="930"/>
      <c r="K22" s="934">
        <f t="shared" si="1"/>
        <v>51443</v>
      </c>
      <c r="L22" s="1045">
        <f t="shared" si="2"/>
        <v>12.225831980664159</v>
      </c>
    </row>
    <row r="23" spans="2:12" x14ac:dyDescent="0.35">
      <c r="B23" s="1141" t="s">
        <v>3</v>
      </c>
      <c r="D23" s="934">
        <f>'21solsaad'!D19</f>
        <v>235704</v>
      </c>
      <c r="E23" s="934">
        <f>'10pendResol'!H22</f>
        <v>10511</v>
      </c>
      <c r="F23" s="1045">
        <f t="shared" si="3"/>
        <v>4.4594067135050741</v>
      </c>
      <c r="G23" s="930"/>
      <c r="H23" s="934">
        <f>'10pendPrest'!H22</f>
        <v>6169</v>
      </c>
      <c r="I23" s="1045">
        <f t="shared" si="0"/>
        <v>36.984412470023983</v>
      </c>
      <c r="J23" s="930"/>
      <c r="K23" s="934">
        <f t="shared" si="1"/>
        <v>16680</v>
      </c>
      <c r="L23" s="1045">
        <f t="shared" si="2"/>
        <v>7.0766724366154161</v>
      </c>
    </row>
    <row r="24" spans="2:12" x14ac:dyDescent="0.35">
      <c r="B24" s="1141" t="s">
        <v>2</v>
      </c>
      <c r="D24" s="934">
        <f>'21solsaad'!D20</f>
        <v>61911</v>
      </c>
      <c r="E24" s="934">
        <f>'10pendResol'!H23</f>
        <v>922</v>
      </c>
      <c r="F24" s="1045">
        <f t="shared" si="3"/>
        <v>1.4892345463649432</v>
      </c>
      <c r="G24" s="930"/>
      <c r="H24" s="934">
        <f>'10pendPrest'!H23</f>
        <v>4003</v>
      </c>
      <c r="I24" s="1045">
        <f t="shared" si="0"/>
        <v>81.279187817258887</v>
      </c>
      <c r="J24" s="930"/>
      <c r="K24" s="934">
        <f t="shared" si="1"/>
        <v>4925</v>
      </c>
      <c r="L24" s="1045">
        <f t="shared" si="2"/>
        <v>7.9549676148018929</v>
      </c>
    </row>
    <row r="25" spans="2:12" x14ac:dyDescent="0.35">
      <c r="B25" s="1141" t="s">
        <v>35</v>
      </c>
      <c r="D25" s="934">
        <f>'21solsaad'!D21</f>
        <v>99635</v>
      </c>
      <c r="E25" s="934">
        <f>'10pendResol'!H24</f>
        <v>127</v>
      </c>
      <c r="F25" s="1045">
        <f t="shared" si="3"/>
        <v>0.12746524815576854</v>
      </c>
      <c r="G25" s="930"/>
      <c r="H25" s="934">
        <f>'10pendPrest'!H24</f>
        <v>575</v>
      </c>
      <c r="I25" s="1045">
        <f t="shared" si="0"/>
        <v>81.908831908831914</v>
      </c>
      <c r="J25" s="930"/>
      <c r="K25" s="934">
        <f t="shared" si="1"/>
        <v>702</v>
      </c>
      <c r="L25" s="1045">
        <f t="shared" si="2"/>
        <v>0.70457168665629544</v>
      </c>
    </row>
    <row r="26" spans="2:12" x14ac:dyDescent="0.35">
      <c r="B26" s="1141" t="s">
        <v>42</v>
      </c>
      <c r="D26" s="934">
        <f>'21solsaad'!D22</f>
        <v>280628</v>
      </c>
      <c r="E26" s="934">
        <f>'10pendResol'!H25</f>
        <v>104</v>
      </c>
      <c r="F26" s="1045">
        <f t="shared" si="3"/>
        <v>3.7059737446013943E-2</v>
      </c>
      <c r="G26" s="930"/>
      <c r="H26" s="934">
        <f>'10pendPrest'!H25</f>
        <v>13753</v>
      </c>
      <c r="I26" s="1045">
        <f t="shared" si="0"/>
        <v>99.249476798729887</v>
      </c>
      <c r="J26" s="930"/>
      <c r="K26" s="934">
        <f t="shared" si="1"/>
        <v>13857</v>
      </c>
      <c r="L26" s="1045">
        <f t="shared" si="2"/>
        <v>4.9378536710520695</v>
      </c>
    </row>
    <row r="27" spans="2:12" x14ac:dyDescent="0.35">
      <c r="B27" s="1141" t="s">
        <v>43</v>
      </c>
      <c r="D27" s="934">
        <f>'21solsaad'!D23</f>
        <v>74450</v>
      </c>
      <c r="E27" s="934">
        <f>'10pendResol'!H26</f>
        <v>4494</v>
      </c>
      <c r="F27" s="1045">
        <f t="shared" si="3"/>
        <v>6.0362659503022167</v>
      </c>
      <c r="G27" s="930"/>
      <c r="H27" s="934">
        <f>'10pendPrest'!H26</f>
        <v>6938</v>
      </c>
      <c r="I27" s="1045">
        <f t="shared" si="0"/>
        <v>60.689293212036389</v>
      </c>
      <c r="J27" s="930"/>
      <c r="K27" s="934">
        <f t="shared" si="1"/>
        <v>11432</v>
      </c>
      <c r="L27" s="1045">
        <f t="shared" si="2"/>
        <v>15.355271994627268</v>
      </c>
    </row>
    <row r="28" spans="2:12" x14ac:dyDescent="0.35">
      <c r="B28" s="1141" t="s">
        <v>44</v>
      </c>
      <c r="D28" s="934">
        <f>'21solsaad'!D24</f>
        <v>23997</v>
      </c>
      <c r="E28" s="934">
        <f>'10pendResol'!H27</f>
        <v>82</v>
      </c>
      <c r="F28" s="1045">
        <f t="shared" si="3"/>
        <v>0.34170938033920906</v>
      </c>
      <c r="G28" s="930"/>
      <c r="H28" s="934">
        <f>'10pendPrest'!H27</f>
        <v>440</v>
      </c>
      <c r="I28" s="1045">
        <f t="shared" si="0"/>
        <v>84.291187739463595</v>
      </c>
      <c r="J28" s="930"/>
      <c r="K28" s="934">
        <f t="shared" si="1"/>
        <v>522</v>
      </c>
      <c r="L28" s="1045">
        <f t="shared" si="2"/>
        <v>2.1752719089886234</v>
      </c>
    </row>
    <row r="29" spans="2:12" x14ac:dyDescent="0.35">
      <c r="B29" s="1141" t="s">
        <v>45</v>
      </c>
      <c r="D29" s="934">
        <f>'21solsaad'!D25</f>
        <v>121274</v>
      </c>
      <c r="E29" s="934">
        <f>'10pendResol'!H28</f>
        <v>139</v>
      </c>
      <c r="F29" s="1045">
        <f t="shared" si="3"/>
        <v>0.11461648828273167</v>
      </c>
      <c r="G29" s="930"/>
      <c r="H29" s="934">
        <f>'10pendPrest'!H28</f>
        <v>9041</v>
      </c>
      <c r="I29" s="1045">
        <f t="shared" si="0"/>
        <v>98.485838779956424</v>
      </c>
      <c r="J29" s="930"/>
      <c r="K29" s="934">
        <f t="shared" si="1"/>
        <v>9180</v>
      </c>
      <c r="L29" s="1045">
        <f t="shared" si="2"/>
        <v>7.5696357009746524</v>
      </c>
    </row>
    <row r="30" spans="2:12" x14ac:dyDescent="0.35">
      <c r="B30" s="1141" t="s">
        <v>46</v>
      </c>
      <c r="D30" s="934">
        <f>'21solsaad'!D26</f>
        <v>15002</v>
      </c>
      <c r="E30" s="934">
        <f>'10pendResol'!H29</f>
        <v>4</v>
      </c>
      <c r="F30" s="1045">
        <f t="shared" si="3"/>
        <v>2.6663111585121982E-2</v>
      </c>
      <c r="G30" s="930"/>
      <c r="H30" s="934">
        <f>'10pendPrest'!H29</f>
        <v>177</v>
      </c>
      <c r="I30" s="1045">
        <f t="shared" si="0"/>
        <v>97.790055248618785</v>
      </c>
      <c r="J30" s="930"/>
      <c r="K30" s="934">
        <f t="shared" si="1"/>
        <v>181</v>
      </c>
      <c r="L30" s="1045">
        <f t="shared" si="2"/>
        <v>1.2065057992267698</v>
      </c>
    </row>
    <row r="31" spans="2:12" x14ac:dyDescent="0.35">
      <c r="B31" s="1142" t="s">
        <v>1</v>
      </c>
      <c r="D31" s="1128">
        <f>'21solsaad'!D27</f>
        <v>5917</v>
      </c>
      <c r="E31" s="1128">
        <f>'10pendResol'!H30</f>
        <v>32</v>
      </c>
      <c r="F31" s="1046">
        <f t="shared" si="3"/>
        <v>0.5408146019942538</v>
      </c>
      <c r="G31" s="930"/>
      <c r="H31" s="1128">
        <f>'10pendPrest'!H30</f>
        <v>242</v>
      </c>
      <c r="I31" s="1046">
        <f t="shared" si="0"/>
        <v>88.321167883211686</v>
      </c>
      <c r="J31" s="930"/>
      <c r="K31" s="1128">
        <f t="shared" si="1"/>
        <v>274</v>
      </c>
      <c r="L31" s="1046">
        <f t="shared" si="2"/>
        <v>4.6307250295757987</v>
      </c>
    </row>
    <row r="32" spans="2:12" x14ac:dyDescent="0.35">
      <c r="B32" s="1309" t="s">
        <v>0</v>
      </c>
      <c r="D32" s="1310">
        <f>SUM(D14:D31)</f>
        <v>2332372</v>
      </c>
      <c r="E32" s="1310">
        <f>SUM(E14:E31)</f>
        <v>55746</v>
      </c>
      <c r="F32" s="1299">
        <f>E32/$D32*100</f>
        <v>2.3900990065049657</v>
      </c>
      <c r="G32" s="1277"/>
      <c r="H32" s="1310">
        <f>SUM(H14:H31)</f>
        <v>97506</v>
      </c>
      <c r="I32" s="1299">
        <f t="shared" si="0"/>
        <v>63.624618275781067</v>
      </c>
      <c r="J32" s="1277"/>
      <c r="K32" s="1310">
        <f>SUM(K14:K31)</f>
        <v>153252</v>
      </c>
      <c r="L32" s="1299">
        <f t="shared" si="2"/>
        <v>6.5706499649284069</v>
      </c>
    </row>
    <row r="34" spans="2:2" x14ac:dyDescent="0.35">
      <c r="B34" s="1131" t="s">
        <v>281</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8"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5" x14ac:dyDescent="0.25"/>
  <cols>
    <col min="1" max="1" width="4.26953125" customWidth="1"/>
    <col min="2" max="2" width="7.26953125" customWidth="1"/>
    <col min="3" max="3" width="10.81640625" bestFit="1" customWidth="1"/>
    <col min="4" max="4" width="9.54296875" customWidth="1"/>
    <col min="5" max="5" width="10.81640625" bestFit="1" customWidth="1"/>
    <col min="6" max="6" width="11.7265625" customWidth="1"/>
    <col min="7" max="7" width="10.81640625" bestFit="1" customWidth="1"/>
    <col min="9" max="9" width="28.1796875" customWidth="1"/>
    <col min="10" max="10" width="7" customWidth="1"/>
    <col min="11" max="11" width="10.81640625" customWidth="1"/>
    <col min="12" max="12" width="7" customWidth="1"/>
  </cols>
  <sheetData>
    <row r="1" spans="1:17" s="96" customFormat="1" x14ac:dyDescent="0.25"/>
    <row r="2" spans="1:17" s="96" customFormat="1" x14ac:dyDescent="0.25"/>
    <row r="3" spans="1:17" s="96" customFormat="1" x14ac:dyDescent="0.25"/>
    <row r="4" spans="1:17" s="96" customFormat="1" x14ac:dyDescent="0.25"/>
    <row r="5" spans="1:17" s="96" customFormat="1" ht="16.5" customHeight="1" x14ac:dyDescent="0.25"/>
    <row r="6" spans="1:17" s="4" customFormat="1" ht="24.75" customHeight="1" x14ac:dyDescent="0.25">
      <c r="A6" s="97"/>
      <c r="B6" s="1563" t="s">
        <v>461</v>
      </c>
      <c r="C6" s="1563"/>
      <c r="D6" s="1563"/>
      <c r="E6" s="1563"/>
      <c r="F6" s="1563"/>
      <c r="G6" s="1563"/>
      <c r="H6" s="1563"/>
      <c r="I6" s="1563"/>
      <c r="J6" s="1563"/>
      <c r="K6" s="1563"/>
      <c r="L6" s="1563"/>
      <c r="M6" s="1563"/>
      <c r="N6" s="1563"/>
      <c r="O6" s="99"/>
    </row>
    <row r="7" spans="1:17" s="4" customFormat="1" ht="11.25" customHeight="1" x14ac:dyDescent="0.25">
      <c r="A7" s="97"/>
      <c r="B7" s="1563"/>
      <c r="C7" s="1563"/>
      <c r="D7" s="1563"/>
      <c r="E7" s="1563"/>
      <c r="F7" s="1563"/>
      <c r="G7" s="1563"/>
      <c r="H7" s="1563"/>
      <c r="I7" s="1563"/>
      <c r="J7" s="1563"/>
      <c r="K7" s="1563"/>
      <c r="L7" s="1563"/>
      <c r="M7" s="1563"/>
      <c r="N7" s="1563"/>
      <c r="O7" s="99"/>
    </row>
    <row r="8" spans="1:17" s="4" customFormat="1" ht="15.75" customHeight="1" x14ac:dyDescent="0.25">
      <c r="A8" s="97"/>
      <c r="B8" s="1702" t="s">
        <v>499</v>
      </c>
      <c r="C8" s="1702"/>
      <c r="D8" s="1702"/>
      <c r="E8" s="1702"/>
      <c r="F8" s="1702"/>
      <c r="G8" s="1702"/>
      <c r="H8" s="1702"/>
      <c r="I8" s="1702"/>
      <c r="J8" s="1702"/>
      <c r="K8" s="1702"/>
      <c r="L8" s="1702"/>
      <c r="M8" s="1702"/>
      <c r="N8" s="1702"/>
      <c r="O8" s="112"/>
      <c r="P8" s="112"/>
      <c r="Q8" s="112"/>
    </row>
    <row r="9" spans="1:17" s="96" customFormat="1" ht="6" customHeight="1" x14ac:dyDescent="0.25">
      <c r="A9" s="98"/>
      <c r="B9"/>
      <c r="C9"/>
      <c r="D9"/>
      <c r="E9"/>
      <c r="F9"/>
      <c r="G9"/>
      <c r="H9"/>
      <c r="I9"/>
      <c r="J9"/>
      <c r="K9"/>
      <c r="L9"/>
      <c r="M9"/>
      <c r="N9"/>
      <c r="O9"/>
      <c r="P9"/>
      <c r="Q9"/>
    </row>
    <row r="10" spans="1:17" s="100" customFormat="1" x14ac:dyDescent="0.25"/>
    <row r="11" spans="1:17" s="100" customFormat="1" x14ac:dyDescent="0.25">
      <c r="C11" s="1756" t="s">
        <v>0</v>
      </c>
      <c r="D11" s="1756"/>
      <c r="E11" s="1756"/>
      <c r="L11" s="100">
        <v>1</v>
      </c>
      <c r="M11" s="100">
        <v>3</v>
      </c>
      <c r="N11" s="100">
        <v>4</v>
      </c>
      <c r="O11" s="100">
        <v>5</v>
      </c>
      <c r="P11" s="100">
        <v>6</v>
      </c>
    </row>
    <row r="12" spans="1:17" s="100" customFormat="1" ht="14.5" x14ac:dyDescent="0.35">
      <c r="C12" s="100" t="s">
        <v>209</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4.5" x14ac:dyDescent="0.35">
      <c r="B13" s="100" t="s">
        <v>8</v>
      </c>
      <c r="C13" s="102">
        <v>353375</v>
      </c>
      <c r="D13" s="102">
        <v>340135</v>
      </c>
      <c r="E13" s="102">
        <v>13240</v>
      </c>
      <c r="F13" s="103">
        <v>0.96253272019808989</v>
      </c>
      <c r="G13" s="103">
        <v>3.7467279801910156E-2</v>
      </c>
      <c r="I13" s="101">
        <v>9</v>
      </c>
      <c r="J13" s="101">
        <v>1</v>
      </c>
      <c r="K13" s="101">
        <v>8</v>
      </c>
      <c r="L13" s="100" t="s">
        <v>4</v>
      </c>
      <c r="M13" s="102">
        <v>128699</v>
      </c>
      <c r="N13" s="102">
        <v>156</v>
      </c>
      <c r="O13" s="103">
        <f t="shared" ref="O13:P28" si="0">INDEX($B$13:$G$32,$K13,O$11)</f>
        <v>0.99878933685149973</v>
      </c>
      <c r="P13" s="103">
        <f t="shared" si="0"/>
        <v>1.2106631485002523E-3</v>
      </c>
      <c r="Q13" s="103">
        <f>$F$32</f>
        <v>0.93636340258343387</v>
      </c>
    </row>
    <row r="14" spans="1:17" s="100" customFormat="1" ht="14.5" x14ac:dyDescent="0.35">
      <c r="B14" s="100" t="s">
        <v>7</v>
      </c>
      <c r="C14" s="102">
        <v>49257</v>
      </c>
      <c r="D14" s="102">
        <v>49186</v>
      </c>
      <c r="E14" s="102">
        <v>71</v>
      </c>
      <c r="F14" s="103">
        <v>0.99855858050632396</v>
      </c>
      <c r="G14" s="103">
        <v>1.4414194936760258E-3</v>
      </c>
      <c r="I14" s="101">
        <v>2</v>
      </c>
      <c r="J14" s="101">
        <v>2</v>
      </c>
      <c r="K14" s="101">
        <v>2</v>
      </c>
      <c r="L14" s="100" t="s">
        <v>7</v>
      </c>
      <c r="M14" s="102">
        <v>49186</v>
      </c>
      <c r="N14" s="102">
        <v>71</v>
      </c>
      <c r="O14" s="103">
        <f t="shared" si="0"/>
        <v>0.99855858050632396</v>
      </c>
      <c r="P14" s="103">
        <f t="shared" si="0"/>
        <v>1.4414194936760258E-3</v>
      </c>
      <c r="Q14" s="103">
        <f t="shared" ref="Q14:Q32" si="1">$F$32</f>
        <v>0.93636340258343387</v>
      </c>
    </row>
    <row r="15" spans="1:17" s="100" customFormat="1" ht="14.5" x14ac:dyDescent="0.35">
      <c r="B15" s="100" t="s">
        <v>37</v>
      </c>
      <c r="C15" s="102">
        <v>34026</v>
      </c>
      <c r="D15" s="102">
        <v>33656</v>
      </c>
      <c r="E15" s="102">
        <v>370</v>
      </c>
      <c r="F15" s="103">
        <v>0.98912596249926532</v>
      </c>
      <c r="G15" s="103">
        <v>1.0874037500734733E-2</v>
      </c>
      <c r="I15" s="101">
        <v>4</v>
      </c>
      <c r="J15" s="101">
        <v>3</v>
      </c>
      <c r="K15" s="101">
        <v>13</v>
      </c>
      <c r="L15" s="100" t="s">
        <v>35</v>
      </c>
      <c r="M15" s="102">
        <v>92849</v>
      </c>
      <c r="N15" s="102">
        <v>600</v>
      </c>
      <c r="O15" s="103">
        <f t="shared" si="0"/>
        <v>0.99357938554719683</v>
      </c>
      <c r="P15" s="103">
        <f t="shared" si="0"/>
        <v>6.4206144528031334E-3</v>
      </c>
      <c r="Q15" s="103">
        <f t="shared" si="1"/>
        <v>0.93636340258343387</v>
      </c>
    </row>
    <row r="16" spans="1:17" s="100" customFormat="1" ht="14.5" x14ac:dyDescent="0.35">
      <c r="B16" s="100" t="s">
        <v>38</v>
      </c>
      <c r="C16" s="102">
        <v>37918</v>
      </c>
      <c r="D16" s="102">
        <v>34177</v>
      </c>
      <c r="E16" s="102">
        <v>3741</v>
      </c>
      <c r="F16" s="103">
        <v>0.9013397331082863</v>
      </c>
      <c r="G16" s="103">
        <v>9.8660266891713699E-2</v>
      </c>
      <c r="I16" s="101">
        <v>15</v>
      </c>
      <c r="J16" s="101">
        <v>4</v>
      </c>
      <c r="K16" s="101">
        <v>3</v>
      </c>
      <c r="L16" s="100" t="s">
        <v>37</v>
      </c>
      <c r="M16" s="102">
        <v>33656</v>
      </c>
      <c r="N16" s="102">
        <v>370</v>
      </c>
      <c r="O16" s="103">
        <f t="shared" si="0"/>
        <v>0.98912596249926532</v>
      </c>
      <c r="P16" s="103">
        <f t="shared" si="0"/>
        <v>1.0874037500734733E-2</v>
      </c>
      <c r="Q16" s="103">
        <f t="shared" si="1"/>
        <v>0.93636340258343387</v>
      </c>
    </row>
    <row r="17" spans="2:17" s="100" customFormat="1" ht="14.5" x14ac:dyDescent="0.35">
      <c r="B17" s="100" t="s">
        <v>6</v>
      </c>
      <c r="C17" s="102">
        <v>69703</v>
      </c>
      <c r="D17" s="102">
        <v>67552</v>
      </c>
      <c r="E17" s="102">
        <v>2151</v>
      </c>
      <c r="F17" s="103">
        <v>0.96914049610490227</v>
      </c>
      <c r="G17" s="103">
        <v>3.0859503895097774E-2</v>
      </c>
      <c r="I17" s="101">
        <v>7</v>
      </c>
      <c r="J17" s="101">
        <v>5</v>
      </c>
      <c r="K17" s="101">
        <v>6</v>
      </c>
      <c r="L17" s="100" t="s">
        <v>5</v>
      </c>
      <c r="M17" s="102">
        <v>18030</v>
      </c>
      <c r="N17" s="102">
        <v>287</v>
      </c>
      <c r="O17" s="103">
        <f t="shared" si="0"/>
        <v>0.9843314953322051</v>
      </c>
      <c r="P17" s="103">
        <f t="shared" si="0"/>
        <v>1.5668504667794944E-2</v>
      </c>
      <c r="Q17" s="103">
        <f t="shared" si="1"/>
        <v>0.93636340258343387</v>
      </c>
    </row>
    <row r="18" spans="2:17" s="100" customFormat="1" ht="14.5" x14ac:dyDescent="0.35">
      <c r="B18" s="100" t="s">
        <v>5</v>
      </c>
      <c r="C18" s="102">
        <v>18317</v>
      </c>
      <c r="D18" s="102">
        <v>18030</v>
      </c>
      <c r="E18" s="102">
        <v>287</v>
      </c>
      <c r="F18" s="103">
        <v>0.9843314953322051</v>
      </c>
      <c r="G18" s="103">
        <v>1.5668504667794944E-2</v>
      </c>
      <c r="I18" s="101">
        <v>5</v>
      </c>
      <c r="J18" s="101">
        <v>6</v>
      </c>
      <c r="K18" s="101">
        <v>7</v>
      </c>
      <c r="L18" s="100" t="s">
        <v>40</v>
      </c>
      <c r="M18" s="102">
        <v>81799</v>
      </c>
      <c r="N18" s="102">
        <v>2484</v>
      </c>
      <c r="O18" s="103">
        <f t="shared" si="0"/>
        <v>0.97052786445665196</v>
      </c>
      <c r="P18" s="103">
        <f t="shared" si="0"/>
        <v>2.9472135543348005E-2</v>
      </c>
      <c r="Q18" s="103">
        <f t="shared" si="1"/>
        <v>0.93636340258343387</v>
      </c>
    </row>
    <row r="19" spans="2:17" s="100" customFormat="1" ht="14.5" x14ac:dyDescent="0.35">
      <c r="B19" s="100" t="s">
        <v>40</v>
      </c>
      <c r="C19" s="102">
        <v>84283</v>
      </c>
      <c r="D19" s="102">
        <v>81799</v>
      </c>
      <c r="E19" s="102">
        <v>2484</v>
      </c>
      <c r="F19" s="103">
        <v>0.97052786445665196</v>
      </c>
      <c r="G19" s="103">
        <v>2.9472135543348005E-2</v>
      </c>
      <c r="I19" s="101">
        <v>6</v>
      </c>
      <c r="J19" s="101">
        <v>7</v>
      </c>
      <c r="K19" s="101">
        <v>5</v>
      </c>
      <c r="L19" s="100" t="s">
        <v>6</v>
      </c>
      <c r="M19" s="102">
        <v>67552</v>
      </c>
      <c r="N19" s="102">
        <v>2151</v>
      </c>
      <c r="O19" s="103">
        <f t="shared" si="0"/>
        <v>0.96914049610490227</v>
      </c>
      <c r="P19" s="103">
        <f t="shared" si="0"/>
        <v>3.0859503895097774E-2</v>
      </c>
      <c r="Q19" s="103">
        <f t="shared" si="1"/>
        <v>0.93636340258343387</v>
      </c>
    </row>
    <row r="20" spans="2:17" s="100" customFormat="1" ht="14.5" x14ac:dyDescent="0.35">
      <c r="B20" s="100" t="s">
        <v>4</v>
      </c>
      <c r="C20" s="102">
        <v>128855</v>
      </c>
      <c r="D20" s="102">
        <v>128699</v>
      </c>
      <c r="E20" s="102">
        <v>156</v>
      </c>
      <c r="F20" s="103">
        <v>0.99878933685149973</v>
      </c>
      <c r="G20" s="103">
        <v>1.2106631485002523E-3</v>
      </c>
      <c r="I20" s="101">
        <v>1</v>
      </c>
      <c r="J20" s="101">
        <v>8</v>
      </c>
      <c r="K20" s="101">
        <v>17</v>
      </c>
      <c r="L20" s="100" t="s">
        <v>44</v>
      </c>
      <c r="M20" s="102">
        <v>17320</v>
      </c>
      <c r="N20" s="102">
        <v>595</v>
      </c>
      <c r="O20" s="103">
        <f t="shared" si="0"/>
        <v>0.9667876081495953</v>
      </c>
      <c r="P20" s="103">
        <f t="shared" si="0"/>
        <v>3.3212391850404692E-2</v>
      </c>
      <c r="Q20" s="103">
        <f t="shared" si="1"/>
        <v>0.93636340258343387</v>
      </c>
    </row>
    <row r="21" spans="2:17" s="100" customFormat="1" ht="14.5" x14ac:dyDescent="0.35">
      <c r="B21" s="100" t="s">
        <v>41</v>
      </c>
      <c r="C21" s="102">
        <v>288694</v>
      </c>
      <c r="D21" s="102">
        <v>249207</v>
      </c>
      <c r="E21" s="102">
        <v>39487</v>
      </c>
      <c r="F21" s="103">
        <v>0.86322195819795355</v>
      </c>
      <c r="G21" s="103">
        <v>0.13677804180204645</v>
      </c>
      <c r="I21" s="101">
        <v>19</v>
      </c>
      <c r="J21" s="101">
        <v>9</v>
      </c>
      <c r="K21" s="101">
        <v>1</v>
      </c>
      <c r="L21" s="100" t="s">
        <v>8</v>
      </c>
      <c r="M21" s="102">
        <v>340135</v>
      </c>
      <c r="N21" s="102">
        <v>13240</v>
      </c>
      <c r="O21" s="103">
        <f t="shared" si="0"/>
        <v>0.96253272019808989</v>
      </c>
      <c r="P21" s="103">
        <f t="shared" si="0"/>
        <v>3.7467279801910156E-2</v>
      </c>
      <c r="Q21" s="103">
        <f t="shared" si="1"/>
        <v>0.93636340258343387</v>
      </c>
    </row>
    <row r="22" spans="2:17" s="100" customFormat="1" ht="14.5" x14ac:dyDescent="0.35">
      <c r="B22" s="100" t="s">
        <v>39</v>
      </c>
      <c r="C22" s="102">
        <v>1786</v>
      </c>
      <c r="D22" s="102">
        <v>1664</v>
      </c>
      <c r="E22" s="102">
        <v>122</v>
      </c>
      <c r="F22" s="103">
        <v>0.93169092945128784</v>
      </c>
      <c r="G22" s="103">
        <v>6.83090705487122E-2</v>
      </c>
      <c r="I22" s="101">
        <v>13</v>
      </c>
      <c r="J22" s="101">
        <v>10</v>
      </c>
      <c r="K22" s="101">
        <v>11</v>
      </c>
      <c r="L22" s="100" t="s">
        <v>3</v>
      </c>
      <c r="M22" s="102">
        <v>179130</v>
      </c>
      <c r="N22" s="102">
        <v>8763</v>
      </c>
      <c r="O22" s="103">
        <f t="shared" si="0"/>
        <v>0.95336175376411048</v>
      </c>
      <c r="P22" s="103">
        <f t="shared" si="0"/>
        <v>4.6638246235889573E-2</v>
      </c>
      <c r="Q22" s="103">
        <f t="shared" si="1"/>
        <v>0.93636340258343387</v>
      </c>
    </row>
    <row r="23" spans="2:17" s="100" customFormat="1" ht="14.5" x14ac:dyDescent="0.35">
      <c r="B23" s="100" t="s">
        <v>3</v>
      </c>
      <c r="C23" s="102">
        <v>187893</v>
      </c>
      <c r="D23" s="102">
        <v>179130</v>
      </c>
      <c r="E23" s="102">
        <v>8763</v>
      </c>
      <c r="F23" s="103">
        <v>0.95336175376411048</v>
      </c>
      <c r="G23" s="103">
        <v>4.6638246235889573E-2</v>
      </c>
      <c r="I23" s="101">
        <v>10</v>
      </c>
      <c r="J23" s="101">
        <v>11</v>
      </c>
      <c r="K23" s="101">
        <v>20</v>
      </c>
      <c r="L23" s="100" t="s">
        <v>108</v>
      </c>
      <c r="M23" s="102">
        <v>1674950</v>
      </c>
      <c r="N23" s="102">
        <v>113832</v>
      </c>
      <c r="O23" s="103">
        <f t="shared" si="0"/>
        <v>0.93636340258343387</v>
      </c>
      <c r="P23" s="103">
        <f t="shared" si="0"/>
        <v>6.3636597416566132E-2</v>
      </c>
      <c r="Q23" s="103">
        <f t="shared" si="1"/>
        <v>0.93636340258343387</v>
      </c>
    </row>
    <row r="24" spans="2:17" s="100" customFormat="1" ht="14.5" x14ac:dyDescent="0.35">
      <c r="B24" s="100" t="s">
        <v>2</v>
      </c>
      <c r="C24" s="102">
        <v>42373</v>
      </c>
      <c r="D24" s="102">
        <v>37151</v>
      </c>
      <c r="E24" s="102">
        <v>5222</v>
      </c>
      <c r="F24" s="103">
        <v>0.87676114506879377</v>
      </c>
      <c r="G24" s="103">
        <v>0.12323885493120619</v>
      </c>
      <c r="I24" s="101">
        <v>17</v>
      </c>
      <c r="J24" s="101">
        <v>12</v>
      </c>
      <c r="K24" s="101">
        <v>14</v>
      </c>
      <c r="L24" s="100" t="s">
        <v>42</v>
      </c>
      <c r="M24" s="102">
        <v>208264</v>
      </c>
      <c r="N24" s="102">
        <v>14927</v>
      </c>
      <c r="O24" s="103">
        <f t="shared" si="0"/>
        <v>0.93312006308498108</v>
      </c>
      <c r="P24" s="103">
        <f t="shared" si="0"/>
        <v>6.6879936915018978E-2</v>
      </c>
      <c r="Q24" s="103">
        <f t="shared" si="1"/>
        <v>0.93636340258343387</v>
      </c>
    </row>
    <row r="25" spans="2:17" s="100" customFormat="1" ht="14.5" x14ac:dyDescent="0.35">
      <c r="B25" s="100" t="s">
        <v>35</v>
      </c>
      <c r="C25" s="102">
        <v>93449</v>
      </c>
      <c r="D25" s="102">
        <v>92849</v>
      </c>
      <c r="E25" s="102">
        <v>600</v>
      </c>
      <c r="F25" s="103">
        <v>0.99357938554719683</v>
      </c>
      <c r="G25" s="103">
        <v>6.4206144528031334E-3</v>
      </c>
      <c r="I25" s="101">
        <v>3</v>
      </c>
      <c r="J25" s="101">
        <v>13</v>
      </c>
      <c r="K25" s="101">
        <v>10</v>
      </c>
      <c r="L25" s="100" t="s">
        <v>39</v>
      </c>
      <c r="M25" s="102">
        <v>1664</v>
      </c>
      <c r="N25" s="102">
        <v>122</v>
      </c>
      <c r="O25" s="103">
        <f t="shared" si="0"/>
        <v>0.93169092945128784</v>
      </c>
      <c r="P25" s="103">
        <f t="shared" si="0"/>
        <v>6.83090705487122E-2</v>
      </c>
      <c r="Q25" s="103">
        <f t="shared" si="1"/>
        <v>0.93636340258343387</v>
      </c>
    </row>
    <row r="26" spans="2:17" s="100" customFormat="1" ht="14.5" x14ac:dyDescent="0.35">
      <c r="B26" s="100" t="s">
        <v>42</v>
      </c>
      <c r="C26" s="102">
        <v>223191</v>
      </c>
      <c r="D26" s="102">
        <v>208264</v>
      </c>
      <c r="E26" s="102">
        <v>14927</v>
      </c>
      <c r="F26" s="103">
        <v>0.93312006308498108</v>
      </c>
      <c r="G26" s="103">
        <v>6.6879936915018978E-2</v>
      </c>
      <c r="I26" s="101">
        <v>12</v>
      </c>
      <c r="J26" s="101">
        <v>14</v>
      </c>
      <c r="K26" s="101">
        <v>19</v>
      </c>
      <c r="L26" s="100" t="s">
        <v>46</v>
      </c>
      <c r="M26" s="102">
        <v>9594</v>
      </c>
      <c r="N26" s="102">
        <v>902</v>
      </c>
      <c r="O26" s="103">
        <f t="shared" si="0"/>
        <v>0.9140625</v>
      </c>
      <c r="P26" s="103">
        <f t="shared" si="0"/>
        <v>8.59375E-2</v>
      </c>
      <c r="Q26" s="103">
        <f t="shared" si="1"/>
        <v>0.93636340258343387</v>
      </c>
    </row>
    <row r="27" spans="2:17" s="100" customFormat="1" ht="14.5" x14ac:dyDescent="0.35">
      <c r="B27" s="100" t="s">
        <v>47</v>
      </c>
      <c r="C27" s="102">
        <v>2545</v>
      </c>
      <c r="D27" s="102">
        <v>2246</v>
      </c>
      <c r="E27" s="102">
        <v>299</v>
      </c>
      <c r="F27" s="103">
        <v>0.88251473477406683</v>
      </c>
      <c r="G27" s="103">
        <v>0.11748526522593321</v>
      </c>
      <c r="I27" s="101">
        <v>16</v>
      </c>
      <c r="J27" s="101">
        <v>15</v>
      </c>
      <c r="K27" s="101">
        <v>4</v>
      </c>
      <c r="L27" s="100" t="s">
        <v>38</v>
      </c>
      <c r="M27" s="102">
        <v>34177</v>
      </c>
      <c r="N27" s="102">
        <v>3741</v>
      </c>
      <c r="O27" s="103">
        <f t="shared" si="0"/>
        <v>0.9013397331082863</v>
      </c>
      <c r="P27" s="103">
        <f t="shared" si="0"/>
        <v>9.8660266891713699E-2</v>
      </c>
      <c r="Q27" s="103">
        <f t="shared" si="1"/>
        <v>0.93636340258343387</v>
      </c>
    </row>
    <row r="28" spans="2:17" s="100" customFormat="1" ht="14.5" x14ac:dyDescent="0.35">
      <c r="B28" s="100" t="s">
        <v>43</v>
      </c>
      <c r="C28" s="102">
        <v>57243</v>
      </c>
      <c r="D28" s="102">
        <v>50018</v>
      </c>
      <c r="E28" s="102">
        <v>7225</v>
      </c>
      <c r="F28" s="103">
        <v>0.87378369407613155</v>
      </c>
      <c r="G28" s="103">
        <v>0.12621630592386843</v>
      </c>
      <c r="I28" s="101">
        <v>18</v>
      </c>
      <c r="J28" s="101">
        <v>16</v>
      </c>
      <c r="K28" s="101">
        <v>15</v>
      </c>
      <c r="L28" s="100" t="s">
        <v>47</v>
      </c>
      <c r="M28" s="102">
        <v>2246</v>
      </c>
      <c r="N28" s="102">
        <v>299</v>
      </c>
      <c r="O28" s="103">
        <f t="shared" si="0"/>
        <v>0.88251473477406683</v>
      </c>
      <c r="P28" s="103">
        <f t="shared" si="0"/>
        <v>0.11748526522593321</v>
      </c>
      <c r="Q28" s="103">
        <f t="shared" si="1"/>
        <v>0.93636340258343387</v>
      </c>
    </row>
    <row r="29" spans="2:17" s="100" customFormat="1" ht="14.5" x14ac:dyDescent="0.35">
      <c r="B29" s="100" t="s">
        <v>44</v>
      </c>
      <c r="C29" s="102">
        <v>17915</v>
      </c>
      <c r="D29" s="102">
        <v>17320</v>
      </c>
      <c r="E29" s="102">
        <v>595</v>
      </c>
      <c r="F29" s="103">
        <v>0.9667876081495953</v>
      </c>
      <c r="G29" s="103">
        <v>3.3212391850404692E-2</v>
      </c>
      <c r="I29" s="101">
        <v>8</v>
      </c>
      <c r="J29" s="101">
        <v>17</v>
      </c>
      <c r="K29" s="101">
        <v>12</v>
      </c>
      <c r="L29" s="100" t="s">
        <v>2</v>
      </c>
      <c r="M29" s="102">
        <v>37151</v>
      </c>
      <c r="N29" s="102">
        <v>5222</v>
      </c>
      <c r="O29" s="103">
        <f t="shared" ref="O29:P32" si="2">INDEX($B$13:$G$32,$K29,O$11)</f>
        <v>0.87676114506879377</v>
      </c>
      <c r="P29" s="103">
        <f t="shared" si="2"/>
        <v>0.12323885493120619</v>
      </c>
      <c r="Q29" s="103">
        <f t="shared" si="1"/>
        <v>0.93636340258343387</v>
      </c>
    </row>
    <row r="30" spans="2:17" s="100" customFormat="1" ht="14.5" x14ac:dyDescent="0.35">
      <c r="B30" s="100" t="s">
        <v>45</v>
      </c>
      <c r="C30" s="102">
        <v>87463</v>
      </c>
      <c r="D30" s="102">
        <v>74273</v>
      </c>
      <c r="E30" s="102">
        <v>13190</v>
      </c>
      <c r="F30" s="103">
        <v>0.84919337319780941</v>
      </c>
      <c r="G30" s="103">
        <v>0.15080662680219065</v>
      </c>
      <c r="I30" s="101">
        <v>20</v>
      </c>
      <c r="J30" s="101">
        <v>18</v>
      </c>
      <c r="K30" s="101">
        <v>16</v>
      </c>
      <c r="L30" s="100" t="s">
        <v>43</v>
      </c>
      <c r="M30" s="102">
        <v>50018</v>
      </c>
      <c r="N30" s="102">
        <v>7225</v>
      </c>
      <c r="O30" s="103">
        <f t="shared" si="2"/>
        <v>0.87378369407613155</v>
      </c>
      <c r="P30" s="103">
        <f t="shared" si="2"/>
        <v>0.12621630592386843</v>
      </c>
      <c r="Q30" s="103">
        <f t="shared" si="1"/>
        <v>0.93636340258343387</v>
      </c>
    </row>
    <row r="31" spans="2:17" s="100" customFormat="1" ht="14.5" x14ac:dyDescent="0.35">
      <c r="B31" s="100" t="s">
        <v>46</v>
      </c>
      <c r="C31" s="102">
        <v>10496</v>
      </c>
      <c r="D31" s="102">
        <v>9594</v>
      </c>
      <c r="E31" s="102">
        <v>902</v>
      </c>
      <c r="F31" s="103">
        <v>0.9140625</v>
      </c>
      <c r="G31" s="103">
        <v>8.59375E-2</v>
      </c>
      <c r="I31" s="101">
        <v>14</v>
      </c>
      <c r="J31" s="101">
        <v>19</v>
      </c>
      <c r="K31" s="101">
        <v>9</v>
      </c>
      <c r="L31" s="100" t="s">
        <v>41</v>
      </c>
      <c r="M31" s="102">
        <v>249207</v>
      </c>
      <c r="N31" s="102">
        <v>39487</v>
      </c>
      <c r="O31" s="103">
        <f t="shared" si="2"/>
        <v>0.86322195819795355</v>
      </c>
      <c r="P31" s="103">
        <f t="shared" si="2"/>
        <v>0.13677804180204645</v>
      </c>
      <c r="Q31" s="103">
        <f t="shared" si="1"/>
        <v>0.93636340258343387</v>
      </c>
    </row>
    <row r="32" spans="2:17" s="100" customFormat="1" ht="14.5" x14ac:dyDescent="0.35">
      <c r="B32" s="104" t="s">
        <v>108</v>
      </c>
      <c r="C32" s="105">
        <v>1788782</v>
      </c>
      <c r="D32" s="105">
        <v>1674950</v>
      </c>
      <c r="E32" s="105">
        <v>113832</v>
      </c>
      <c r="F32" s="106">
        <v>0.93636340258343387</v>
      </c>
      <c r="G32" s="106">
        <v>6.3636597416566132E-2</v>
      </c>
      <c r="I32" s="101">
        <v>11</v>
      </c>
      <c r="J32" s="101">
        <v>20</v>
      </c>
      <c r="K32" s="101">
        <v>18</v>
      </c>
      <c r="L32" s="100" t="s">
        <v>45</v>
      </c>
      <c r="M32" s="102">
        <v>74273</v>
      </c>
      <c r="N32" s="102">
        <v>13190</v>
      </c>
      <c r="O32" s="103">
        <f t="shared" si="2"/>
        <v>0.84919337319780941</v>
      </c>
      <c r="P32" s="103">
        <f t="shared" si="2"/>
        <v>0.15080662680219065</v>
      </c>
      <c r="Q32" s="103">
        <f t="shared" si="1"/>
        <v>0.93636340258343387</v>
      </c>
    </row>
    <row r="33" spans="9:16" s="95" customFormat="1" ht="14.5" x14ac:dyDescent="0.35">
      <c r="I33" s="113"/>
      <c r="J33" s="113"/>
      <c r="K33" s="113"/>
      <c r="M33" s="114"/>
      <c r="N33" s="114"/>
      <c r="O33" s="115"/>
      <c r="P33" s="115"/>
    </row>
    <row r="34" spans="9:16" s="95" customFormat="1" x14ac:dyDescent="0.25"/>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462</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32</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80491</v>
      </c>
      <c r="D13" s="1019">
        <v>78843</v>
      </c>
      <c r="E13" s="1019">
        <v>1648</v>
      </c>
      <c r="F13" s="1020">
        <v>0.97952566125405327</v>
      </c>
      <c r="G13" s="1020">
        <v>2.047433874594675E-2</v>
      </c>
      <c r="I13" s="101">
        <v>7</v>
      </c>
      <c r="J13" s="101">
        <v>1</v>
      </c>
      <c r="K13" s="101">
        <v>2</v>
      </c>
      <c r="L13" s="101" t="s">
        <v>7</v>
      </c>
      <c r="M13" s="1019">
        <v>14237</v>
      </c>
      <c r="N13" s="1019">
        <v>10</v>
      </c>
      <c r="O13" s="1020">
        <v>0.99929809784516044</v>
      </c>
      <c r="P13" s="1020">
        <v>7.0190215483961532E-4</v>
      </c>
      <c r="Q13" s="1020">
        <v>0.96567645553535819</v>
      </c>
    </row>
    <row r="14" spans="1:17" s="101" customFormat="1" x14ac:dyDescent="0.35">
      <c r="B14" s="101" t="s">
        <v>7</v>
      </c>
      <c r="C14" s="1019">
        <v>14247</v>
      </c>
      <c r="D14" s="1019">
        <v>14237</v>
      </c>
      <c r="E14" s="1019">
        <v>10</v>
      </c>
      <c r="F14" s="1020">
        <v>0.99929809784516044</v>
      </c>
      <c r="G14" s="1020">
        <v>7.0190215483961532E-4</v>
      </c>
      <c r="I14" s="101">
        <v>1</v>
      </c>
      <c r="J14" s="101">
        <v>2</v>
      </c>
      <c r="K14" s="101">
        <v>8</v>
      </c>
      <c r="L14" s="101" t="s">
        <v>4</v>
      </c>
      <c r="M14" s="1019">
        <v>34442</v>
      </c>
      <c r="N14" s="1019">
        <v>29</v>
      </c>
      <c r="O14" s="1020">
        <v>0.99915871312117432</v>
      </c>
      <c r="P14" s="1020">
        <v>8.4128687882567956E-4</v>
      </c>
      <c r="Q14" s="1020">
        <v>0.96567645553535819</v>
      </c>
    </row>
    <row r="15" spans="1:17" s="101" customFormat="1" x14ac:dyDescent="0.35">
      <c r="B15" s="101" t="s">
        <v>37</v>
      </c>
      <c r="C15" s="1019">
        <v>7512</v>
      </c>
      <c r="D15" s="1019">
        <v>7454</v>
      </c>
      <c r="E15" s="1019">
        <v>58</v>
      </c>
      <c r="F15" s="1020">
        <v>0.99227902023429182</v>
      </c>
      <c r="G15" s="1020">
        <v>7.7209797657082002E-3</v>
      </c>
      <c r="I15" s="101">
        <v>4</v>
      </c>
      <c r="J15" s="101">
        <v>3</v>
      </c>
      <c r="K15" s="101">
        <v>13</v>
      </c>
      <c r="L15" s="101" t="s">
        <v>35</v>
      </c>
      <c r="M15" s="1019">
        <v>28199</v>
      </c>
      <c r="N15" s="1019">
        <v>47</v>
      </c>
      <c r="O15" s="1020">
        <v>0.99833604758195849</v>
      </c>
      <c r="P15" s="1020">
        <v>1.6639524180414927E-3</v>
      </c>
      <c r="Q15" s="1020">
        <v>0.96567645553535819</v>
      </c>
    </row>
    <row r="16" spans="1:17" s="101" customFormat="1" x14ac:dyDescent="0.35">
      <c r="B16" s="101" t="s">
        <v>38</v>
      </c>
      <c r="C16" s="1019">
        <v>8810</v>
      </c>
      <c r="D16" s="1019">
        <v>8259</v>
      </c>
      <c r="E16" s="1019">
        <v>551</v>
      </c>
      <c r="F16" s="1020">
        <v>0.93745743473325771</v>
      </c>
      <c r="G16" s="1020">
        <v>6.2542565266742345E-2</v>
      </c>
      <c r="I16" s="101">
        <v>15</v>
      </c>
      <c r="J16" s="101">
        <v>4</v>
      </c>
      <c r="K16" s="101">
        <v>3</v>
      </c>
      <c r="L16" s="101" t="s">
        <v>37</v>
      </c>
      <c r="M16" s="1019">
        <v>7454</v>
      </c>
      <c r="N16" s="1019">
        <v>58</v>
      </c>
      <c r="O16" s="1020">
        <v>0.99227902023429182</v>
      </c>
      <c r="P16" s="1020">
        <v>7.7209797657082002E-3</v>
      </c>
      <c r="Q16" s="1020">
        <v>0.96567645553535819</v>
      </c>
    </row>
    <row r="17" spans="2:17" s="101" customFormat="1" x14ac:dyDescent="0.35">
      <c r="B17" s="101" t="s">
        <v>6</v>
      </c>
      <c r="C17" s="1019">
        <v>24206</v>
      </c>
      <c r="D17" s="1019">
        <v>23597</v>
      </c>
      <c r="E17" s="1019">
        <v>609</v>
      </c>
      <c r="F17" s="1020">
        <v>0.97484094852515901</v>
      </c>
      <c r="G17" s="1020">
        <v>2.515905147484095E-2</v>
      </c>
      <c r="I17" s="101">
        <v>9</v>
      </c>
      <c r="J17" s="101">
        <v>5</v>
      </c>
      <c r="K17" s="101">
        <v>6</v>
      </c>
      <c r="L17" s="101" t="s">
        <v>5</v>
      </c>
      <c r="M17" s="1019">
        <v>5025</v>
      </c>
      <c r="N17" s="1019">
        <v>44</v>
      </c>
      <c r="O17" s="1020">
        <v>0.99131978694022493</v>
      </c>
      <c r="P17" s="1020">
        <v>8.6802130597751041E-3</v>
      </c>
      <c r="Q17" s="1020">
        <v>0.96567645553535819</v>
      </c>
    </row>
    <row r="18" spans="2:17" s="101" customFormat="1" x14ac:dyDescent="0.35">
      <c r="B18" s="101" t="s">
        <v>5</v>
      </c>
      <c r="C18" s="1019">
        <v>5069</v>
      </c>
      <c r="D18" s="1019">
        <v>5025</v>
      </c>
      <c r="E18" s="1019">
        <v>44</v>
      </c>
      <c r="F18" s="1020">
        <v>0.99131978694022493</v>
      </c>
      <c r="G18" s="1020">
        <v>8.6802130597751041E-3</v>
      </c>
      <c r="I18" s="101">
        <v>5</v>
      </c>
      <c r="J18" s="101">
        <v>6</v>
      </c>
      <c r="K18" s="101">
        <v>7</v>
      </c>
      <c r="L18" s="101" t="s">
        <v>40</v>
      </c>
      <c r="M18" s="1019">
        <v>24752</v>
      </c>
      <c r="N18" s="1019">
        <v>469</v>
      </c>
      <c r="O18" s="1020">
        <v>0.98140438523452678</v>
      </c>
      <c r="P18" s="1020">
        <v>1.8595614765473216E-2</v>
      </c>
      <c r="Q18" s="1020">
        <v>0.96567645553535819</v>
      </c>
    </row>
    <row r="19" spans="2:17" s="101" customFormat="1" x14ac:dyDescent="0.35">
      <c r="B19" s="101" t="s">
        <v>40</v>
      </c>
      <c r="C19" s="1019">
        <v>25221</v>
      </c>
      <c r="D19" s="1019">
        <v>24752</v>
      </c>
      <c r="E19" s="1019">
        <v>469</v>
      </c>
      <c r="F19" s="1020">
        <v>0.98140438523452678</v>
      </c>
      <c r="G19" s="1020">
        <v>1.8595614765473216E-2</v>
      </c>
      <c r="I19" s="101">
        <v>6</v>
      </c>
      <c r="J19" s="101">
        <v>7</v>
      </c>
      <c r="K19" s="101">
        <v>1</v>
      </c>
      <c r="L19" s="101" t="s">
        <v>8</v>
      </c>
      <c r="M19" s="1019">
        <v>78843</v>
      </c>
      <c r="N19" s="1019">
        <v>1648</v>
      </c>
      <c r="O19" s="1020">
        <v>0.97952566125405327</v>
      </c>
      <c r="P19" s="1020">
        <v>2.047433874594675E-2</v>
      </c>
      <c r="Q19" s="1020">
        <v>0.96567645553535819</v>
      </c>
    </row>
    <row r="20" spans="2:17" s="101" customFormat="1" x14ac:dyDescent="0.35">
      <c r="B20" s="101" t="s">
        <v>4</v>
      </c>
      <c r="C20" s="1019">
        <v>34471</v>
      </c>
      <c r="D20" s="1019">
        <v>34442</v>
      </c>
      <c r="E20" s="1019">
        <v>29</v>
      </c>
      <c r="F20" s="1020">
        <v>0.99915871312117432</v>
      </c>
      <c r="G20" s="1020">
        <v>8.4128687882567956E-4</v>
      </c>
      <c r="I20" s="101">
        <v>2</v>
      </c>
      <c r="J20" s="101">
        <v>8</v>
      </c>
      <c r="K20" s="101">
        <v>17</v>
      </c>
      <c r="L20" s="101" t="s">
        <v>44</v>
      </c>
      <c r="M20" s="1019">
        <v>3287</v>
      </c>
      <c r="N20" s="1019">
        <v>71</v>
      </c>
      <c r="O20" s="1020">
        <v>0.97885646217986899</v>
      </c>
      <c r="P20" s="1020">
        <v>2.114353782013103E-2</v>
      </c>
      <c r="Q20" s="1020">
        <v>0.96567645553535819</v>
      </c>
    </row>
    <row r="21" spans="2:17" s="101" customFormat="1" x14ac:dyDescent="0.35">
      <c r="B21" s="101" t="s">
        <v>41</v>
      </c>
      <c r="C21" s="1019">
        <v>49528</v>
      </c>
      <c r="D21" s="1019">
        <v>46259</v>
      </c>
      <c r="E21" s="1019">
        <v>3269</v>
      </c>
      <c r="F21" s="1020">
        <v>0.9339969310289129</v>
      </c>
      <c r="G21" s="1020">
        <v>6.6003068971087056E-2</v>
      </c>
      <c r="I21" s="101">
        <v>16</v>
      </c>
      <c r="J21" s="101">
        <v>9</v>
      </c>
      <c r="K21" s="101">
        <v>5</v>
      </c>
      <c r="L21" s="101" t="s">
        <v>6</v>
      </c>
      <c r="M21" s="1019">
        <v>23597</v>
      </c>
      <c r="N21" s="1019">
        <v>609</v>
      </c>
      <c r="O21" s="1020">
        <v>0.97484094852515901</v>
      </c>
      <c r="P21" s="1020">
        <v>2.515905147484095E-2</v>
      </c>
      <c r="Q21" s="1020">
        <v>0.96567645553535819</v>
      </c>
    </row>
    <row r="22" spans="2:17" s="101" customFormat="1" x14ac:dyDescent="0.35">
      <c r="B22" s="101" t="s">
        <v>39</v>
      </c>
      <c r="C22" s="1019">
        <v>457</v>
      </c>
      <c r="D22" s="1019">
        <v>432</v>
      </c>
      <c r="E22" s="1019">
        <v>25</v>
      </c>
      <c r="F22" s="1020">
        <v>0.94529540481400443</v>
      </c>
      <c r="G22" s="1020">
        <v>5.4704595185995623E-2</v>
      </c>
      <c r="I22" s="101">
        <v>14</v>
      </c>
      <c r="J22" s="101">
        <v>10</v>
      </c>
      <c r="K22" s="101">
        <v>14</v>
      </c>
      <c r="L22" s="101" t="s">
        <v>42</v>
      </c>
      <c r="M22" s="1019">
        <v>67932</v>
      </c>
      <c r="N22" s="1019">
        <v>2038</v>
      </c>
      <c r="O22" s="1020">
        <v>0.97087323138487924</v>
      </c>
      <c r="P22" s="1020">
        <v>2.9126768615120768E-2</v>
      </c>
      <c r="Q22" s="1020">
        <v>0.96567645553535819</v>
      </c>
    </row>
    <row r="23" spans="2:17" s="101" customFormat="1" x14ac:dyDescent="0.35">
      <c r="B23" s="101" t="s">
        <v>3</v>
      </c>
      <c r="C23" s="1019">
        <v>49785</v>
      </c>
      <c r="D23" s="1019">
        <v>48075</v>
      </c>
      <c r="E23" s="1019">
        <v>1710</v>
      </c>
      <c r="F23" s="1020">
        <v>0.96565230491111775</v>
      </c>
      <c r="G23" s="1020">
        <v>3.4347695088882191E-2</v>
      </c>
      <c r="I23" s="101">
        <v>12</v>
      </c>
      <c r="J23" s="101">
        <v>11</v>
      </c>
      <c r="K23" s="101">
        <v>20</v>
      </c>
      <c r="L23" s="101" t="s">
        <v>108</v>
      </c>
      <c r="M23" s="1019">
        <v>437745</v>
      </c>
      <c r="N23" s="1019">
        <v>15559</v>
      </c>
      <c r="O23" s="1020">
        <v>0.96567645553535819</v>
      </c>
      <c r="P23" s="1020">
        <v>3.4323544464641829E-2</v>
      </c>
      <c r="Q23" s="1020">
        <v>0.96567645553535819</v>
      </c>
    </row>
    <row r="24" spans="2:17" s="101" customFormat="1" x14ac:dyDescent="0.35">
      <c r="B24" s="101" t="s">
        <v>2</v>
      </c>
      <c r="C24" s="1019">
        <v>13086</v>
      </c>
      <c r="D24" s="1019">
        <v>12179</v>
      </c>
      <c r="E24" s="1019">
        <v>907</v>
      </c>
      <c r="F24" s="1020">
        <v>0.93068928626012537</v>
      </c>
      <c r="G24" s="1020">
        <v>6.9310713739874671E-2</v>
      </c>
      <c r="I24" s="101">
        <v>17</v>
      </c>
      <c r="J24" s="101">
        <v>12</v>
      </c>
      <c r="K24" s="101">
        <v>11</v>
      </c>
      <c r="L24" s="101" t="s">
        <v>3</v>
      </c>
      <c r="M24" s="1019">
        <v>48075</v>
      </c>
      <c r="N24" s="1019">
        <v>1710</v>
      </c>
      <c r="O24" s="1020">
        <v>0.96565230491111775</v>
      </c>
      <c r="P24" s="1020">
        <v>3.4347695088882191E-2</v>
      </c>
      <c r="Q24" s="1020">
        <v>0.96567645553535819</v>
      </c>
    </row>
    <row r="25" spans="2:17" s="101" customFormat="1" x14ac:dyDescent="0.35">
      <c r="B25" s="101" t="s">
        <v>35</v>
      </c>
      <c r="C25" s="1019">
        <v>28246</v>
      </c>
      <c r="D25" s="1019">
        <v>28199</v>
      </c>
      <c r="E25" s="1019">
        <v>47</v>
      </c>
      <c r="F25" s="1020">
        <v>0.99833604758195849</v>
      </c>
      <c r="G25" s="1020">
        <v>1.6639524180414927E-3</v>
      </c>
      <c r="I25" s="101">
        <v>3</v>
      </c>
      <c r="J25" s="101">
        <v>13</v>
      </c>
      <c r="K25" s="101">
        <v>19</v>
      </c>
      <c r="L25" s="101" t="s">
        <v>46</v>
      </c>
      <c r="M25" s="1019">
        <v>2189</v>
      </c>
      <c r="N25" s="1019">
        <v>97</v>
      </c>
      <c r="O25" s="1020">
        <v>0.95756780402449693</v>
      </c>
      <c r="P25" s="1020">
        <v>4.2432195975503059E-2</v>
      </c>
      <c r="Q25" s="1020">
        <v>0.96567645553535819</v>
      </c>
    </row>
    <row r="26" spans="2:17" s="101" customFormat="1" x14ac:dyDescent="0.35">
      <c r="B26" s="101" t="s">
        <v>42</v>
      </c>
      <c r="C26" s="1019">
        <v>69970</v>
      </c>
      <c r="D26" s="1019">
        <v>67932</v>
      </c>
      <c r="E26" s="1019">
        <v>2038</v>
      </c>
      <c r="F26" s="1020">
        <v>0.97087323138487924</v>
      </c>
      <c r="G26" s="1020">
        <v>2.9126768615120768E-2</v>
      </c>
      <c r="I26" s="101">
        <v>10</v>
      </c>
      <c r="J26" s="101">
        <v>14</v>
      </c>
      <c r="K26" s="101">
        <v>10</v>
      </c>
      <c r="L26" s="101" t="s">
        <v>39</v>
      </c>
      <c r="M26" s="1019">
        <v>432</v>
      </c>
      <c r="N26" s="1019">
        <v>25</v>
      </c>
      <c r="O26" s="1020">
        <v>0.94529540481400443</v>
      </c>
      <c r="P26" s="1020">
        <v>5.4704595185995623E-2</v>
      </c>
      <c r="Q26" s="1020">
        <v>0.96567645553535819</v>
      </c>
    </row>
    <row r="27" spans="2:17" s="101" customFormat="1" x14ac:dyDescent="0.35">
      <c r="B27" s="101" t="s">
        <v>47</v>
      </c>
      <c r="C27" s="1019">
        <v>856</v>
      </c>
      <c r="D27" s="1019">
        <v>773</v>
      </c>
      <c r="E27" s="1019">
        <v>83</v>
      </c>
      <c r="F27" s="1020">
        <v>0.9030373831775701</v>
      </c>
      <c r="G27" s="1020">
        <v>9.6962616822429903E-2</v>
      </c>
      <c r="I27" s="101">
        <v>19</v>
      </c>
      <c r="J27" s="101">
        <v>15</v>
      </c>
      <c r="K27" s="101">
        <v>4</v>
      </c>
      <c r="L27" s="101" t="s">
        <v>38</v>
      </c>
      <c r="M27" s="1019">
        <v>8259</v>
      </c>
      <c r="N27" s="1019">
        <v>551</v>
      </c>
      <c r="O27" s="1020">
        <v>0.93745743473325771</v>
      </c>
      <c r="P27" s="1020">
        <v>6.2542565266742345E-2</v>
      </c>
      <c r="Q27" s="1020">
        <v>0.96567645553535819</v>
      </c>
    </row>
    <row r="28" spans="2:17" s="101" customFormat="1" x14ac:dyDescent="0.35">
      <c r="B28" s="101" t="s">
        <v>43</v>
      </c>
      <c r="C28" s="1019">
        <v>16176</v>
      </c>
      <c r="D28" s="1019">
        <v>14674</v>
      </c>
      <c r="E28" s="1019">
        <v>1502</v>
      </c>
      <c r="F28" s="1020">
        <v>0.90714638971315531</v>
      </c>
      <c r="G28" s="1020">
        <v>9.2853610286844704E-2</v>
      </c>
      <c r="I28" s="101">
        <v>18</v>
      </c>
      <c r="J28" s="101">
        <v>16</v>
      </c>
      <c r="K28" s="101">
        <v>9</v>
      </c>
      <c r="L28" s="101" t="s">
        <v>41</v>
      </c>
      <c r="M28" s="1019">
        <v>46259</v>
      </c>
      <c r="N28" s="1019">
        <v>3269</v>
      </c>
      <c r="O28" s="1020">
        <v>0.9339969310289129</v>
      </c>
      <c r="P28" s="1020">
        <v>6.6003068971087056E-2</v>
      </c>
      <c r="Q28" s="1020">
        <v>0.96567645553535819</v>
      </c>
    </row>
    <row r="29" spans="2:17" s="101" customFormat="1" x14ac:dyDescent="0.35">
      <c r="B29" s="101" t="s">
        <v>44</v>
      </c>
      <c r="C29" s="1019">
        <v>3358</v>
      </c>
      <c r="D29" s="1019">
        <v>3287</v>
      </c>
      <c r="E29" s="1019">
        <v>71</v>
      </c>
      <c r="F29" s="1020">
        <v>0.97885646217986899</v>
      </c>
      <c r="G29" s="1020">
        <v>2.114353782013103E-2</v>
      </c>
      <c r="I29" s="101">
        <v>8</v>
      </c>
      <c r="J29" s="101">
        <v>17</v>
      </c>
      <c r="K29" s="101">
        <v>12</v>
      </c>
      <c r="L29" s="101" t="s">
        <v>2</v>
      </c>
      <c r="M29" s="1019">
        <v>12179</v>
      </c>
      <c r="N29" s="1019">
        <v>907</v>
      </c>
      <c r="O29" s="1020">
        <v>0.93068928626012537</v>
      </c>
      <c r="P29" s="1020">
        <v>6.9310713739874671E-2</v>
      </c>
      <c r="Q29" s="1020">
        <v>0.96567645553535819</v>
      </c>
    </row>
    <row r="30" spans="2:17" s="101" customFormat="1" x14ac:dyDescent="0.35">
      <c r="B30" s="101" t="s">
        <v>45</v>
      </c>
      <c r="C30" s="1019">
        <v>19529</v>
      </c>
      <c r="D30" s="1019">
        <v>17137</v>
      </c>
      <c r="E30" s="1019">
        <v>2392</v>
      </c>
      <c r="F30" s="1020">
        <v>0.87751548978442317</v>
      </c>
      <c r="G30" s="1020">
        <v>0.12248451021557684</v>
      </c>
      <c r="I30" s="101">
        <v>20</v>
      </c>
      <c r="J30" s="101">
        <v>18</v>
      </c>
      <c r="K30" s="101">
        <v>16</v>
      </c>
      <c r="L30" s="101" t="s">
        <v>43</v>
      </c>
      <c r="M30" s="1019">
        <v>14674</v>
      </c>
      <c r="N30" s="1019">
        <v>1502</v>
      </c>
      <c r="O30" s="1020">
        <v>0.90714638971315531</v>
      </c>
      <c r="P30" s="1020">
        <v>9.2853610286844704E-2</v>
      </c>
      <c r="Q30" s="1020">
        <v>0.96567645553535819</v>
      </c>
    </row>
    <row r="31" spans="2:17" s="101" customFormat="1" x14ac:dyDescent="0.35">
      <c r="B31" s="101" t="s">
        <v>46</v>
      </c>
      <c r="C31" s="1019">
        <v>2286</v>
      </c>
      <c r="D31" s="1019">
        <v>2189</v>
      </c>
      <c r="E31" s="1019">
        <v>97</v>
      </c>
      <c r="F31" s="1020">
        <v>0.95756780402449693</v>
      </c>
      <c r="G31" s="1020">
        <v>4.2432195975503059E-2</v>
      </c>
      <c r="I31" s="101">
        <v>13</v>
      </c>
      <c r="J31" s="101">
        <v>19</v>
      </c>
      <c r="K31" s="101">
        <v>15</v>
      </c>
      <c r="L31" s="101" t="s">
        <v>47</v>
      </c>
      <c r="M31" s="1019">
        <v>773</v>
      </c>
      <c r="N31" s="1019">
        <v>83</v>
      </c>
      <c r="O31" s="1020">
        <v>0.9030373831775701</v>
      </c>
      <c r="P31" s="1020">
        <v>9.6962616822429903E-2</v>
      </c>
      <c r="Q31" s="1020">
        <v>0.96567645553535819</v>
      </c>
    </row>
    <row r="32" spans="2:17" s="101" customFormat="1" x14ac:dyDescent="0.35">
      <c r="B32" s="104" t="s">
        <v>108</v>
      </c>
      <c r="C32" s="105">
        <v>453304</v>
      </c>
      <c r="D32" s="105">
        <v>437745</v>
      </c>
      <c r="E32" s="105">
        <v>15559</v>
      </c>
      <c r="F32" s="106">
        <v>0.96567645553535819</v>
      </c>
      <c r="G32" s="106">
        <v>3.4323544464641829E-2</v>
      </c>
      <c r="I32" s="101">
        <v>11</v>
      </c>
      <c r="J32" s="101">
        <v>20</v>
      </c>
      <c r="K32" s="101">
        <v>18</v>
      </c>
      <c r="L32" s="101" t="s">
        <v>45</v>
      </c>
      <c r="M32" s="1019">
        <v>17137</v>
      </c>
      <c r="N32" s="1019">
        <v>2392</v>
      </c>
      <c r="O32" s="1020">
        <v>0.87751548978442317</v>
      </c>
      <c r="P32" s="1020">
        <v>0.12248451021557684</v>
      </c>
      <c r="Q32" s="1020">
        <v>0.96567645553535819</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E28"/>
  <sheetViews>
    <sheetView zoomScaleNormal="100" workbookViewId="0"/>
  </sheetViews>
  <sheetFormatPr baseColWidth="10" defaultColWidth="11.453125" defaultRowHeight="14.5" x14ac:dyDescent="0.35"/>
  <cols>
    <col min="1" max="1" width="1.81640625" style="220" customWidth="1"/>
    <col min="2" max="2" width="24.54296875" style="220" customWidth="1"/>
    <col min="3" max="3" width="1" style="220" customWidth="1"/>
    <col min="4" max="11" width="10.81640625" style="220" customWidth="1"/>
    <col min="12" max="12" width="7.1796875" style="220" customWidth="1"/>
    <col min="13" max="13" width="1.1796875" style="220" customWidth="1"/>
    <col min="14" max="14" width="7.1796875" style="220" customWidth="1"/>
    <col min="15" max="15" width="7.7265625" style="220" customWidth="1"/>
    <col min="16" max="25" width="8.26953125" style="220" customWidth="1"/>
    <col min="26" max="27" width="7.7265625" style="220" customWidth="1"/>
    <col min="28" max="28" width="11.453125" style="220" customWidth="1"/>
    <col min="29" max="29" width="11.453125" style="220"/>
    <col min="30" max="30" width="11.81640625" style="220" bestFit="1" customWidth="1"/>
    <col min="31" max="16384" width="11.453125" style="220"/>
  </cols>
  <sheetData>
    <row r="1" spans="1:29" x14ac:dyDescent="0.35">
      <c r="A1" s="219"/>
      <c r="B1" s="219"/>
      <c r="K1" s="221"/>
      <c r="L1" s="221"/>
    </row>
    <row r="2" spans="1:29" ht="48.75" customHeight="1" x14ac:dyDescent="0.35">
      <c r="A2" s="219"/>
      <c r="B2" s="219"/>
      <c r="K2" s="221"/>
      <c r="L2" s="221"/>
    </row>
    <row r="3" spans="1:29" ht="24" customHeight="1" x14ac:dyDescent="0.35">
      <c r="A3" s="219"/>
      <c r="B3" s="1431" t="s">
        <v>369</v>
      </c>
      <c r="C3" s="1431"/>
      <c r="D3" s="1431"/>
      <c r="E3" s="1431"/>
      <c r="F3" s="1431"/>
      <c r="G3" s="1431"/>
      <c r="H3" s="1431"/>
      <c r="I3" s="1431"/>
      <c r="J3" s="1431"/>
      <c r="K3" s="1431"/>
      <c r="L3" s="1431"/>
      <c r="M3" s="1431"/>
      <c r="N3" s="1431"/>
      <c r="O3" s="1431"/>
      <c r="P3" s="1431"/>
      <c r="Q3" s="1431"/>
      <c r="R3" s="1431"/>
      <c r="S3" s="1431"/>
      <c r="T3" s="1431"/>
      <c r="U3" s="1431"/>
      <c r="V3" s="1431"/>
      <c r="W3" s="1431"/>
      <c r="X3" s="1431"/>
      <c r="Y3" s="1431"/>
      <c r="Z3" s="1431"/>
    </row>
    <row r="5" spans="1:29" x14ac:dyDescent="0.35">
      <c r="B5" s="219"/>
      <c r="C5" s="219"/>
      <c r="D5" s="1432" t="s">
        <v>365</v>
      </c>
      <c r="E5" s="1432"/>
      <c r="F5" s="1432"/>
      <c r="G5" s="1432"/>
      <c r="H5" s="1432"/>
      <c r="I5" s="1432"/>
      <c r="J5" s="1432"/>
      <c r="K5" s="1432"/>
      <c r="L5" s="1432"/>
      <c r="M5" s="219"/>
      <c r="N5" s="1433" t="s">
        <v>339</v>
      </c>
      <c r="O5" s="1433"/>
      <c r="P5" s="1433"/>
      <c r="Q5" s="1433"/>
      <c r="R5" s="1433"/>
      <c r="S5" s="1433"/>
      <c r="T5" s="1433"/>
      <c r="U5" s="1433"/>
      <c r="V5" s="1433"/>
      <c r="W5" s="1433"/>
      <c r="X5" s="1433"/>
      <c r="Y5" s="1433"/>
      <c r="Z5" s="1433"/>
      <c r="AA5" s="1433"/>
    </row>
    <row r="6" spans="1:29" ht="21" customHeight="1" x14ac:dyDescent="0.35">
      <c r="B6" s="219"/>
      <c r="C6" s="219"/>
      <c r="D6" s="1433"/>
      <c r="E6" s="1433"/>
      <c r="F6" s="1433"/>
      <c r="G6" s="1433"/>
      <c r="H6" s="1433"/>
      <c r="I6" s="1433"/>
      <c r="J6" s="1433"/>
      <c r="K6" s="1433"/>
      <c r="L6" s="1433"/>
      <c r="M6" s="219"/>
      <c r="N6" s="1434">
        <v>44196</v>
      </c>
      <c r="O6" s="1435"/>
      <c r="P6" s="1436">
        <v>44561</v>
      </c>
      <c r="Q6" s="1437"/>
      <c r="R6" s="1436">
        <v>44926</v>
      </c>
      <c r="S6" s="1437"/>
      <c r="T6" s="1439">
        <v>45291</v>
      </c>
      <c r="U6" s="1440"/>
      <c r="V6" s="1427">
        <v>45657</v>
      </c>
      <c r="W6" s="1438"/>
      <c r="X6" s="1441">
        <v>46022</v>
      </c>
      <c r="Y6" s="1442"/>
      <c r="Z6" s="1427">
        <v>46053</v>
      </c>
      <c r="AA6" s="1428"/>
    </row>
    <row r="7" spans="1:29" x14ac:dyDescent="0.35">
      <c r="B7" s="225"/>
      <c r="C7" s="219"/>
      <c r="D7" s="226">
        <v>43830</v>
      </c>
      <c r="E7" s="227">
        <v>44196</v>
      </c>
      <c r="F7" s="228">
        <v>44561</v>
      </c>
      <c r="G7" s="228">
        <v>44926</v>
      </c>
      <c r="H7" s="228">
        <v>45291</v>
      </c>
      <c r="I7" s="228">
        <v>45657</v>
      </c>
      <c r="J7" s="228">
        <v>46022</v>
      </c>
      <c r="K7" s="228">
        <v>46053</v>
      </c>
      <c r="L7" s="229"/>
      <c r="M7" s="219"/>
      <c r="N7" s="230" t="s">
        <v>28</v>
      </c>
      <c r="O7" s="231" t="s">
        <v>340</v>
      </c>
      <c r="P7" s="232" t="s">
        <v>28</v>
      </c>
      <c r="Q7" s="233" t="s">
        <v>340</v>
      </c>
      <c r="R7" s="231" t="s">
        <v>28</v>
      </c>
      <c r="S7" s="232" t="s">
        <v>340</v>
      </c>
      <c r="T7" s="232" t="s">
        <v>28</v>
      </c>
      <c r="U7" s="232" t="s">
        <v>340</v>
      </c>
      <c r="V7" s="232" t="s">
        <v>28</v>
      </c>
      <c r="W7" s="1358" t="s">
        <v>340</v>
      </c>
      <c r="X7" s="232" t="s">
        <v>28</v>
      </c>
      <c r="Y7" s="227" t="s">
        <v>340</v>
      </c>
      <c r="Z7" s="231" t="s">
        <v>28</v>
      </c>
      <c r="AA7" s="229" t="s">
        <v>340</v>
      </c>
    </row>
    <row r="8" spans="1:29" ht="8.25" customHeight="1" x14ac:dyDescent="0.35">
      <c r="B8" s="225"/>
      <c r="C8" s="219"/>
      <c r="D8" s="234"/>
      <c r="E8" s="234"/>
      <c r="F8" s="234"/>
      <c r="G8" s="297"/>
      <c r="H8" s="297"/>
      <c r="I8" s="297"/>
      <c r="J8" s="234"/>
      <c r="K8" s="234"/>
      <c r="L8" s="234"/>
      <c r="M8" s="219"/>
    </row>
    <row r="9" spans="1:29" ht="15" customHeight="1" x14ac:dyDescent="0.35">
      <c r="B9" s="298" t="s">
        <v>8</v>
      </c>
      <c r="C9" s="219"/>
      <c r="D9" s="299">
        <v>73871</v>
      </c>
      <c r="E9" s="300">
        <v>56534</v>
      </c>
      <c r="F9" s="300">
        <v>38325</v>
      </c>
      <c r="G9" s="254">
        <v>36606</v>
      </c>
      <c r="H9" s="254">
        <v>35558</v>
      </c>
      <c r="I9" s="254">
        <v>17192</v>
      </c>
      <c r="J9" s="276">
        <v>13300</v>
      </c>
      <c r="K9" s="301">
        <v>13240</v>
      </c>
      <c r="L9" s="302"/>
      <c r="M9" s="222"/>
      <c r="N9" s="278">
        <v>-0.23469291061444952</v>
      </c>
      <c r="O9" s="279">
        <v>-17337</v>
      </c>
      <c r="P9" s="280">
        <v>-0.32208936215374817</v>
      </c>
      <c r="Q9" s="279">
        <v>-18209</v>
      </c>
      <c r="R9" s="280">
        <v>-4.4853228962817959E-2</v>
      </c>
      <c r="S9" s="279">
        <v>-1719</v>
      </c>
      <c r="T9" s="280">
        <v>-2.862918647216306E-2</v>
      </c>
      <c r="U9" s="279">
        <v>-1048</v>
      </c>
      <c r="V9" s="280">
        <v>-0.51650824005849594</v>
      </c>
      <c r="W9" s="279">
        <v>-18366</v>
      </c>
      <c r="X9" s="280">
        <v>-0.2263843648208469</v>
      </c>
      <c r="Y9" s="276">
        <v>-3892</v>
      </c>
      <c r="Z9" s="280">
        <v>-0.21063614141775477</v>
      </c>
      <c r="AA9" s="279">
        <v>-3533</v>
      </c>
    </row>
    <row r="10" spans="1:29" x14ac:dyDescent="0.35">
      <c r="B10" s="303" t="s">
        <v>7</v>
      </c>
      <c r="C10" s="219"/>
      <c r="D10" s="253">
        <v>6236</v>
      </c>
      <c r="E10" s="254">
        <v>4811</v>
      </c>
      <c r="F10" s="254">
        <v>2779</v>
      </c>
      <c r="G10" s="254">
        <v>1565</v>
      </c>
      <c r="H10" s="254">
        <v>186</v>
      </c>
      <c r="I10" s="254">
        <v>86</v>
      </c>
      <c r="J10" s="254">
        <v>53</v>
      </c>
      <c r="K10" s="257">
        <v>71</v>
      </c>
      <c r="M10" s="222"/>
      <c r="N10" s="256">
        <v>-0.22851186658114175</v>
      </c>
      <c r="O10" s="257">
        <v>-1425</v>
      </c>
      <c r="P10" s="258">
        <v>-0.4223654125961338</v>
      </c>
      <c r="Q10" s="257">
        <v>-2032</v>
      </c>
      <c r="R10" s="258">
        <v>-0.43684778697373161</v>
      </c>
      <c r="S10" s="257">
        <v>-1214</v>
      </c>
      <c r="T10" s="258">
        <v>-0.88115015974440891</v>
      </c>
      <c r="U10" s="257">
        <v>-1379</v>
      </c>
      <c r="V10" s="258">
        <v>-0.5376344086021505</v>
      </c>
      <c r="W10" s="257">
        <v>-100</v>
      </c>
      <c r="X10" s="258">
        <v>-0.38372093023255816</v>
      </c>
      <c r="Y10" s="254">
        <v>-33</v>
      </c>
      <c r="Z10" s="258">
        <v>-0.21111111111111114</v>
      </c>
      <c r="AA10" s="257">
        <v>-19</v>
      </c>
    </row>
    <row r="11" spans="1:29" x14ac:dyDescent="0.35">
      <c r="B11" s="303" t="s">
        <v>37</v>
      </c>
      <c r="C11" s="219"/>
      <c r="D11" s="253">
        <v>5794</v>
      </c>
      <c r="E11" s="254">
        <v>3064</v>
      </c>
      <c r="F11" s="254">
        <v>2063</v>
      </c>
      <c r="G11" s="254">
        <v>2778</v>
      </c>
      <c r="H11" s="254">
        <v>1346</v>
      </c>
      <c r="I11" s="254">
        <v>445</v>
      </c>
      <c r="J11" s="254">
        <v>379</v>
      </c>
      <c r="K11" s="257">
        <v>370</v>
      </c>
      <c r="M11" s="222"/>
      <c r="N11" s="256">
        <v>-0.47117707973765965</v>
      </c>
      <c r="O11" s="257">
        <v>-2730</v>
      </c>
      <c r="P11" s="258">
        <v>-0.32669712793733685</v>
      </c>
      <c r="Q11" s="257">
        <v>-1001</v>
      </c>
      <c r="R11" s="258">
        <v>0.34658264663111971</v>
      </c>
      <c r="S11" s="257">
        <v>715</v>
      </c>
      <c r="T11" s="258">
        <v>-0.51547876169906415</v>
      </c>
      <c r="U11" s="257">
        <v>-1432</v>
      </c>
      <c r="V11" s="258">
        <v>-0.66939078751857362</v>
      </c>
      <c r="W11" s="257">
        <v>-901</v>
      </c>
      <c r="X11" s="258">
        <v>-0.14831460674157304</v>
      </c>
      <c r="Y11" s="254">
        <v>-66</v>
      </c>
      <c r="Z11" s="258">
        <v>-0.18141592920353977</v>
      </c>
      <c r="AA11" s="257">
        <v>-82</v>
      </c>
    </row>
    <row r="12" spans="1:29" x14ac:dyDescent="0.35">
      <c r="B12" s="303" t="s">
        <v>38</v>
      </c>
      <c r="C12" s="219"/>
      <c r="D12" s="253">
        <v>4317</v>
      </c>
      <c r="E12" s="254">
        <v>2454</v>
      </c>
      <c r="F12" s="254">
        <v>2514</v>
      </c>
      <c r="G12" s="254">
        <v>3293</v>
      </c>
      <c r="H12" s="254">
        <v>4117</v>
      </c>
      <c r="I12" s="254">
        <v>3750</v>
      </c>
      <c r="J12" s="254">
        <v>3846</v>
      </c>
      <c r="K12" s="257">
        <v>3741</v>
      </c>
      <c r="M12" s="222"/>
      <c r="N12" s="256">
        <v>-0.43154968728283527</v>
      </c>
      <c r="O12" s="257">
        <v>-1863</v>
      </c>
      <c r="P12" s="258">
        <v>2.4449877750611249E-2</v>
      </c>
      <c r="Q12" s="257">
        <v>60</v>
      </c>
      <c r="R12" s="258">
        <v>0.30986475735879071</v>
      </c>
      <c r="S12" s="257">
        <v>779</v>
      </c>
      <c r="T12" s="258">
        <v>0.25022775584573331</v>
      </c>
      <c r="U12" s="257">
        <v>824</v>
      </c>
      <c r="V12" s="258">
        <v>-8.9142579548214695E-2</v>
      </c>
      <c r="W12" s="257">
        <v>-367</v>
      </c>
      <c r="X12" s="258">
        <v>2.5600000000000067E-2</v>
      </c>
      <c r="Y12" s="254">
        <v>96</v>
      </c>
      <c r="Z12" s="258">
        <v>4.8192771084337283E-2</v>
      </c>
      <c r="AA12" s="257">
        <v>172</v>
      </c>
    </row>
    <row r="13" spans="1:29" x14ac:dyDescent="0.35">
      <c r="B13" s="303" t="s">
        <v>6</v>
      </c>
      <c r="C13" s="219"/>
      <c r="D13" s="253">
        <v>9040</v>
      </c>
      <c r="E13" s="254">
        <v>8082</v>
      </c>
      <c r="F13" s="254">
        <v>9950</v>
      </c>
      <c r="G13" s="254">
        <v>7071</v>
      </c>
      <c r="H13" s="254">
        <v>5826</v>
      </c>
      <c r="I13" s="254">
        <v>7478</v>
      </c>
      <c r="J13" s="254">
        <v>2427</v>
      </c>
      <c r="K13" s="257">
        <v>2151</v>
      </c>
      <c r="L13" s="304"/>
      <c r="M13" s="219"/>
      <c r="N13" s="256">
        <v>-0.10597345132743363</v>
      </c>
      <c r="O13" s="257">
        <v>-958</v>
      </c>
      <c r="P13" s="258">
        <v>0.23113090819104176</v>
      </c>
      <c r="Q13" s="257">
        <v>1868</v>
      </c>
      <c r="R13" s="258">
        <v>-0.28934673366834174</v>
      </c>
      <c r="S13" s="257">
        <v>-2879</v>
      </c>
      <c r="T13" s="258">
        <v>-0.1760712770470938</v>
      </c>
      <c r="U13" s="257">
        <v>-1245</v>
      </c>
      <c r="V13" s="258">
        <v>0.28355647099210435</v>
      </c>
      <c r="W13" s="257">
        <v>1652</v>
      </c>
      <c r="X13" s="258">
        <v>-0.67544798074351431</v>
      </c>
      <c r="Y13" s="254">
        <v>-5051</v>
      </c>
      <c r="Z13" s="258">
        <v>-0.724089276552078</v>
      </c>
      <c r="AA13" s="257">
        <v>-5645</v>
      </c>
      <c r="AC13" s="224"/>
    </row>
    <row r="14" spans="1:29" x14ac:dyDescent="0.35">
      <c r="B14" s="303" t="s">
        <v>5</v>
      </c>
      <c r="C14" s="219"/>
      <c r="D14" s="253">
        <v>3990</v>
      </c>
      <c r="E14" s="254">
        <v>3899</v>
      </c>
      <c r="F14" s="254">
        <v>1365</v>
      </c>
      <c r="G14" s="254">
        <v>873</v>
      </c>
      <c r="H14" s="254">
        <v>1583</v>
      </c>
      <c r="I14" s="254">
        <v>376</v>
      </c>
      <c r="J14" s="254">
        <v>425</v>
      </c>
      <c r="K14" s="257">
        <v>287</v>
      </c>
      <c r="L14" s="304"/>
      <c r="M14" s="219"/>
      <c r="N14" s="256">
        <v>-2.2807017543859609E-2</v>
      </c>
      <c r="O14" s="257">
        <v>-91</v>
      </c>
      <c r="P14" s="258">
        <v>-0.64991023339317766</v>
      </c>
      <c r="Q14" s="257">
        <v>-2534</v>
      </c>
      <c r="R14" s="258">
        <v>-0.36043956043956049</v>
      </c>
      <c r="S14" s="257">
        <v>-492</v>
      </c>
      <c r="T14" s="258">
        <v>0.81328751431844215</v>
      </c>
      <c r="U14" s="257">
        <v>710</v>
      </c>
      <c r="V14" s="258">
        <v>-0.76247631080227418</v>
      </c>
      <c r="W14" s="257">
        <v>-1207</v>
      </c>
      <c r="X14" s="258">
        <v>0.13031914893617014</v>
      </c>
      <c r="Y14" s="254">
        <v>49</v>
      </c>
      <c r="Z14" s="258">
        <v>-0.20498614958448758</v>
      </c>
      <c r="AA14" s="257">
        <v>-74</v>
      </c>
      <c r="AC14" s="224"/>
    </row>
    <row r="15" spans="1:29" x14ac:dyDescent="0.35">
      <c r="B15" s="303" t="s">
        <v>4</v>
      </c>
      <c r="C15" s="219"/>
      <c r="D15" s="253">
        <v>1593</v>
      </c>
      <c r="E15" s="254">
        <v>119</v>
      </c>
      <c r="F15" s="254">
        <v>186</v>
      </c>
      <c r="G15" s="254">
        <v>207</v>
      </c>
      <c r="H15" s="254">
        <v>157</v>
      </c>
      <c r="I15" s="254">
        <v>151</v>
      </c>
      <c r="J15" s="254">
        <v>151</v>
      </c>
      <c r="K15" s="257">
        <v>156</v>
      </c>
      <c r="M15" s="222"/>
      <c r="N15" s="256">
        <v>-0.92529817953546767</v>
      </c>
      <c r="O15" s="257">
        <v>-1474</v>
      </c>
      <c r="P15" s="258">
        <v>0.56302521008403361</v>
      </c>
      <c r="Q15" s="257">
        <v>67</v>
      </c>
      <c r="R15" s="258">
        <v>0.11290322580645151</v>
      </c>
      <c r="S15" s="257">
        <v>21</v>
      </c>
      <c r="T15" s="258">
        <v>-0.24154589371980673</v>
      </c>
      <c r="U15" s="257">
        <v>-50</v>
      </c>
      <c r="V15" s="258">
        <v>-3.8216560509554132E-2</v>
      </c>
      <c r="W15" s="257">
        <v>-6</v>
      </c>
      <c r="X15" s="258">
        <v>0</v>
      </c>
      <c r="Y15" s="254">
        <v>0</v>
      </c>
      <c r="Z15" s="258">
        <v>-0.1333333333333333</v>
      </c>
      <c r="AA15" s="257">
        <v>-24</v>
      </c>
      <c r="AC15" s="224"/>
    </row>
    <row r="16" spans="1:29" x14ac:dyDescent="0.35">
      <c r="B16" s="303" t="s">
        <v>40</v>
      </c>
      <c r="C16" s="219"/>
      <c r="D16" s="253">
        <v>5895</v>
      </c>
      <c r="E16" s="254">
        <v>4923</v>
      </c>
      <c r="F16" s="254">
        <v>3015</v>
      </c>
      <c r="G16" s="254">
        <v>2591</v>
      </c>
      <c r="H16" s="254">
        <v>2478</v>
      </c>
      <c r="I16" s="254">
        <v>2010</v>
      </c>
      <c r="J16" s="254">
        <v>1924</v>
      </c>
      <c r="K16" s="257">
        <v>2484</v>
      </c>
      <c r="M16" s="222"/>
      <c r="N16" s="256">
        <v>-0.16488549618320614</v>
      </c>
      <c r="O16" s="257">
        <v>-972</v>
      </c>
      <c r="P16" s="258">
        <v>-0.38756855575868376</v>
      </c>
      <c r="Q16" s="257">
        <v>-1908</v>
      </c>
      <c r="R16" s="258">
        <v>-0.14063018242122716</v>
      </c>
      <c r="S16" s="257">
        <v>-424</v>
      </c>
      <c r="T16" s="258">
        <v>-4.3612504824392162E-2</v>
      </c>
      <c r="U16" s="257">
        <v>-113</v>
      </c>
      <c r="V16" s="258">
        <v>-0.18886198547215494</v>
      </c>
      <c r="W16" s="257">
        <v>-468</v>
      </c>
      <c r="X16" s="258">
        <v>-4.2786069651741254E-2</v>
      </c>
      <c r="Y16" s="254">
        <v>-86</v>
      </c>
      <c r="Z16" s="258">
        <v>5.0761421319796884E-2</v>
      </c>
      <c r="AA16" s="257">
        <v>120</v>
      </c>
      <c r="AC16" s="224"/>
    </row>
    <row r="17" spans="2:31" x14ac:dyDescent="0.35">
      <c r="B17" s="303" t="s">
        <v>41</v>
      </c>
      <c r="C17" s="219"/>
      <c r="D17" s="253">
        <v>76253</v>
      </c>
      <c r="E17" s="254">
        <v>73386</v>
      </c>
      <c r="F17" s="254">
        <v>78542</v>
      </c>
      <c r="G17" s="254">
        <v>69770</v>
      </c>
      <c r="H17" s="254">
        <v>48470</v>
      </c>
      <c r="I17" s="254">
        <v>39755</v>
      </c>
      <c r="J17" s="254">
        <v>38335</v>
      </c>
      <c r="K17" s="257">
        <v>39487</v>
      </c>
      <c r="L17" s="304"/>
      <c r="M17" s="219"/>
      <c r="N17" s="256">
        <v>-3.7598520713939099E-2</v>
      </c>
      <c r="O17" s="257">
        <v>-2867</v>
      </c>
      <c r="P17" s="258">
        <v>7.0258632436704493E-2</v>
      </c>
      <c r="Q17" s="257">
        <v>5156</v>
      </c>
      <c r="R17" s="258">
        <v>-0.11168546764788267</v>
      </c>
      <c r="S17" s="257">
        <v>-8772</v>
      </c>
      <c r="T17" s="258">
        <v>-0.30528880607711051</v>
      </c>
      <c r="U17" s="257">
        <v>-21300</v>
      </c>
      <c r="V17" s="258">
        <v>-0.17980193934392408</v>
      </c>
      <c r="W17" s="257">
        <v>-8715</v>
      </c>
      <c r="X17" s="258">
        <v>-3.5718777512262601E-2</v>
      </c>
      <c r="Y17" s="254">
        <v>-1420</v>
      </c>
      <c r="Z17" s="258">
        <v>3.7166421517125459E-2</v>
      </c>
      <c r="AA17" s="257">
        <v>1415</v>
      </c>
      <c r="AC17" s="224"/>
    </row>
    <row r="18" spans="2:31" x14ac:dyDescent="0.35">
      <c r="B18" s="303" t="s">
        <v>3</v>
      </c>
      <c r="C18" s="219"/>
      <c r="D18" s="253">
        <v>14865</v>
      </c>
      <c r="E18" s="254">
        <v>13381</v>
      </c>
      <c r="F18" s="254">
        <v>11826</v>
      </c>
      <c r="G18" s="254">
        <v>10571</v>
      </c>
      <c r="H18" s="254">
        <v>15501</v>
      </c>
      <c r="I18" s="254">
        <v>7989</v>
      </c>
      <c r="J18" s="254">
        <v>8677</v>
      </c>
      <c r="K18" s="257">
        <v>8763</v>
      </c>
      <c r="M18" s="222"/>
      <c r="N18" s="256">
        <v>-9.9831819710729852E-2</v>
      </c>
      <c r="O18" s="257">
        <v>-1484</v>
      </c>
      <c r="P18" s="258">
        <v>-0.11620955085569096</v>
      </c>
      <c r="Q18" s="257">
        <v>-1555</v>
      </c>
      <c r="R18" s="258">
        <v>-0.10612210383899878</v>
      </c>
      <c r="S18" s="257">
        <v>-1255</v>
      </c>
      <c r="T18" s="258">
        <v>0.46637025825371303</v>
      </c>
      <c r="U18" s="257">
        <v>4930</v>
      </c>
      <c r="V18" s="258">
        <v>-0.48461389587768533</v>
      </c>
      <c r="W18" s="257">
        <v>-7512</v>
      </c>
      <c r="X18" s="258">
        <v>8.6118412817624224E-2</v>
      </c>
      <c r="Y18" s="254">
        <v>688</v>
      </c>
      <c r="Z18" s="258">
        <v>4.7453980396844342E-2</v>
      </c>
      <c r="AA18" s="257">
        <v>397</v>
      </c>
      <c r="AC18" s="224"/>
    </row>
    <row r="19" spans="2:31" x14ac:dyDescent="0.35">
      <c r="B19" s="303" t="s">
        <v>2</v>
      </c>
      <c r="C19" s="219"/>
      <c r="D19" s="253">
        <v>7206</v>
      </c>
      <c r="E19" s="254">
        <v>5685</v>
      </c>
      <c r="F19" s="254">
        <v>5272</v>
      </c>
      <c r="G19" s="254">
        <v>6122</v>
      </c>
      <c r="H19" s="254">
        <v>5753</v>
      </c>
      <c r="I19" s="254">
        <v>3823</v>
      </c>
      <c r="J19" s="254">
        <v>4838</v>
      </c>
      <c r="K19" s="257">
        <v>5222</v>
      </c>
      <c r="M19" s="222"/>
      <c r="N19" s="256">
        <v>-0.21107410491257284</v>
      </c>
      <c r="O19" s="257">
        <v>-1521</v>
      </c>
      <c r="P19" s="258">
        <v>-7.2647317502198772E-2</v>
      </c>
      <c r="Q19" s="257">
        <v>-413</v>
      </c>
      <c r="R19" s="258">
        <v>0.16122913505311076</v>
      </c>
      <c r="S19" s="257">
        <v>850</v>
      </c>
      <c r="T19" s="258">
        <v>-6.0274420124142414E-2</v>
      </c>
      <c r="U19" s="257">
        <v>-369</v>
      </c>
      <c r="V19" s="258">
        <v>-0.33547714236050752</v>
      </c>
      <c r="W19" s="257">
        <v>-1930</v>
      </c>
      <c r="X19" s="258">
        <v>0.26549829976458272</v>
      </c>
      <c r="Y19" s="254">
        <v>1015</v>
      </c>
      <c r="Z19" s="258">
        <v>0.14870215574131107</v>
      </c>
      <c r="AA19" s="257">
        <v>676</v>
      </c>
      <c r="AC19" s="224"/>
    </row>
    <row r="20" spans="2:31" x14ac:dyDescent="0.35">
      <c r="B20" s="303" t="s">
        <v>35</v>
      </c>
      <c r="C20" s="219"/>
      <c r="D20" s="253">
        <v>8456</v>
      </c>
      <c r="E20" s="254">
        <v>4923</v>
      </c>
      <c r="F20" s="254">
        <v>4018</v>
      </c>
      <c r="G20" s="254">
        <v>3271</v>
      </c>
      <c r="H20" s="254">
        <v>1893</v>
      </c>
      <c r="I20" s="254">
        <v>1256</v>
      </c>
      <c r="J20" s="254">
        <v>594</v>
      </c>
      <c r="K20" s="257">
        <v>600</v>
      </c>
      <c r="M20" s="222"/>
      <c r="N20" s="256">
        <v>-0.41780983916745507</v>
      </c>
      <c r="O20" s="257">
        <v>-3533</v>
      </c>
      <c r="P20" s="258">
        <v>-0.18383099735933373</v>
      </c>
      <c r="Q20" s="257">
        <v>-905</v>
      </c>
      <c r="R20" s="258">
        <v>-0.18591338974614235</v>
      </c>
      <c r="S20" s="257">
        <v>-747</v>
      </c>
      <c r="T20" s="258">
        <v>-0.42127789666768567</v>
      </c>
      <c r="U20" s="257">
        <v>-1378</v>
      </c>
      <c r="V20" s="258">
        <v>-0.33650290544109873</v>
      </c>
      <c r="W20" s="257">
        <v>-637</v>
      </c>
      <c r="X20" s="258">
        <v>-0.52707006369426757</v>
      </c>
      <c r="Y20" s="254">
        <v>-662</v>
      </c>
      <c r="Z20" s="258">
        <v>-0.51417004048583004</v>
      </c>
      <c r="AA20" s="257">
        <v>-635</v>
      </c>
      <c r="AC20" s="224"/>
    </row>
    <row r="21" spans="2:31" x14ac:dyDescent="0.35">
      <c r="B21" s="303" t="s">
        <v>42</v>
      </c>
      <c r="C21" s="219"/>
      <c r="D21" s="253">
        <v>28300</v>
      </c>
      <c r="E21" s="254">
        <v>28494</v>
      </c>
      <c r="F21" s="254">
        <v>10563</v>
      </c>
      <c r="G21" s="254">
        <v>9303</v>
      </c>
      <c r="H21" s="254">
        <v>8062</v>
      </c>
      <c r="I21" s="254">
        <v>10859</v>
      </c>
      <c r="J21" s="254">
        <v>10056</v>
      </c>
      <c r="K21" s="257">
        <v>14927</v>
      </c>
      <c r="M21" s="222"/>
      <c r="N21" s="256">
        <v>6.8551236749117006E-3</v>
      </c>
      <c r="O21" s="257">
        <v>194</v>
      </c>
      <c r="P21" s="258">
        <v>-0.62929037692145717</v>
      </c>
      <c r="Q21" s="257">
        <v>-17931</v>
      </c>
      <c r="R21" s="258">
        <v>-0.11928429423459241</v>
      </c>
      <c r="S21" s="257">
        <v>-1260</v>
      </c>
      <c r="T21" s="258">
        <v>-0.13339782865742233</v>
      </c>
      <c r="U21" s="257">
        <v>-1241</v>
      </c>
      <c r="V21" s="258">
        <v>0.34693624410816182</v>
      </c>
      <c r="W21" s="257">
        <v>2797</v>
      </c>
      <c r="X21" s="258">
        <v>-7.3947877336771328E-2</v>
      </c>
      <c r="Y21" s="254">
        <v>-803</v>
      </c>
      <c r="Z21" s="258">
        <v>-3.4351145038167941E-2</v>
      </c>
      <c r="AA21" s="257">
        <v>-531</v>
      </c>
      <c r="AC21" s="224"/>
    </row>
    <row r="22" spans="2:31" x14ac:dyDescent="0.35">
      <c r="B22" s="303" t="s">
        <v>43</v>
      </c>
      <c r="C22" s="219"/>
      <c r="D22" s="253">
        <v>6258</v>
      </c>
      <c r="E22" s="254">
        <v>4718</v>
      </c>
      <c r="F22" s="254">
        <v>5035</v>
      </c>
      <c r="G22" s="254">
        <v>6525</v>
      </c>
      <c r="H22" s="254">
        <v>7096</v>
      </c>
      <c r="I22" s="254">
        <v>6987</v>
      </c>
      <c r="J22" s="254">
        <v>7279</v>
      </c>
      <c r="K22" s="257">
        <v>7225</v>
      </c>
      <c r="M22" s="222"/>
      <c r="N22" s="256">
        <v>-0.24608501118568238</v>
      </c>
      <c r="O22" s="257">
        <v>-1540</v>
      </c>
      <c r="P22" s="258">
        <v>6.7189487070792753E-2</v>
      </c>
      <c r="Q22" s="257">
        <v>317</v>
      </c>
      <c r="R22" s="258">
        <v>0.29592850049652442</v>
      </c>
      <c r="S22" s="257">
        <v>1490</v>
      </c>
      <c r="T22" s="258">
        <v>8.7509578544061384E-2</v>
      </c>
      <c r="U22" s="257">
        <v>571</v>
      </c>
      <c r="V22" s="258">
        <v>-1.5360766629086808E-2</v>
      </c>
      <c r="W22" s="257">
        <v>-109</v>
      </c>
      <c r="X22" s="258">
        <v>4.1791899241448327E-2</v>
      </c>
      <c r="Y22" s="254">
        <v>292</v>
      </c>
      <c r="Z22" s="258">
        <v>1.4889731703890963E-2</v>
      </c>
      <c r="AA22" s="257">
        <v>106</v>
      </c>
      <c r="AC22" s="224"/>
    </row>
    <row r="23" spans="2:31" x14ac:dyDescent="0.35">
      <c r="B23" s="303" t="s">
        <v>44</v>
      </c>
      <c r="C23" s="219"/>
      <c r="D23" s="253">
        <v>836</v>
      </c>
      <c r="E23" s="254">
        <v>801</v>
      </c>
      <c r="F23" s="254">
        <v>1019</v>
      </c>
      <c r="G23" s="254">
        <v>768</v>
      </c>
      <c r="H23" s="254">
        <v>659</v>
      </c>
      <c r="I23" s="254">
        <v>458</v>
      </c>
      <c r="J23" s="254">
        <v>609</v>
      </c>
      <c r="K23" s="257">
        <v>595</v>
      </c>
      <c r="L23" s="304"/>
      <c r="M23" s="219"/>
      <c r="N23" s="256">
        <v>-4.186602870813394E-2</v>
      </c>
      <c r="O23" s="257">
        <v>-35</v>
      </c>
      <c r="P23" s="258">
        <v>0.27215980024968789</v>
      </c>
      <c r="Q23" s="257">
        <v>218</v>
      </c>
      <c r="R23" s="258">
        <v>-0.24631992149165849</v>
      </c>
      <c r="S23" s="257">
        <v>-251</v>
      </c>
      <c r="T23" s="258">
        <v>-0.14192708333333337</v>
      </c>
      <c r="U23" s="257">
        <v>-109</v>
      </c>
      <c r="V23" s="258">
        <v>-0.30500758725341426</v>
      </c>
      <c r="W23" s="257">
        <v>-201</v>
      </c>
      <c r="X23" s="258">
        <v>0.32969432314410474</v>
      </c>
      <c r="Y23" s="254">
        <v>151</v>
      </c>
      <c r="Z23" s="258">
        <v>0.31346578366445921</v>
      </c>
      <c r="AA23" s="257">
        <v>142</v>
      </c>
      <c r="AC23" s="224"/>
    </row>
    <row r="24" spans="2:31" x14ac:dyDescent="0.35">
      <c r="B24" s="303" t="s">
        <v>45</v>
      </c>
      <c r="C24" s="219"/>
      <c r="D24" s="253">
        <v>13680</v>
      </c>
      <c r="E24" s="254">
        <v>13558</v>
      </c>
      <c r="F24" s="254">
        <v>13090</v>
      </c>
      <c r="G24" s="254">
        <v>13861</v>
      </c>
      <c r="H24" s="254">
        <v>14769</v>
      </c>
      <c r="I24" s="254">
        <v>14321</v>
      </c>
      <c r="J24" s="254">
        <v>13234</v>
      </c>
      <c r="K24" s="257">
        <v>13190</v>
      </c>
      <c r="M24" s="222"/>
      <c r="N24" s="256">
        <v>-8.9181286549707695E-3</v>
      </c>
      <c r="O24" s="257">
        <v>-122</v>
      </c>
      <c r="P24" s="258">
        <v>-3.451836554064025E-2</v>
      </c>
      <c r="Q24" s="257">
        <v>-468</v>
      </c>
      <c r="R24" s="258">
        <v>5.8899923605805871E-2</v>
      </c>
      <c r="S24" s="257">
        <v>771</v>
      </c>
      <c r="T24" s="258">
        <v>6.5507539138590198E-2</v>
      </c>
      <c r="U24" s="257">
        <v>908</v>
      </c>
      <c r="V24" s="258">
        <v>-3.0333807299072424E-2</v>
      </c>
      <c r="W24" s="257">
        <v>-448</v>
      </c>
      <c r="X24" s="258">
        <v>-7.5902520773688975E-2</v>
      </c>
      <c r="Y24" s="254">
        <v>-1087</v>
      </c>
      <c r="Z24" s="258">
        <v>-7.9167830215023716E-2</v>
      </c>
      <c r="AA24" s="257">
        <v>-1134</v>
      </c>
      <c r="AC24" s="224"/>
    </row>
    <row r="25" spans="2:31" x14ac:dyDescent="0.35">
      <c r="B25" s="303" t="s">
        <v>46</v>
      </c>
      <c r="C25" s="219"/>
      <c r="D25" s="253">
        <v>3116</v>
      </c>
      <c r="E25" s="254">
        <v>3168</v>
      </c>
      <c r="F25" s="254">
        <v>3686</v>
      </c>
      <c r="G25" s="254">
        <v>1997</v>
      </c>
      <c r="H25" s="254">
        <v>1466</v>
      </c>
      <c r="I25" s="254">
        <v>1072</v>
      </c>
      <c r="J25" s="254">
        <v>809</v>
      </c>
      <c r="K25" s="257">
        <v>902</v>
      </c>
      <c r="M25" s="222"/>
      <c r="N25" s="256">
        <v>1.6688061617458283E-2</v>
      </c>
      <c r="O25" s="257">
        <v>52</v>
      </c>
      <c r="P25" s="258">
        <v>0.16351010101010099</v>
      </c>
      <c r="Q25" s="257">
        <v>518</v>
      </c>
      <c r="R25" s="258">
        <v>-0.45822029300054257</v>
      </c>
      <c r="S25" s="257">
        <v>-1689</v>
      </c>
      <c r="T25" s="258">
        <v>-0.26589884827240862</v>
      </c>
      <c r="U25" s="257">
        <v>-531</v>
      </c>
      <c r="V25" s="258">
        <v>-0.26875852660300137</v>
      </c>
      <c r="W25" s="257">
        <v>-394</v>
      </c>
      <c r="X25" s="258">
        <v>-0.24533582089552242</v>
      </c>
      <c r="Y25" s="254">
        <v>-263</v>
      </c>
      <c r="Z25" s="258">
        <v>-0.1888489208633094</v>
      </c>
      <c r="AA25" s="257">
        <v>-210</v>
      </c>
      <c r="AC25" s="224"/>
    </row>
    <row r="26" spans="2:31" x14ac:dyDescent="0.35">
      <c r="B26" s="305" t="s">
        <v>1</v>
      </c>
      <c r="C26" s="219"/>
      <c r="D26" s="260">
        <v>148</v>
      </c>
      <c r="E26" s="261">
        <v>243</v>
      </c>
      <c r="F26" s="261">
        <v>188</v>
      </c>
      <c r="G26" s="261">
        <v>251</v>
      </c>
      <c r="H26" s="261">
        <v>321</v>
      </c>
      <c r="I26" s="261">
        <v>325</v>
      </c>
      <c r="J26" s="254">
        <v>391</v>
      </c>
      <c r="K26" s="265">
        <v>421</v>
      </c>
      <c r="L26" s="1221"/>
      <c r="M26" s="219"/>
      <c r="N26" s="264">
        <v>0.64189189189189189</v>
      </c>
      <c r="O26" s="265">
        <v>95</v>
      </c>
      <c r="P26" s="266">
        <v>-0.22633744855967075</v>
      </c>
      <c r="Q26" s="265">
        <v>-55</v>
      </c>
      <c r="R26" s="266">
        <v>0.33510638297872331</v>
      </c>
      <c r="S26" s="265">
        <v>63</v>
      </c>
      <c r="T26" s="266">
        <v>0.2788844621513944</v>
      </c>
      <c r="U26" s="265">
        <v>70</v>
      </c>
      <c r="V26" s="266">
        <v>1.2461059190031154E-2</v>
      </c>
      <c r="W26" s="265">
        <v>4</v>
      </c>
      <c r="X26" s="266">
        <v>0.20307692307692315</v>
      </c>
      <c r="Y26" s="261">
        <v>66</v>
      </c>
      <c r="Z26" s="266">
        <v>0.33650793650793642</v>
      </c>
      <c r="AA26" s="257">
        <v>106</v>
      </c>
      <c r="AC26" s="224"/>
      <c r="AD26" s="224"/>
      <c r="AE26" s="286"/>
    </row>
    <row r="27" spans="2:31" x14ac:dyDescent="0.35">
      <c r="B27" s="235" t="s">
        <v>0</v>
      </c>
      <c r="C27" s="219"/>
      <c r="D27" s="1222">
        <v>269854</v>
      </c>
      <c r="E27" s="306">
        <v>232243</v>
      </c>
      <c r="F27" s="307">
        <v>193436</v>
      </c>
      <c r="G27" s="306">
        <v>177423</v>
      </c>
      <c r="H27" s="307">
        <v>155241</v>
      </c>
      <c r="I27" s="306">
        <v>118333</v>
      </c>
      <c r="J27" s="306">
        <v>107327</v>
      </c>
      <c r="K27" s="306">
        <f>SUM(K9:K26)</f>
        <v>113832</v>
      </c>
      <c r="L27" s="308"/>
      <c r="M27" s="222"/>
      <c r="N27" s="240">
        <f>E27/D27-1</f>
        <v>-0.13937536593861866</v>
      </c>
      <c r="O27" s="241">
        <f>E27-D27</f>
        <v>-37611</v>
      </c>
      <c r="P27" s="242">
        <f>F27/E27-1</f>
        <v>-0.16709653251120593</v>
      </c>
      <c r="Q27" s="243">
        <f>F27-E27</f>
        <v>-38807</v>
      </c>
      <c r="R27" s="242">
        <f t="shared" ref="R27" si="0">G27/F27-1</f>
        <v>-8.2781902024442244E-2</v>
      </c>
      <c r="S27" s="237">
        <f t="shared" ref="S27" si="1">G27-F27</f>
        <v>-16013</v>
      </c>
      <c r="T27" s="242">
        <f t="shared" ref="T27" si="2">H27/G27-1</f>
        <v>-0.12502324952232802</v>
      </c>
      <c r="U27" s="243">
        <f t="shared" ref="U27" si="3">H27-G27</f>
        <v>-22182</v>
      </c>
      <c r="V27" s="309">
        <f t="shared" ref="V27" si="4">I27/H27-1</f>
        <v>-0.23774647161510165</v>
      </c>
      <c r="W27" s="237">
        <f t="shared" ref="W27" si="5">I27-H27</f>
        <v>-36908</v>
      </c>
      <c r="X27" s="309">
        <f t="shared" ref="X27" si="6">J27/I27-1</f>
        <v>-9.3008712700599183E-2</v>
      </c>
      <c r="Y27" s="237">
        <f t="shared" ref="Y27" si="7">J27-I27</f>
        <v>-11006</v>
      </c>
      <c r="Z27" s="242">
        <v>-7.1403515927723649E-2</v>
      </c>
      <c r="AA27" s="243">
        <v>-8753</v>
      </c>
    </row>
    <row r="28" spans="2:31" x14ac:dyDescent="0.35">
      <c r="D28" s="296"/>
      <c r="F28" s="296"/>
      <c r="H28" s="296"/>
      <c r="I28" s="296"/>
      <c r="L28" s="296"/>
    </row>
  </sheetData>
  <mergeCells count="10">
    <mergeCell ref="B3:Z3"/>
    <mergeCell ref="D5:L6"/>
    <mergeCell ref="N5:AA5"/>
    <mergeCell ref="N6:O6"/>
    <mergeCell ref="P6:Q6"/>
    <mergeCell ref="Z6:AA6"/>
    <mergeCell ref="R6:S6"/>
    <mergeCell ref="T6:U6"/>
    <mergeCell ref="V6:W6"/>
    <mergeCell ref="X6:Y6"/>
  </mergeCells>
  <pageMargins left="0.7" right="0.7" top="0.75" bottom="0.75" header="0.3" footer="0.3"/>
  <pageSetup paperSize="9" scale="56"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EVO_sinPIA!D9:K9</xm:f>
              <xm:sqref>L9</xm:sqref>
            </x14:sparkline>
            <x14:sparkline>
              <xm:f>EVO_sinPIA!D10:K10</xm:f>
              <xm:sqref>L10</xm:sqref>
            </x14:sparkline>
            <x14:sparkline>
              <xm:f>EVO_sinPIA!D11:K11</xm:f>
              <xm:sqref>L11</xm:sqref>
            </x14:sparkline>
            <x14:sparkline>
              <xm:f>EVO_sinPIA!D12:K12</xm:f>
              <xm:sqref>L12</xm:sqref>
            </x14:sparkline>
            <x14:sparkline>
              <xm:f>EVO_sinPIA!D13:K13</xm:f>
              <xm:sqref>L13</xm:sqref>
            </x14:sparkline>
            <x14:sparkline>
              <xm:f>EVO_sinPIA!D14:K14</xm:f>
              <xm:sqref>L14</xm:sqref>
            </x14:sparkline>
            <x14:sparkline>
              <xm:f>EVO_sinPIA!D15:K15</xm:f>
              <xm:sqref>L15</xm:sqref>
            </x14:sparkline>
            <x14:sparkline>
              <xm:f>EVO_sinPIA!D16:K16</xm:f>
              <xm:sqref>L16</xm:sqref>
            </x14:sparkline>
            <x14:sparkline>
              <xm:f>EVO_sinPIA!D17:K17</xm:f>
              <xm:sqref>L17</xm:sqref>
            </x14:sparkline>
            <x14:sparkline>
              <xm:f>EVO_sinPIA!D18:K18</xm:f>
              <xm:sqref>L18</xm:sqref>
            </x14:sparkline>
            <x14:sparkline>
              <xm:f>EVO_sinPIA!D19:K19</xm:f>
              <xm:sqref>L19</xm:sqref>
            </x14:sparkline>
            <x14:sparkline>
              <xm:f>EVO_sinPIA!D20:K20</xm:f>
              <xm:sqref>L20</xm:sqref>
            </x14:sparkline>
            <x14:sparkline>
              <xm:f>EVO_sinPIA!D21:K21</xm:f>
              <xm:sqref>L21</xm:sqref>
            </x14:sparkline>
            <x14:sparkline>
              <xm:f>EVO_sinPIA!D22:K22</xm:f>
              <xm:sqref>L22</xm:sqref>
            </x14:sparkline>
            <x14:sparkline>
              <xm:f>EVO_sinPIA!D23:K23</xm:f>
              <xm:sqref>L23</xm:sqref>
            </x14:sparkline>
            <x14:sparkline>
              <xm:f>EVO_sinPIA!D24:K24</xm:f>
              <xm:sqref>L24</xm:sqref>
            </x14:sparkline>
            <x14:sparkline>
              <xm:f>EVO_sinPIA!D25:K25</xm:f>
              <xm:sqref>L25</xm:sqref>
            </x14:sparkline>
            <x14:sparkline>
              <xm:f>EVO_sinPIA!D26:K26</xm:f>
              <xm:sqref>L26</xm:sqref>
            </x14:sparkline>
            <x14:sparkline>
              <xm:f>EVO_sinPIA!D27:K27</xm:f>
              <xm:sqref>L27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463</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33</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149683</v>
      </c>
      <c r="D13" s="1019">
        <v>145134</v>
      </c>
      <c r="E13" s="1019">
        <v>4549</v>
      </c>
      <c r="F13" s="1020">
        <v>0.96960910724664795</v>
      </c>
      <c r="G13" s="1020">
        <v>3.0390892753352085E-2</v>
      </c>
      <c r="I13" s="101">
        <v>9</v>
      </c>
      <c r="J13" s="101">
        <v>1</v>
      </c>
      <c r="K13" s="101">
        <v>2</v>
      </c>
      <c r="L13" s="101" t="s">
        <v>7</v>
      </c>
      <c r="M13" s="1019">
        <v>17526</v>
      </c>
      <c r="N13" s="1019">
        <v>21</v>
      </c>
      <c r="O13" s="1020">
        <v>0.99880321422465379</v>
      </c>
      <c r="P13" s="1020">
        <v>1.1967857753462129E-3</v>
      </c>
      <c r="Q13" s="1020">
        <v>0.94983262894541842</v>
      </c>
    </row>
    <row r="14" spans="1:17" s="101" customFormat="1" x14ac:dyDescent="0.35">
      <c r="B14" s="101" t="s">
        <v>7</v>
      </c>
      <c r="C14" s="1019">
        <v>17547</v>
      </c>
      <c r="D14" s="1019">
        <v>17526</v>
      </c>
      <c r="E14" s="1019">
        <v>21</v>
      </c>
      <c r="F14" s="1020">
        <v>0.99880321422465379</v>
      </c>
      <c r="G14" s="1020">
        <v>1.1967857753462129E-3</v>
      </c>
      <c r="I14" s="101">
        <v>1</v>
      </c>
      <c r="J14" s="101">
        <v>2</v>
      </c>
      <c r="K14" s="101">
        <v>8</v>
      </c>
      <c r="L14" s="101" t="s">
        <v>4</v>
      </c>
      <c r="M14" s="1019">
        <v>42432</v>
      </c>
      <c r="N14" s="1019">
        <v>64</v>
      </c>
      <c r="O14" s="1020">
        <v>0.99849397590361444</v>
      </c>
      <c r="P14" s="1020">
        <v>1.5060240963855422E-3</v>
      </c>
      <c r="Q14" s="1020">
        <v>0.94983262894541842</v>
      </c>
    </row>
    <row r="15" spans="1:17" s="101" customFormat="1" x14ac:dyDescent="0.35">
      <c r="B15" s="101" t="s">
        <v>37</v>
      </c>
      <c r="C15" s="1019">
        <v>11114</v>
      </c>
      <c r="D15" s="1019">
        <v>10983</v>
      </c>
      <c r="E15" s="1019">
        <v>131</v>
      </c>
      <c r="F15" s="1020">
        <v>0.98821306460320313</v>
      </c>
      <c r="G15" s="1020">
        <v>1.1786935396796833E-2</v>
      </c>
      <c r="I15" s="101">
        <v>4</v>
      </c>
      <c r="J15" s="101">
        <v>3</v>
      </c>
      <c r="K15" s="101">
        <v>13</v>
      </c>
      <c r="L15" s="101" t="s">
        <v>35</v>
      </c>
      <c r="M15" s="1019">
        <v>31150</v>
      </c>
      <c r="N15" s="1019">
        <v>132</v>
      </c>
      <c r="O15" s="1020">
        <v>0.99578032095134583</v>
      </c>
      <c r="P15" s="1020">
        <v>4.2196790486541784E-3</v>
      </c>
      <c r="Q15" s="1020">
        <v>0.94983262894541842</v>
      </c>
    </row>
    <row r="16" spans="1:17" s="101" customFormat="1" x14ac:dyDescent="0.35">
      <c r="B16" s="101" t="s">
        <v>38</v>
      </c>
      <c r="C16" s="1019">
        <v>11965</v>
      </c>
      <c r="D16" s="1019">
        <v>10998</v>
      </c>
      <c r="E16" s="1019">
        <v>967</v>
      </c>
      <c r="F16" s="1020">
        <v>0.91918094442122855</v>
      </c>
      <c r="G16" s="1020">
        <v>8.081905557877142E-2</v>
      </c>
      <c r="I16" s="101">
        <v>15</v>
      </c>
      <c r="J16" s="101">
        <v>4</v>
      </c>
      <c r="K16" s="101">
        <v>3</v>
      </c>
      <c r="L16" s="101" t="s">
        <v>37</v>
      </c>
      <c r="M16" s="1019">
        <v>10983</v>
      </c>
      <c r="N16" s="1019">
        <v>131</v>
      </c>
      <c r="O16" s="1020">
        <v>0.98821306460320313</v>
      </c>
      <c r="P16" s="1020">
        <v>1.1786935396796833E-2</v>
      </c>
      <c r="Q16" s="1020">
        <v>0.94983262894541842</v>
      </c>
    </row>
    <row r="17" spans="2:17" s="101" customFormat="1" x14ac:dyDescent="0.35">
      <c r="B17" s="101" t="s">
        <v>6</v>
      </c>
      <c r="C17" s="1019">
        <v>24896</v>
      </c>
      <c r="D17" s="1019">
        <v>24163</v>
      </c>
      <c r="E17" s="1019">
        <v>733</v>
      </c>
      <c r="F17" s="1020">
        <v>0.97055751928020562</v>
      </c>
      <c r="G17" s="1020">
        <v>2.9442480719794346E-2</v>
      </c>
      <c r="I17" s="101">
        <v>8</v>
      </c>
      <c r="J17" s="101">
        <v>5</v>
      </c>
      <c r="K17" s="101">
        <v>6</v>
      </c>
      <c r="L17" s="101" t="s">
        <v>5</v>
      </c>
      <c r="M17" s="1019">
        <v>7871</v>
      </c>
      <c r="N17" s="1019">
        <v>96</v>
      </c>
      <c r="O17" s="1020">
        <v>0.98795029496673781</v>
      </c>
      <c r="P17" s="1020">
        <v>1.2049705033262206E-2</v>
      </c>
      <c r="Q17" s="1020">
        <v>0.94983262894541842</v>
      </c>
    </row>
    <row r="18" spans="2:17" s="101" customFormat="1" x14ac:dyDescent="0.35">
      <c r="B18" s="101" t="s">
        <v>5</v>
      </c>
      <c r="C18" s="1019">
        <v>7967</v>
      </c>
      <c r="D18" s="1019">
        <v>7871</v>
      </c>
      <c r="E18" s="1019">
        <v>96</v>
      </c>
      <c r="F18" s="1020">
        <v>0.98795029496673781</v>
      </c>
      <c r="G18" s="1020">
        <v>1.2049705033262206E-2</v>
      </c>
      <c r="I18" s="101">
        <v>5</v>
      </c>
      <c r="J18" s="101">
        <v>6</v>
      </c>
      <c r="K18" s="101">
        <v>17</v>
      </c>
      <c r="L18" s="101" t="s">
        <v>44</v>
      </c>
      <c r="M18" s="1019">
        <v>6709</v>
      </c>
      <c r="N18" s="1019">
        <v>98</v>
      </c>
      <c r="O18" s="1020">
        <v>0.98560305567797857</v>
      </c>
      <c r="P18" s="1020">
        <v>1.4396944322021448E-2</v>
      </c>
      <c r="Q18" s="1020">
        <v>0.94983262894541842</v>
      </c>
    </row>
    <row r="19" spans="2:17" s="101" customFormat="1" x14ac:dyDescent="0.35">
      <c r="B19" s="101" t="s">
        <v>40</v>
      </c>
      <c r="C19" s="1019">
        <v>27155</v>
      </c>
      <c r="D19" s="1019">
        <v>26422</v>
      </c>
      <c r="E19" s="1019">
        <v>733</v>
      </c>
      <c r="F19" s="1020">
        <v>0.97300681274166823</v>
      </c>
      <c r="G19" s="1020">
        <v>2.6993187258331799E-2</v>
      </c>
      <c r="I19" s="101">
        <v>7</v>
      </c>
      <c r="J19" s="101">
        <v>7</v>
      </c>
      <c r="K19" s="101">
        <v>7</v>
      </c>
      <c r="L19" s="101" t="s">
        <v>40</v>
      </c>
      <c r="M19" s="1019">
        <v>26422</v>
      </c>
      <c r="N19" s="1019">
        <v>733</v>
      </c>
      <c r="O19" s="1020">
        <v>0.97300681274166823</v>
      </c>
      <c r="P19" s="1020">
        <v>2.6993187258331799E-2</v>
      </c>
      <c r="Q19" s="1020">
        <v>0.94983262894541842</v>
      </c>
    </row>
    <row r="20" spans="2:17" s="101" customFormat="1" x14ac:dyDescent="0.35">
      <c r="B20" s="101" t="s">
        <v>4</v>
      </c>
      <c r="C20" s="1019">
        <v>42496</v>
      </c>
      <c r="D20" s="1019">
        <v>42432</v>
      </c>
      <c r="E20" s="1019">
        <v>64</v>
      </c>
      <c r="F20" s="1020">
        <v>0.99849397590361444</v>
      </c>
      <c r="G20" s="1020">
        <v>1.5060240963855422E-3</v>
      </c>
      <c r="I20" s="101">
        <v>2</v>
      </c>
      <c r="J20" s="101">
        <v>8</v>
      </c>
      <c r="K20" s="101">
        <v>5</v>
      </c>
      <c r="L20" s="101" t="s">
        <v>6</v>
      </c>
      <c r="M20" s="1019">
        <v>24163</v>
      </c>
      <c r="N20" s="1019">
        <v>733</v>
      </c>
      <c r="O20" s="1020">
        <v>0.97055751928020562</v>
      </c>
      <c r="P20" s="1020">
        <v>2.9442480719794346E-2</v>
      </c>
      <c r="Q20" s="1020">
        <v>0.94983262894541842</v>
      </c>
    </row>
    <row r="21" spans="2:17" s="101" customFormat="1" x14ac:dyDescent="0.35">
      <c r="B21" s="101" t="s">
        <v>41</v>
      </c>
      <c r="C21" s="1019">
        <v>106483</v>
      </c>
      <c r="D21" s="1019">
        <v>96290</v>
      </c>
      <c r="E21" s="1019">
        <v>10193</v>
      </c>
      <c r="F21" s="1020">
        <v>0.90427579989294071</v>
      </c>
      <c r="G21" s="1020">
        <v>9.5724200107059343E-2</v>
      </c>
      <c r="I21" s="101">
        <v>16</v>
      </c>
      <c r="J21" s="101">
        <v>9</v>
      </c>
      <c r="K21" s="101">
        <v>1</v>
      </c>
      <c r="L21" s="101" t="s">
        <v>8</v>
      </c>
      <c r="M21" s="1019">
        <v>145134</v>
      </c>
      <c r="N21" s="1019">
        <v>4549</v>
      </c>
      <c r="O21" s="1020">
        <v>0.96960910724664795</v>
      </c>
      <c r="P21" s="1020">
        <v>3.0390892753352085E-2</v>
      </c>
      <c r="Q21" s="1020">
        <v>0.94983262894541842</v>
      </c>
    </row>
    <row r="22" spans="2:17" s="101" customFormat="1" x14ac:dyDescent="0.35">
      <c r="B22" s="101" t="s">
        <v>39</v>
      </c>
      <c r="C22" s="1019">
        <v>621</v>
      </c>
      <c r="D22" s="1019">
        <v>590</v>
      </c>
      <c r="E22" s="1019">
        <v>31</v>
      </c>
      <c r="F22" s="1020">
        <v>0.9500805152979066</v>
      </c>
      <c r="G22" s="1020">
        <v>4.9919484702093397E-2</v>
      </c>
      <c r="I22" s="101">
        <v>11</v>
      </c>
      <c r="J22" s="101">
        <v>10</v>
      </c>
      <c r="K22" s="101">
        <v>11</v>
      </c>
      <c r="L22" s="101" t="s">
        <v>3</v>
      </c>
      <c r="M22" s="1019">
        <v>67445</v>
      </c>
      <c r="N22" s="1019">
        <v>3066</v>
      </c>
      <c r="O22" s="1020">
        <v>0.95651742281346175</v>
      </c>
      <c r="P22" s="1020">
        <v>4.3482577186538272E-2</v>
      </c>
      <c r="Q22" s="1020">
        <v>0.94983262894541842</v>
      </c>
    </row>
    <row r="23" spans="2:17" s="101" customFormat="1" x14ac:dyDescent="0.35">
      <c r="B23" s="101" t="s">
        <v>3</v>
      </c>
      <c r="C23" s="1019">
        <v>70511</v>
      </c>
      <c r="D23" s="1019">
        <v>67445</v>
      </c>
      <c r="E23" s="1019">
        <v>3066</v>
      </c>
      <c r="F23" s="1020">
        <v>0.95651742281346175</v>
      </c>
      <c r="G23" s="1020">
        <v>4.3482577186538272E-2</v>
      </c>
      <c r="I23" s="101">
        <v>10</v>
      </c>
      <c r="J23" s="101">
        <v>11</v>
      </c>
      <c r="K23" s="101">
        <v>10</v>
      </c>
      <c r="L23" s="101" t="s">
        <v>39</v>
      </c>
      <c r="M23" s="1019">
        <v>590</v>
      </c>
      <c r="N23" s="1019">
        <v>31</v>
      </c>
      <c r="O23" s="1020">
        <v>0.9500805152979066</v>
      </c>
      <c r="P23" s="1020">
        <v>4.9919484702093397E-2</v>
      </c>
      <c r="Q23" s="1020">
        <v>0.94983262894541842</v>
      </c>
    </row>
    <row r="24" spans="2:17" s="101" customFormat="1" x14ac:dyDescent="0.35">
      <c r="B24" s="101" t="s">
        <v>2</v>
      </c>
      <c r="C24" s="1019">
        <v>14045</v>
      </c>
      <c r="D24" s="1019">
        <v>12574</v>
      </c>
      <c r="E24" s="1019">
        <v>1471</v>
      </c>
      <c r="F24" s="1020">
        <v>0.89526521893912425</v>
      </c>
      <c r="G24" s="1020">
        <v>0.10473478106087576</v>
      </c>
      <c r="I24" s="101">
        <v>18</v>
      </c>
      <c r="J24" s="101">
        <v>12</v>
      </c>
      <c r="K24" s="101">
        <v>20</v>
      </c>
      <c r="L24" s="101" t="s">
        <v>108</v>
      </c>
      <c r="M24" s="1019">
        <v>626805</v>
      </c>
      <c r="N24" s="1019">
        <v>33106</v>
      </c>
      <c r="O24" s="1020">
        <v>0.94983262894541842</v>
      </c>
      <c r="P24" s="1020">
        <v>5.0167371054581605E-2</v>
      </c>
      <c r="Q24" s="1020">
        <v>0.94983262894541842</v>
      </c>
    </row>
    <row r="25" spans="2:17" s="101" customFormat="1" x14ac:dyDescent="0.35">
      <c r="B25" s="101" t="s">
        <v>35</v>
      </c>
      <c r="C25" s="1019">
        <v>31282</v>
      </c>
      <c r="D25" s="1019">
        <v>31150</v>
      </c>
      <c r="E25" s="1019">
        <v>132</v>
      </c>
      <c r="F25" s="1020">
        <v>0.99578032095134583</v>
      </c>
      <c r="G25" s="1020">
        <v>4.2196790486541784E-3</v>
      </c>
      <c r="I25" s="101">
        <v>3</v>
      </c>
      <c r="J25" s="101">
        <v>13</v>
      </c>
      <c r="K25" s="101">
        <v>19</v>
      </c>
      <c r="L25" s="101" t="s">
        <v>46</v>
      </c>
      <c r="M25" s="1019">
        <v>4207</v>
      </c>
      <c r="N25" s="1019">
        <v>252</v>
      </c>
      <c r="O25" s="1020">
        <v>0.94348508634222916</v>
      </c>
      <c r="P25" s="1020">
        <v>5.6514913657770803E-2</v>
      </c>
      <c r="Q25" s="1020">
        <v>0.94983262894541842</v>
      </c>
    </row>
    <row r="26" spans="2:17" s="101" customFormat="1" x14ac:dyDescent="0.35">
      <c r="B26" s="101" t="s">
        <v>42</v>
      </c>
      <c r="C26" s="1019">
        <v>83749</v>
      </c>
      <c r="D26" s="1019">
        <v>78607</v>
      </c>
      <c r="E26" s="1019">
        <v>5142</v>
      </c>
      <c r="F26" s="1020">
        <v>0.93860225196718772</v>
      </c>
      <c r="G26" s="1020">
        <v>6.1397748032812331E-2</v>
      </c>
      <c r="I26" s="101">
        <v>14</v>
      </c>
      <c r="J26" s="101">
        <v>14</v>
      </c>
      <c r="K26" s="101">
        <v>14</v>
      </c>
      <c r="L26" s="101" t="s">
        <v>42</v>
      </c>
      <c r="M26" s="1019">
        <v>78607</v>
      </c>
      <c r="N26" s="1019">
        <v>5142</v>
      </c>
      <c r="O26" s="1020">
        <v>0.93860225196718772</v>
      </c>
      <c r="P26" s="1020">
        <v>6.1397748032812331E-2</v>
      </c>
      <c r="Q26" s="1020">
        <v>0.94983262894541842</v>
      </c>
    </row>
    <row r="27" spans="2:17" s="101" customFormat="1" x14ac:dyDescent="0.35">
      <c r="B27" s="101" t="s">
        <v>47</v>
      </c>
      <c r="C27" s="1019">
        <v>973</v>
      </c>
      <c r="D27" s="1019">
        <v>877</v>
      </c>
      <c r="E27" s="1019">
        <v>96</v>
      </c>
      <c r="F27" s="1020">
        <v>0.90133607399794446</v>
      </c>
      <c r="G27" s="1020">
        <v>9.8663926002055494E-2</v>
      </c>
      <c r="I27" s="101">
        <v>17</v>
      </c>
      <c r="J27" s="101">
        <v>15</v>
      </c>
      <c r="K27" s="101">
        <v>4</v>
      </c>
      <c r="L27" s="101" t="s">
        <v>38</v>
      </c>
      <c r="M27" s="1019">
        <v>10998</v>
      </c>
      <c r="N27" s="1019">
        <v>967</v>
      </c>
      <c r="O27" s="1020">
        <v>0.91918094442122855</v>
      </c>
      <c r="P27" s="1020">
        <v>8.081905557877142E-2</v>
      </c>
      <c r="Q27" s="1020">
        <v>0.94983262894541842</v>
      </c>
    </row>
    <row r="28" spans="2:17" s="101" customFormat="1" x14ac:dyDescent="0.35">
      <c r="B28" s="101" t="s">
        <v>43</v>
      </c>
      <c r="C28" s="1019">
        <v>20747</v>
      </c>
      <c r="D28" s="1019">
        <v>18564</v>
      </c>
      <c r="E28" s="1019">
        <v>2183</v>
      </c>
      <c r="F28" s="1020">
        <v>0.89477996818817174</v>
      </c>
      <c r="G28" s="1020">
        <v>0.10522003181182822</v>
      </c>
      <c r="I28" s="101">
        <v>19</v>
      </c>
      <c r="J28" s="101">
        <v>16</v>
      </c>
      <c r="K28" s="101">
        <v>9</v>
      </c>
      <c r="L28" s="101" t="s">
        <v>41</v>
      </c>
      <c r="M28" s="1019">
        <v>96290</v>
      </c>
      <c r="N28" s="1019">
        <v>10193</v>
      </c>
      <c r="O28" s="1020">
        <v>0.90427579989294071</v>
      </c>
      <c r="P28" s="1020">
        <v>9.5724200107059343E-2</v>
      </c>
      <c r="Q28" s="1020">
        <v>0.94983262894541842</v>
      </c>
    </row>
    <row r="29" spans="2:17" s="101" customFormat="1" x14ac:dyDescent="0.35">
      <c r="B29" s="101" t="s">
        <v>44</v>
      </c>
      <c r="C29" s="1019">
        <v>6807</v>
      </c>
      <c r="D29" s="1019">
        <v>6709</v>
      </c>
      <c r="E29" s="1019">
        <v>98</v>
      </c>
      <c r="F29" s="1020">
        <v>0.98560305567797857</v>
      </c>
      <c r="G29" s="1020">
        <v>1.4396944322021448E-2</v>
      </c>
      <c r="I29" s="101">
        <v>6</v>
      </c>
      <c r="J29" s="101">
        <v>17</v>
      </c>
      <c r="K29" s="101">
        <v>15</v>
      </c>
      <c r="L29" s="101" t="s">
        <v>47</v>
      </c>
      <c r="M29" s="1019">
        <v>877</v>
      </c>
      <c r="N29" s="1019">
        <v>96</v>
      </c>
      <c r="O29" s="1020">
        <v>0.90133607399794446</v>
      </c>
      <c r="P29" s="1020">
        <v>9.8663926002055494E-2</v>
      </c>
      <c r="Q29" s="1020">
        <v>0.94983262894541842</v>
      </c>
    </row>
    <row r="30" spans="2:17" s="101" customFormat="1" x14ac:dyDescent="0.35">
      <c r="B30" s="101" t="s">
        <v>45</v>
      </c>
      <c r="C30" s="1019">
        <v>27411</v>
      </c>
      <c r="D30" s="1019">
        <v>24263</v>
      </c>
      <c r="E30" s="1019">
        <v>3148</v>
      </c>
      <c r="F30" s="1020">
        <v>0.88515559446937364</v>
      </c>
      <c r="G30" s="1020">
        <v>0.11484440553062639</v>
      </c>
      <c r="I30" s="101">
        <v>20</v>
      </c>
      <c r="J30" s="101">
        <v>18</v>
      </c>
      <c r="K30" s="101">
        <v>12</v>
      </c>
      <c r="L30" s="101" t="s">
        <v>2</v>
      </c>
      <c r="M30" s="1019">
        <v>12574</v>
      </c>
      <c r="N30" s="1019">
        <v>1471</v>
      </c>
      <c r="O30" s="1020">
        <v>0.89526521893912425</v>
      </c>
      <c r="P30" s="1020">
        <v>0.10473478106087576</v>
      </c>
      <c r="Q30" s="1020">
        <v>0.94983262894541842</v>
      </c>
    </row>
    <row r="31" spans="2:17" s="101" customFormat="1" x14ac:dyDescent="0.35">
      <c r="B31" s="101" t="s">
        <v>46</v>
      </c>
      <c r="C31" s="1019">
        <v>4459</v>
      </c>
      <c r="D31" s="1019">
        <v>4207</v>
      </c>
      <c r="E31" s="1019">
        <v>252</v>
      </c>
      <c r="F31" s="1020">
        <v>0.94348508634222916</v>
      </c>
      <c r="G31" s="1020">
        <v>5.6514913657770803E-2</v>
      </c>
      <c r="I31" s="101">
        <v>13</v>
      </c>
      <c r="J31" s="101">
        <v>19</v>
      </c>
      <c r="K31" s="101">
        <v>16</v>
      </c>
      <c r="L31" s="101" t="s">
        <v>43</v>
      </c>
      <c r="M31" s="1019">
        <v>18564</v>
      </c>
      <c r="N31" s="1019">
        <v>2183</v>
      </c>
      <c r="O31" s="1020">
        <v>0.89477996818817174</v>
      </c>
      <c r="P31" s="1020">
        <v>0.10522003181182822</v>
      </c>
      <c r="Q31" s="1020">
        <v>0.94983262894541842</v>
      </c>
    </row>
    <row r="32" spans="2:17" s="101" customFormat="1" x14ac:dyDescent="0.35">
      <c r="B32" s="104" t="s">
        <v>108</v>
      </c>
      <c r="C32" s="105">
        <v>659911</v>
      </c>
      <c r="D32" s="105">
        <v>626805</v>
      </c>
      <c r="E32" s="105">
        <v>33106</v>
      </c>
      <c r="F32" s="106">
        <v>0.94983262894541842</v>
      </c>
      <c r="G32" s="106">
        <v>5.0167371054581605E-2</v>
      </c>
      <c r="I32" s="101">
        <v>12</v>
      </c>
      <c r="J32" s="101">
        <v>20</v>
      </c>
      <c r="K32" s="101">
        <v>18</v>
      </c>
      <c r="L32" s="101" t="s">
        <v>45</v>
      </c>
      <c r="M32" s="1019">
        <v>24263</v>
      </c>
      <c r="N32" s="1019">
        <v>3148</v>
      </c>
      <c r="O32" s="1020">
        <v>0.88515559446937364</v>
      </c>
      <c r="P32" s="1020">
        <v>0.11484440553062639</v>
      </c>
      <c r="Q32" s="1020">
        <v>0.94983262894541842</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53125" defaultRowHeight="14.5" x14ac:dyDescent="0.35"/>
  <cols>
    <col min="1" max="1" width="4.26953125" style="666" customWidth="1"/>
    <col min="2" max="2" width="7.26953125" style="666" customWidth="1"/>
    <col min="3" max="3" width="10.81640625" style="666" bestFit="1" customWidth="1"/>
    <col min="4" max="4" width="9.54296875" style="666" customWidth="1"/>
    <col min="5" max="5" width="10.81640625" style="666" bestFit="1" customWidth="1"/>
    <col min="6" max="6" width="11.7265625" style="666" customWidth="1"/>
    <col min="7" max="7" width="10.81640625" style="666" bestFit="1" customWidth="1"/>
    <col min="8" max="8" width="11.453125" style="666"/>
    <col min="9" max="9" width="28.1796875" style="666" customWidth="1"/>
    <col min="10" max="10" width="7" style="666" customWidth="1"/>
    <col min="11" max="11" width="10.81640625" style="666" customWidth="1"/>
    <col min="12" max="12" width="7" style="666" customWidth="1"/>
    <col min="13" max="16384" width="11.453125" style="666"/>
  </cols>
  <sheetData>
    <row r="1" spans="1:17" s="700" customFormat="1" x14ac:dyDescent="0.35"/>
    <row r="2" spans="1:17" s="700" customFormat="1" x14ac:dyDescent="0.35"/>
    <row r="3" spans="1:17" s="700" customFormat="1" x14ac:dyDescent="0.35"/>
    <row r="4" spans="1:17" s="700" customFormat="1" x14ac:dyDescent="0.35"/>
    <row r="5" spans="1:17" s="700" customFormat="1" ht="16.5" customHeight="1" x14ac:dyDescent="0.35"/>
    <row r="6" spans="1:17" s="621" customFormat="1" ht="24.75" customHeight="1" x14ac:dyDescent="0.25">
      <c r="A6" s="1015"/>
      <c r="B6" s="1563" t="s">
        <v>464</v>
      </c>
      <c r="C6" s="1563"/>
      <c r="D6" s="1563"/>
      <c r="E6" s="1563"/>
      <c r="F6" s="1563"/>
      <c r="G6" s="1563"/>
      <c r="H6" s="1563"/>
      <c r="I6" s="1563"/>
      <c r="J6" s="1563"/>
      <c r="K6" s="1563"/>
      <c r="L6" s="1563"/>
      <c r="M6" s="1563"/>
      <c r="N6" s="1563"/>
      <c r="O6" s="1016"/>
    </row>
    <row r="7" spans="1:17" s="621" customFormat="1" ht="24.75" customHeight="1" x14ac:dyDescent="0.25">
      <c r="A7" s="1015"/>
      <c r="B7" s="1563"/>
      <c r="C7" s="1563"/>
      <c r="D7" s="1563"/>
      <c r="E7" s="1563"/>
      <c r="F7" s="1563"/>
      <c r="G7" s="1563"/>
      <c r="H7" s="1563"/>
      <c r="I7" s="1563"/>
      <c r="J7" s="1563"/>
      <c r="K7" s="1563"/>
      <c r="L7" s="1563"/>
      <c r="M7" s="1563"/>
      <c r="N7" s="1563"/>
      <c r="O7" s="1016"/>
    </row>
    <row r="8" spans="1:17" s="621" customFormat="1" ht="15.75" customHeight="1" x14ac:dyDescent="0.25">
      <c r="A8" s="1015"/>
      <c r="B8" s="1702" t="s">
        <v>499</v>
      </c>
      <c r="C8" s="1702"/>
      <c r="D8" s="1702"/>
      <c r="E8" s="1702"/>
      <c r="F8" s="1702"/>
      <c r="G8" s="1702"/>
      <c r="H8" s="1702"/>
      <c r="I8" s="1702"/>
      <c r="J8" s="1702"/>
      <c r="K8" s="1702"/>
      <c r="L8" s="1702"/>
      <c r="M8" s="1702"/>
      <c r="N8" s="1702"/>
    </row>
    <row r="9" spans="1:17" s="700" customFormat="1" ht="6" customHeight="1" x14ac:dyDescent="0.35">
      <c r="A9" s="1018"/>
      <c r="B9" s="1018"/>
      <c r="C9" s="1018"/>
      <c r="D9" s="1018"/>
      <c r="E9" s="1018"/>
      <c r="F9" s="1018"/>
      <c r="G9" s="1018"/>
      <c r="H9" s="1018"/>
      <c r="I9" s="1018"/>
      <c r="J9" s="1018"/>
      <c r="K9" s="1018"/>
      <c r="L9" s="1018"/>
    </row>
    <row r="10" spans="1:17" s="113" customFormat="1" x14ac:dyDescent="0.35"/>
    <row r="11" spans="1:17" s="101" customFormat="1" x14ac:dyDescent="0.35">
      <c r="C11" s="1703" t="s">
        <v>48</v>
      </c>
      <c r="D11" s="1703"/>
      <c r="E11" s="1703"/>
      <c r="L11" s="101">
        <v>1</v>
      </c>
      <c r="M11" s="101">
        <v>3</v>
      </c>
      <c r="N11" s="101">
        <v>4</v>
      </c>
      <c r="O11" s="101">
        <v>5</v>
      </c>
      <c r="P11" s="101">
        <v>6</v>
      </c>
    </row>
    <row r="12" spans="1:17" s="101" customFormat="1" x14ac:dyDescent="0.35">
      <c r="C12" s="101" t="s">
        <v>209</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35">
      <c r="B13" s="101" t="s">
        <v>8</v>
      </c>
      <c r="C13" s="1019">
        <v>123201</v>
      </c>
      <c r="D13" s="1019">
        <v>116158</v>
      </c>
      <c r="E13" s="1019">
        <v>7043</v>
      </c>
      <c r="F13" s="1020">
        <v>0.94283325622356962</v>
      </c>
      <c r="G13" s="1020">
        <v>5.7166743776430384E-2</v>
      </c>
      <c r="I13" s="101">
        <v>9</v>
      </c>
      <c r="J13" s="101">
        <v>1</v>
      </c>
      <c r="K13" s="101">
        <v>8</v>
      </c>
      <c r="L13" s="101" t="s">
        <v>4</v>
      </c>
      <c r="M13" s="1019">
        <v>51825</v>
      </c>
      <c r="N13" s="1019">
        <v>63</v>
      </c>
      <c r="O13" s="1020">
        <v>0.99878584643848289</v>
      </c>
      <c r="P13" s="1020">
        <v>1.2141535615171138E-3</v>
      </c>
      <c r="Q13" s="1020">
        <v>0.90353732494334393</v>
      </c>
    </row>
    <row r="14" spans="1:17" s="101" customFormat="1" x14ac:dyDescent="0.35">
      <c r="B14" s="101" t="s">
        <v>7</v>
      </c>
      <c r="C14" s="1019">
        <v>17463</v>
      </c>
      <c r="D14" s="1019">
        <v>17423</v>
      </c>
      <c r="E14" s="1019">
        <v>40</v>
      </c>
      <c r="F14" s="1020">
        <v>0.9977094428219665</v>
      </c>
      <c r="G14" s="1020">
        <v>2.2905571780335566E-3</v>
      </c>
      <c r="I14" s="101">
        <v>2</v>
      </c>
      <c r="J14" s="101">
        <v>2</v>
      </c>
      <c r="K14" s="101">
        <v>2</v>
      </c>
      <c r="L14" s="101" t="s">
        <v>7</v>
      </c>
      <c r="M14" s="1019">
        <v>17423</v>
      </c>
      <c r="N14" s="1019">
        <v>40</v>
      </c>
      <c r="O14" s="1020">
        <v>0.9977094428219665</v>
      </c>
      <c r="P14" s="1020">
        <v>2.2905571780335566E-3</v>
      </c>
      <c r="Q14" s="1020">
        <v>0.90353732494334393</v>
      </c>
    </row>
    <row r="15" spans="1:17" s="101" customFormat="1" x14ac:dyDescent="0.35">
      <c r="B15" s="101" t="s">
        <v>37</v>
      </c>
      <c r="C15" s="1019">
        <v>15400</v>
      </c>
      <c r="D15" s="1019">
        <v>15219</v>
      </c>
      <c r="E15" s="1019">
        <v>181</v>
      </c>
      <c r="F15" s="1020">
        <v>0.98824675324675326</v>
      </c>
      <c r="G15" s="1020">
        <v>1.1753246753246753E-2</v>
      </c>
      <c r="I15" s="101">
        <v>3</v>
      </c>
      <c r="J15" s="101">
        <v>3</v>
      </c>
      <c r="K15" s="101">
        <v>3</v>
      </c>
      <c r="L15" s="101" t="s">
        <v>37</v>
      </c>
      <c r="M15" s="1019">
        <v>15219</v>
      </c>
      <c r="N15" s="1019">
        <v>181</v>
      </c>
      <c r="O15" s="1020">
        <v>0.98824675324675326</v>
      </c>
      <c r="P15" s="1020">
        <v>1.1753246753246753E-2</v>
      </c>
      <c r="Q15" s="1020">
        <v>0.90353732494334393</v>
      </c>
    </row>
    <row r="16" spans="1:17" s="101" customFormat="1" x14ac:dyDescent="0.35">
      <c r="B16" s="101" t="s">
        <v>38</v>
      </c>
      <c r="C16" s="1019">
        <v>17143</v>
      </c>
      <c r="D16" s="1019">
        <v>14920</v>
      </c>
      <c r="E16" s="1019">
        <v>2223</v>
      </c>
      <c r="F16" s="1020">
        <v>0.87032608061599481</v>
      </c>
      <c r="G16" s="1020">
        <v>0.12967391938400513</v>
      </c>
      <c r="I16" s="101">
        <v>14</v>
      </c>
      <c r="J16" s="101">
        <v>4</v>
      </c>
      <c r="K16" s="101">
        <v>13</v>
      </c>
      <c r="L16" s="101" t="s">
        <v>35</v>
      </c>
      <c r="M16" s="1019">
        <v>33500</v>
      </c>
      <c r="N16" s="1019">
        <v>421</v>
      </c>
      <c r="O16" s="1020">
        <v>0.98758880929217885</v>
      </c>
      <c r="P16" s="1020">
        <v>1.2411190707821113E-2</v>
      </c>
      <c r="Q16" s="1020">
        <v>0.90353732494334393</v>
      </c>
    </row>
    <row r="17" spans="2:17" s="101" customFormat="1" x14ac:dyDescent="0.35">
      <c r="B17" s="101" t="s">
        <v>6</v>
      </c>
      <c r="C17" s="1019">
        <v>20601</v>
      </c>
      <c r="D17" s="1019">
        <v>19792</v>
      </c>
      <c r="E17" s="1019">
        <v>809</v>
      </c>
      <c r="F17" s="1020">
        <v>0.96073006164749286</v>
      </c>
      <c r="G17" s="1020">
        <v>3.926993835250716E-2</v>
      </c>
      <c r="I17" s="101">
        <v>6</v>
      </c>
      <c r="J17" s="101">
        <v>5</v>
      </c>
      <c r="K17" s="101">
        <v>6</v>
      </c>
      <c r="L17" s="101" t="s">
        <v>5</v>
      </c>
      <c r="M17" s="1019">
        <v>5134</v>
      </c>
      <c r="N17" s="1019">
        <v>147</v>
      </c>
      <c r="O17" s="1020">
        <v>0.9721643628100739</v>
      </c>
      <c r="P17" s="1020">
        <v>2.7835637189926151E-2</v>
      </c>
      <c r="Q17" s="1020">
        <v>0.90353732494334393</v>
      </c>
    </row>
    <row r="18" spans="2:17" s="101" customFormat="1" x14ac:dyDescent="0.35">
      <c r="B18" s="101" t="s">
        <v>5</v>
      </c>
      <c r="C18" s="1019">
        <v>5281</v>
      </c>
      <c r="D18" s="1019">
        <v>5134</v>
      </c>
      <c r="E18" s="1019">
        <v>147</v>
      </c>
      <c r="F18" s="1020">
        <v>0.9721643628100739</v>
      </c>
      <c r="G18" s="1020">
        <v>2.7835637189926151E-2</v>
      </c>
      <c r="I18" s="101">
        <v>5</v>
      </c>
      <c r="J18" s="101">
        <v>6</v>
      </c>
      <c r="K18" s="101">
        <v>5</v>
      </c>
      <c r="L18" s="101" t="s">
        <v>6</v>
      </c>
      <c r="M18" s="1019">
        <v>19792</v>
      </c>
      <c r="N18" s="1019">
        <v>809</v>
      </c>
      <c r="O18" s="1020">
        <v>0.96073006164749286</v>
      </c>
      <c r="P18" s="1020">
        <v>3.926993835250716E-2</v>
      </c>
      <c r="Q18" s="1020">
        <v>0.90353732494334393</v>
      </c>
    </row>
    <row r="19" spans="2:17" s="101" customFormat="1" x14ac:dyDescent="0.35">
      <c r="B19" s="101" t="s">
        <v>40</v>
      </c>
      <c r="C19" s="1019">
        <v>31907</v>
      </c>
      <c r="D19" s="1019">
        <v>30625</v>
      </c>
      <c r="E19" s="1019">
        <v>1282</v>
      </c>
      <c r="F19" s="1020">
        <v>0.9598207289936378</v>
      </c>
      <c r="G19" s="1020">
        <v>4.017927100636224E-2</v>
      </c>
      <c r="I19" s="101">
        <v>7</v>
      </c>
      <c r="J19" s="101">
        <v>7</v>
      </c>
      <c r="K19" s="101">
        <v>7</v>
      </c>
      <c r="L19" s="101" t="s">
        <v>40</v>
      </c>
      <c r="M19" s="1019">
        <v>30625</v>
      </c>
      <c r="N19" s="1019">
        <v>1282</v>
      </c>
      <c r="O19" s="1020">
        <v>0.9598207289936378</v>
      </c>
      <c r="P19" s="1020">
        <v>4.017927100636224E-2</v>
      </c>
      <c r="Q19" s="1020">
        <v>0.90353732494334393</v>
      </c>
    </row>
    <row r="20" spans="2:17" s="101" customFormat="1" x14ac:dyDescent="0.35">
      <c r="B20" s="101" t="s">
        <v>4</v>
      </c>
      <c r="C20" s="1019">
        <v>51888</v>
      </c>
      <c r="D20" s="1019">
        <v>51825</v>
      </c>
      <c r="E20" s="1019">
        <v>63</v>
      </c>
      <c r="F20" s="1020">
        <v>0.99878584643848289</v>
      </c>
      <c r="G20" s="1020">
        <v>1.2141535615171138E-3</v>
      </c>
      <c r="I20" s="101">
        <v>1</v>
      </c>
      <c r="J20" s="101">
        <v>8</v>
      </c>
      <c r="K20" s="101">
        <v>17</v>
      </c>
      <c r="L20" s="101" t="s">
        <v>44</v>
      </c>
      <c r="M20" s="1019">
        <v>7324</v>
      </c>
      <c r="N20" s="1019">
        <v>426</v>
      </c>
      <c r="O20" s="1020">
        <v>0.94503225806451618</v>
      </c>
      <c r="P20" s="1020">
        <v>5.4967741935483871E-2</v>
      </c>
      <c r="Q20" s="1020">
        <v>0.90353732494334393</v>
      </c>
    </row>
    <row r="21" spans="2:17" s="101" customFormat="1" x14ac:dyDescent="0.35">
      <c r="B21" s="101" t="s">
        <v>41</v>
      </c>
      <c r="C21" s="1019">
        <v>132683</v>
      </c>
      <c r="D21" s="1019">
        <v>106658</v>
      </c>
      <c r="E21" s="1019">
        <v>26025</v>
      </c>
      <c r="F21" s="1020">
        <v>0.80385580669716539</v>
      </c>
      <c r="G21" s="1020">
        <v>0.19614419330283459</v>
      </c>
      <c r="I21" s="101">
        <v>20</v>
      </c>
      <c r="J21" s="101">
        <v>9</v>
      </c>
      <c r="K21" s="101">
        <v>1</v>
      </c>
      <c r="L21" s="101" t="s">
        <v>8</v>
      </c>
      <c r="M21" s="1019">
        <v>116158</v>
      </c>
      <c r="N21" s="1019">
        <v>7043</v>
      </c>
      <c r="O21" s="1020">
        <v>0.94283325622356962</v>
      </c>
      <c r="P21" s="1020">
        <v>5.7166743776430384E-2</v>
      </c>
      <c r="Q21" s="1020">
        <v>0.90353732494334393</v>
      </c>
    </row>
    <row r="22" spans="2:17" s="101" customFormat="1" x14ac:dyDescent="0.35">
      <c r="B22" s="101" t="s">
        <v>39</v>
      </c>
      <c r="C22" s="1019">
        <v>708</v>
      </c>
      <c r="D22" s="1019">
        <v>642</v>
      </c>
      <c r="E22" s="1019">
        <v>66</v>
      </c>
      <c r="F22" s="1020">
        <v>0.90677966101694918</v>
      </c>
      <c r="G22" s="1020">
        <v>9.3220338983050849E-2</v>
      </c>
      <c r="I22" s="101">
        <v>11</v>
      </c>
      <c r="J22" s="101">
        <v>10</v>
      </c>
      <c r="K22" s="101">
        <v>11</v>
      </c>
      <c r="L22" s="101" t="s">
        <v>3</v>
      </c>
      <c r="M22" s="1019">
        <v>63610</v>
      </c>
      <c r="N22" s="1019">
        <v>3987</v>
      </c>
      <c r="O22" s="1020">
        <v>0.94101809251889879</v>
      </c>
      <c r="P22" s="1020">
        <v>5.8981907481101235E-2</v>
      </c>
      <c r="Q22" s="1020">
        <v>0.90353732494334393</v>
      </c>
    </row>
    <row r="23" spans="2:17" s="101" customFormat="1" x14ac:dyDescent="0.35">
      <c r="B23" s="101" t="s">
        <v>3</v>
      </c>
      <c r="C23" s="1019">
        <v>67597</v>
      </c>
      <c r="D23" s="1019">
        <v>63610</v>
      </c>
      <c r="E23" s="1019">
        <v>3987</v>
      </c>
      <c r="F23" s="1020">
        <v>0.94101809251889879</v>
      </c>
      <c r="G23" s="1020">
        <v>5.8981907481101235E-2</v>
      </c>
      <c r="I23" s="101">
        <v>10</v>
      </c>
      <c r="J23" s="101">
        <v>11</v>
      </c>
      <c r="K23" s="101">
        <v>10</v>
      </c>
      <c r="L23" s="101" t="s">
        <v>39</v>
      </c>
      <c r="M23" s="1019">
        <v>642</v>
      </c>
      <c r="N23" s="1019">
        <v>66</v>
      </c>
      <c r="O23" s="1020">
        <v>0.90677966101694918</v>
      </c>
      <c r="P23" s="1020">
        <v>9.3220338983050849E-2</v>
      </c>
      <c r="Q23" s="1020">
        <v>0.90353732494334393</v>
      </c>
    </row>
    <row r="24" spans="2:17" s="101" customFormat="1" x14ac:dyDescent="0.35">
      <c r="B24" s="101" t="s">
        <v>2</v>
      </c>
      <c r="C24" s="1019">
        <v>15242</v>
      </c>
      <c r="D24" s="1019">
        <v>12398</v>
      </c>
      <c r="E24" s="1019">
        <v>2844</v>
      </c>
      <c r="F24" s="1020">
        <v>0.81341031360713822</v>
      </c>
      <c r="G24" s="1020">
        <v>0.18658968639286183</v>
      </c>
      <c r="I24" s="101">
        <v>18</v>
      </c>
      <c r="J24" s="101">
        <v>12</v>
      </c>
      <c r="K24" s="101">
        <v>20</v>
      </c>
      <c r="L24" s="101" t="s">
        <v>108</v>
      </c>
      <c r="M24" s="1019">
        <v>610400</v>
      </c>
      <c r="N24" s="1019">
        <v>65167</v>
      </c>
      <c r="O24" s="1020">
        <v>0.90353732494334393</v>
      </c>
      <c r="P24" s="1020">
        <v>9.6462675056656108E-2</v>
      </c>
      <c r="Q24" s="1020">
        <v>0.90353732494334393</v>
      </c>
    </row>
    <row r="25" spans="2:17" s="101" customFormat="1" x14ac:dyDescent="0.35">
      <c r="B25" s="101" t="s">
        <v>35</v>
      </c>
      <c r="C25" s="1019">
        <v>33921</v>
      </c>
      <c r="D25" s="1019">
        <v>33500</v>
      </c>
      <c r="E25" s="1019">
        <v>421</v>
      </c>
      <c r="F25" s="1020">
        <v>0.98758880929217885</v>
      </c>
      <c r="G25" s="1020">
        <v>1.2411190707821113E-2</v>
      </c>
      <c r="I25" s="101">
        <v>4</v>
      </c>
      <c r="J25" s="101">
        <v>13</v>
      </c>
      <c r="K25" s="101">
        <v>14</v>
      </c>
      <c r="L25" s="101" t="s">
        <v>42</v>
      </c>
      <c r="M25" s="1019">
        <v>61725</v>
      </c>
      <c r="N25" s="1019">
        <v>7747</v>
      </c>
      <c r="O25" s="1020">
        <v>0.88848744818056191</v>
      </c>
      <c r="P25" s="1020">
        <v>0.11151255181943805</v>
      </c>
      <c r="Q25" s="1020">
        <v>0.90353732494334393</v>
      </c>
    </row>
    <row r="26" spans="2:17" s="101" customFormat="1" x14ac:dyDescent="0.35">
      <c r="B26" s="101" t="s">
        <v>42</v>
      </c>
      <c r="C26" s="1019">
        <v>69472</v>
      </c>
      <c r="D26" s="1019">
        <v>61725</v>
      </c>
      <c r="E26" s="1019">
        <v>7747</v>
      </c>
      <c r="F26" s="1020">
        <v>0.88848744818056191</v>
      </c>
      <c r="G26" s="1020">
        <v>0.11151255181943805</v>
      </c>
      <c r="I26" s="101">
        <v>13</v>
      </c>
      <c r="J26" s="101">
        <v>14</v>
      </c>
      <c r="K26" s="101">
        <v>4</v>
      </c>
      <c r="L26" s="101" t="s">
        <v>38</v>
      </c>
      <c r="M26" s="1019">
        <v>14920</v>
      </c>
      <c r="N26" s="1019">
        <v>2223</v>
      </c>
      <c r="O26" s="1020">
        <v>0.87032608061599481</v>
      </c>
      <c r="P26" s="1020">
        <v>0.12967391938400513</v>
      </c>
      <c r="Q26" s="1020">
        <v>0.90353732494334393</v>
      </c>
    </row>
    <row r="27" spans="2:17" s="101" customFormat="1" x14ac:dyDescent="0.35">
      <c r="B27" s="101" t="s">
        <v>47</v>
      </c>
      <c r="C27" s="1019">
        <v>716</v>
      </c>
      <c r="D27" s="1019">
        <v>596</v>
      </c>
      <c r="E27" s="1019">
        <v>120</v>
      </c>
      <c r="F27" s="1020">
        <v>0.83240223463687146</v>
      </c>
      <c r="G27" s="1020">
        <v>0.16759776536312848</v>
      </c>
      <c r="I27" s="101">
        <v>16</v>
      </c>
      <c r="J27" s="101">
        <v>15</v>
      </c>
      <c r="K27" s="101">
        <v>19</v>
      </c>
      <c r="L27" s="101" t="s">
        <v>46</v>
      </c>
      <c r="M27" s="1019">
        <v>3198</v>
      </c>
      <c r="N27" s="1019">
        <v>553</v>
      </c>
      <c r="O27" s="1020">
        <v>0.85257264729405491</v>
      </c>
      <c r="P27" s="1020">
        <v>0.14742735270594509</v>
      </c>
      <c r="Q27" s="1020">
        <v>0.90353732494334393</v>
      </c>
    </row>
    <row r="28" spans="2:17" s="101" customFormat="1" x14ac:dyDescent="0.35">
      <c r="B28" s="101" t="s">
        <v>43</v>
      </c>
      <c r="C28" s="1019">
        <v>20320</v>
      </c>
      <c r="D28" s="1019">
        <v>16780</v>
      </c>
      <c r="E28" s="1019">
        <v>3540</v>
      </c>
      <c r="F28" s="1020">
        <v>0.82578740157480313</v>
      </c>
      <c r="G28" s="1020">
        <v>0.17421259842519685</v>
      </c>
      <c r="I28" s="101">
        <v>17</v>
      </c>
      <c r="J28" s="101">
        <v>16</v>
      </c>
      <c r="K28" s="101">
        <v>15</v>
      </c>
      <c r="L28" s="101" t="s">
        <v>47</v>
      </c>
      <c r="M28" s="1019">
        <v>596</v>
      </c>
      <c r="N28" s="1019">
        <v>120</v>
      </c>
      <c r="O28" s="1020">
        <v>0.83240223463687146</v>
      </c>
      <c r="P28" s="1020">
        <v>0.16759776536312848</v>
      </c>
      <c r="Q28" s="1020">
        <v>0.90353732494334393</v>
      </c>
    </row>
    <row r="29" spans="2:17" s="101" customFormat="1" x14ac:dyDescent="0.35">
      <c r="B29" s="101" t="s">
        <v>44</v>
      </c>
      <c r="C29" s="1019">
        <v>7750</v>
      </c>
      <c r="D29" s="1019">
        <v>7324</v>
      </c>
      <c r="E29" s="1019">
        <v>426</v>
      </c>
      <c r="F29" s="1020">
        <v>0.94503225806451618</v>
      </c>
      <c r="G29" s="1020">
        <v>5.4967741935483871E-2</v>
      </c>
      <c r="I29" s="101">
        <v>8</v>
      </c>
      <c r="J29" s="101">
        <v>17</v>
      </c>
      <c r="K29" s="101">
        <v>16</v>
      </c>
      <c r="L29" s="101" t="s">
        <v>43</v>
      </c>
      <c r="M29" s="1019">
        <v>16780</v>
      </c>
      <c r="N29" s="1019">
        <v>3540</v>
      </c>
      <c r="O29" s="1020">
        <v>0.82578740157480313</v>
      </c>
      <c r="P29" s="1020">
        <v>0.17421259842519685</v>
      </c>
      <c r="Q29" s="1020">
        <v>0.90353732494334393</v>
      </c>
    </row>
    <row r="30" spans="2:17" s="101" customFormat="1" x14ac:dyDescent="0.35">
      <c r="B30" s="101" t="s">
        <v>45</v>
      </c>
      <c r="C30" s="1019">
        <v>40523</v>
      </c>
      <c r="D30" s="1019">
        <v>32873</v>
      </c>
      <c r="E30" s="1019">
        <v>7650</v>
      </c>
      <c r="F30" s="1020">
        <v>0.81121832045998565</v>
      </c>
      <c r="G30" s="1020">
        <v>0.18878167954001432</v>
      </c>
      <c r="I30" s="101">
        <v>19</v>
      </c>
      <c r="J30" s="101">
        <v>18</v>
      </c>
      <c r="K30" s="101">
        <v>12</v>
      </c>
      <c r="L30" s="101" t="s">
        <v>2</v>
      </c>
      <c r="M30" s="1019">
        <v>12398</v>
      </c>
      <c r="N30" s="1019">
        <v>2844</v>
      </c>
      <c r="O30" s="1020">
        <v>0.81341031360713822</v>
      </c>
      <c r="P30" s="1020">
        <v>0.18658968639286183</v>
      </c>
      <c r="Q30" s="1020">
        <v>0.90353732494334393</v>
      </c>
    </row>
    <row r="31" spans="2:17" s="101" customFormat="1" x14ac:dyDescent="0.35">
      <c r="B31" s="101" t="s">
        <v>46</v>
      </c>
      <c r="C31" s="1019">
        <v>3751</v>
      </c>
      <c r="D31" s="1019">
        <v>3198</v>
      </c>
      <c r="E31" s="1019">
        <v>553</v>
      </c>
      <c r="F31" s="1020">
        <v>0.85257264729405491</v>
      </c>
      <c r="G31" s="1020">
        <v>0.14742735270594509</v>
      </c>
      <c r="I31" s="101">
        <v>15</v>
      </c>
      <c r="J31" s="101">
        <v>19</v>
      </c>
      <c r="K31" s="101">
        <v>18</v>
      </c>
      <c r="L31" s="101" t="s">
        <v>45</v>
      </c>
      <c r="M31" s="1019">
        <v>32873</v>
      </c>
      <c r="N31" s="1019">
        <v>7650</v>
      </c>
      <c r="O31" s="1020">
        <v>0.81121832045998565</v>
      </c>
      <c r="P31" s="1020">
        <v>0.18878167954001432</v>
      </c>
      <c r="Q31" s="1020">
        <v>0.90353732494334393</v>
      </c>
    </row>
    <row r="32" spans="2:17" s="101" customFormat="1" x14ac:dyDescent="0.35">
      <c r="B32" s="104" t="s">
        <v>108</v>
      </c>
      <c r="C32" s="105">
        <v>675567</v>
      </c>
      <c r="D32" s="105">
        <v>610400</v>
      </c>
      <c r="E32" s="105">
        <v>65167</v>
      </c>
      <c r="F32" s="106">
        <v>0.90353732494334393</v>
      </c>
      <c r="G32" s="106">
        <v>9.6462675056656108E-2</v>
      </c>
      <c r="I32" s="101">
        <v>12</v>
      </c>
      <c r="J32" s="101">
        <v>20</v>
      </c>
      <c r="K32" s="101">
        <v>9</v>
      </c>
      <c r="L32" s="101" t="s">
        <v>41</v>
      </c>
      <c r="M32" s="1019">
        <v>106658</v>
      </c>
      <c r="N32" s="1019">
        <v>26025</v>
      </c>
      <c r="O32" s="1020">
        <v>0.80385580669716539</v>
      </c>
      <c r="P32" s="1020">
        <v>0.19614419330283459</v>
      </c>
      <c r="Q32" s="1020">
        <v>0.90353732494334393</v>
      </c>
    </row>
    <row r="33" spans="13:16" s="113" customFormat="1" x14ac:dyDescent="0.35">
      <c r="M33" s="1146"/>
      <c r="N33" s="1146"/>
      <c r="O33" s="1147"/>
      <c r="P33" s="1147"/>
    </row>
    <row r="34" spans="13:16" s="113" customFormat="1" x14ac:dyDescent="0.35"/>
  </sheetData>
  <mergeCells count="3">
    <mergeCell ref="B6:N7"/>
    <mergeCell ref="B8:N8"/>
    <mergeCell ref="C11:E11"/>
  </mergeCells>
  <printOptions horizontalCentered="1"/>
  <pageMargins left="0" right="0" top="0.43307086614173229" bottom="0.43307086614173229" header="0" footer="0"/>
  <pageSetup paperSize="9" scale="86"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30" sqref="P30"/>
    </sheetView>
  </sheetViews>
  <sheetFormatPr baseColWidth="10" defaultColWidth="11.453125" defaultRowHeight="14.5" x14ac:dyDescent="0.35"/>
  <cols>
    <col min="1" max="1" width="4.453125" style="1014" customWidth="1"/>
    <col min="2" max="2" width="28.7265625" style="1014" customWidth="1"/>
    <col min="3" max="3" width="0.54296875" style="1014" customWidth="1"/>
    <col min="4" max="4" width="13.453125" style="1014" customWidth="1"/>
    <col min="5" max="5" width="0.54296875" style="1014" customWidth="1"/>
    <col min="6" max="6" width="13.453125" style="1014" customWidth="1"/>
    <col min="7" max="7" width="10.453125" style="1014" customWidth="1"/>
    <col min="8" max="8" width="0.7265625" style="1014" customWidth="1"/>
    <col min="9" max="9" width="11.1796875" style="1014" customWidth="1"/>
    <col min="10" max="10" width="10.453125" style="1014" customWidth="1"/>
    <col min="11" max="11" width="0.7265625" style="1014" customWidth="1"/>
    <col min="12" max="12" width="9.54296875" style="1014" customWidth="1"/>
    <col min="13" max="13" width="11.453125" style="1014"/>
    <col min="14" max="14" width="9.54296875" style="1014" customWidth="1"/>
    <col min="15" max="15" width="11.453125" style="1014"/>
    <col min="16" max="16" width="9.54296875" style="1014" customWidth="1"/>
    <col min="17" max="16384" width="11.453125" style="1014"/>
  </cols>
  <sheetData>
    <row r="2" spans="1:19" s="965" customFormat="1" x14ac:dyDescent="0.35">
      <c r="B2" s="1758"/>
      <c r="C2" s="1758"/>
      <c r="D2" s="1156"/>
      <c r="E2" s="1157"/>
      <c r="F2" s="1155"/>
      <c r="G2" s="1157"/>
    </row>
    <row r="3" spans="1:19" s="965" customFormat="1" ht="38.25" customHeight="1" x14ac:dyDescent="0.35">
      <c r="B3" s="1155"/>
      <c r="C3" s="1155"/>
      <c r="D3" s="1155"/>
      <c r="E3" s="1157"/>
      <c r="F3" s="1155"/>
      <c r="G3" s="1157"/>
    </row>
    <row r="4" spans="1:19" s="967" customFormat="1" ht="37.5" customHeight="1" x14ac:dyDescent="0.25">
      <c r="B4" s="1779" t="s">
        <v>336</v>
      </c>
      <c r="C4" s="1779"/>
      <c r="D4" s="1779"/>
      <c r="E4" s="1779"/>
      <c r="F4" s="1779"/>
      <c r="G4" s="1779"/>
      <c r="H4" s="1779"/>
      <c r="I4" s="1779"/>
      <c r="J4" s="1779"/>
      <c r="K4" s="1779"/>
      <c r="L4" s="1779"/>
      <c r="M4" s="1779"/>
      <c r="N4" s="1779"/>
      <c r="O4" s="1779"/>
      <c r="P4" s="1779"/>
      <c r="Q4" s="1779"/>
    </row>
    <row r="5" spans="1:19" s="967" customFormat="1" ht="15.5" x14ac:dyDescent="0.25">
      <c r="B5" s="1484" t="str">
        <f>porsaad!$B$6</f>
        <v>Situación a 31 de enero de 2026</v>
      </c>
      <c r="C5" s="1484"/>
      <c r="D5" s="1484"/>
      <c r="E5" s="1484"/>
      <c r="F5" s="1484"/>
      <c r="G5" s="1484"/>
      <c r="H5" s="1484"/>
      <c r="I5" s="1484"/>
      <c r="J5" s="1484"/>
      <c r="K5" s="1484"/>
      <c r="L5" s="1484"/>
      <c r="M5" s="1484"/>
      <c r="N5" s="1484"/>
      <c r="O5" s="1484"/>
      <c r="P5" s="1484"/>
      <c r="Q5" s="1484"/>
    </row>
    <row r="6" spans="1:19" s="967" customFormat="1" ht="6" customHeight="1" x14ac:dyDescent="0.25">
      <c r="B6" s="968"/>
      <c r="C6" s="968"/>
      <c r="D6" s="1158"/>
      <c r="E6" s="1158"/>
      <c r="F6" s="1158"/>
      <c r="G6" s="1158"/>
      <c r="H6" s="968"/>
      <c r="I6" s="968"/>
      <c r="J6" s="968"/>
      <c r="K6" s="968"/>
      <c r="L6" s="968"/>
      <c r="M6" s="968"/>
      <c r="N6" s="968"/>
      <c r="O6" s="968"/>
      <c r="P6" s="968"/>
      <c r="Q6" s="968"/>
    </row>
    <row r="7" spans="1:19" s="972" customFormat="1" ht="4.5" customHeight="1" x14ac:dyDescent="0.25">
      <c r="A7" s="1148"/>
      <c r="B7" s="1759" t="s">
        <v>12</v>
      </c>
      <c r="C7" s="1149"/>
      <c r="D7" s="1759" t="s">
        <v>273</v>
      </c>
      <c r="E7" s="1150"/>
      <c r="F7" s="1762" t="s">
        <v>465</v>
      </c>
      <c r="G7" s="1763"/>
      <c r="H7" s="1151"/>
      <c r="I7" s="1762" t="s">
        <v>274</v>
      </c>
      <c r="J7" s="1766"/>
      <c r="K7" s="1159"/>
      <c r="L7" s="1159"/>
      <c r="M7" s="1159"/>
      <c r="N7" s="1159"/>
      <c r="O7" s="1159"/>
      <c r="P7" s="1159"/>
      <c r="Q7" s="1160"/>
    </row>
    <row r="8" spans="1:19" s="972" customFormat="1" ht="15" customHeight="1" x14ac:dyDescent="0.25">
      <c r="A8" s="1148"/>
      <c r="B8" s="1760"/>
      <c r="C8" s="1149"/>
      <c r="D8" s="1760"/>
      <c r="E8" s="1150"/>
      <c r="F8" s="1764"/>
      <c r="G8" s="1765"/>
      <c r="H8" s="1151"/>
      <c r="I8" s="1764"/>
      <c r="J8" s="1767"/>
      <c r="K8" s="1152"/>
      <c r="L8" s="1770" t="s">
        <v>133</v>
      </c>
      <c r="M8" s="1771"/>
      <c r="N8" s="1774" t="s">
        <v>134</v>
      </c>
      <c r="O8" s="1748"/>
      <c r="P8" s="1748"/>
      <c r="Q8" s="1748"/>
    </row>
    <row r="9" spans="1:19" s="972" customFormat="1" ht="44.25" customHeight="1" x14ac:dyDescent="0.25">
      <c r="A9" s="1148"/>
      <c r="B9" s="1760"/>
      <c r="C9" s="1149"/>
      <c r="D9" s="1760"/>
      <c r="E9" s="1150"/>
      <c r="F9" s="1764"/>
      <c r="G9" s="1765"/>
      <c r="H9" s="1151"/>
      <c r="I9" s="1768"/>
      <c r="J9" s="1769"/>
      <c r="K9" s="1152"/>
      <c r="L9" s="1772"/>
      <c r="M9" s="1773"/>
      <c r="N9" s="1775" t="s">
        <v>468</v>
      </c>
      <c r="O9" s="1776"/>
      <c r="P9" s="1777" t="s">
        <v>469</v>
      </c>
      <c r="Q9" s="1778"/>
    </row>
    <row r="10" spans="1:19" s="972" customFormat="1" ht="72.5" x14ac:dyDescent="0.25">
      <c r="A10" s="1148"/>
      <c r="B10" s="1761"/>
      <c r="C10" s="1151"/>
      <c r="D10" s="1193" t="s">
        <v>9</v>
      </c>
      <c r="E10" s="1161"/>
      <c r="F10" s="1194" t="s">
        <v>9</v>
      </c>
      <c r="G10" s="1195" t="s">
        <v>275</v>
      </c>
      <c r="H10" s="1151"/>
      <c r="I10" s="1194" t="s">
        <v>9</v>
      </c>
      <c r="J10" s="1191" t="s">
        <v>275</v>
      </c>
      <c r="K10" s="1162"/>
      <c r="L10" s="1196" t="s">
        <v>9</v>
      </c>
      <c r="M10" s="1192" t="s">
        <v>470</v>
      </c>
      <c r="N10" s="1145" t="s">
        <v>9</v>
      </c>
      <c r="O10" s="1198" t="s">
        <v>470</v>
      </c>
      <c r="P10" s="1197" t="s">
        <v>9</v>
      </c>
      <c r="Q10" s="1144" t="s">
        <v>470</v>
      </c>
    </row>
    <row r="11" spans="1:19" s="961" customFormat="1" ht="9" customHeight="1" x14ac:dyDescent="0.35">
      <c r="A11" s="1153"/>
      <c r="B11" s="1154"/>
      <c r="D11" s="127"/>
      <c r="E11" s="1154"/>
      <c r="F11" s="127"/>
      <c r="G11" s="1154"/>
      <c r="I11" s="1154"/>
      <c r="J11" s="1154"/>
    </row>
    <row r="12" spans="1:19" s="962" customFormat="1" x14ac:dyDescent="0.25">
      <c r="A12" s="1163"/>
      <c r="B12" s="1164" t="s">
        <v>8</v>
      </c>
      <c r="D12" s="1165">
        <f>'41benpresaad'!D10</f>
        <v>340135</v>
      </c>
      <c r="E12" s="1166">
        <v>53364</v>
      </c>
      <c r="F12" s="1167">
        <f>D12-I12</f>
        <v>326375</v>
      </c>
      <c r="G12" s="1168">
        <f>F12*100/D12</f>
        <v>95.954547459097128</v>
      </c>
      <c r="I12" s="1167">
        <f>L12+N12+P12</f>
        <v>13760</v>
      </c>
      <c r="J12" s="1168">
        <f t="shared" ref="J12:J29" si="0">I12*100/D12</f>
        <v>4.0454525409028772</v>
      </c>
      <c r="L12" s="1167">
        <v>3</v>
      </c>
      <c r="M12" s="1169">
        <f>L12/$I12*100</f>
        <v>2.1802325581395349E-2</v>
      </c>
      <c r="N12" s="1167">
        <v>9786</v>
      </c>
      <c r="O12" s="1126">
        <f>N12/$I12*100</f>
        <v>71.119186046511629</v>
      </c>
      <c r="P12" s="1167">
        <v>3971</v>
      </c>
      <c r="Q12" s="1126">
        <f>P12/$I12*100</f>
        <v>28.859011627906977</v>
      </c>
      <c r="R12" s="1170"/>
      <c r="S12" s="1170"/>
    </row>
    <row r="13" spans="1:19" s="962" customFormat="1" x14ac:dyDescent="0.25">
      <c r="A13" s="1163"/>
      <c r="B13" s="1171" t="s">
        <v>7</v>
      </c>
      <c r="D13" s="1172">
        <f>'41benpresaad'!D11</f>
        <v>49186</v>
      </c>
      <c r="E13" s="1166">
        <v>5161</v>
      </c>
      <c r="F13" s="1173">
        <f t="shared" ref="F13:F29" si="1">D13-I13</f>
        <v>48633</v>
      </c>
      <c r="G13" s="1174">
        <f t="shared" ref="G13:G29" si="2">F13*100/D13</f>
        <v>98.875696336355873</v>
      </c>
      <c r="I13" s="1173">
        <f t="shared" ref="I13:I29" si="3">L13+N13+P13</f>
        <v>553</v>
      </c>
      <c r="J13" s="1174">
        <f t="shared" si="0"/>
        <v>1.1243036636441264</v>
      </c>
      <c r="L13" s="1173">
        <v>0</v>
      </c>
      <c r="M13" s="1175">
        <f>L13/$I13*100</f>
        <v>0</v>
      </c>
      <c r="N13" s="1173">
        <v>296</v>
      </c>
      <c r="O13" s="1127">
        <f>N13/$I13*100</f>
        <v>53.526220614828212</v>
      </c>
      <c r="P13" s="1173">
        <v>257</v>
      </c>
      <c r="Q13" s="1127">
        <f>P13/$I13*100</f>
        <v>46.473779385171795</v>
      </c>
      <c r="R13" s="1170"/>
      <c r="S13" s="1170"/>
    </row>
    <row r="14" spans="1:19" s="962" customFormat="1" x14ac:dyDescent="0.25">
      <c r="A14" s="1163"/>
      <c r="B14" s="1171" t="s">
        <v>37</v>
      </c>
      <c r="D14" s="1172">
        <f>'41benpresaad'!D12</f>
        <v>33656</v>
      </c>
      <c r="E14" s="1166">
        <v>3593</v>
      </c>
      <c r="F14" s="1173">
        <f t="shared" si="1"/>
        <v>32709</v>
      </c>
      <c r="G14" s="1174">
        <f t="shared" si="2"/>
        <v>97.186237223674823</v>
      </c>
      <c r="I14" s="1173">
        <f t="shared" si="3"/>
        <v>947</v>
      </c>
      <c r="J14" s="1174">
        <f t="shared" si="0"/>
        <v>2.8137627763251722</v>
      </c>
      <c r="L14" s="1173">
        <v>3</v>
      </c>
      <c r="M14" s="1175">
        <f>L14/$I14*100</f>
        <v>0.31678986272439286</v>
      </c>
      <c r="N14" s="1173">
        <v>243</v>
      </c>
      <c r="O14" s="1127">
        <f>N14/$I14*100</f>
        <v>25.659978880675823</v>
      </c>
      <c r="P14" s="1173">
        <v>701</v>
      </c>
      <c r="Q14" s="1127">
        <f>P14/$I14*100</f>
        <v>74.023231256599786</v>
      </c>
      <c r="R14" s="1170"/>
      <c r="S14" s="1170"/>
    </row>
    <row r="15" spans="1:19" s="962" customFormat="1" x14ac:dyDescent="0.25">
      <c r="A15" s="1163"/>
      <c r="B15" s="1171" t="s">
        <v>38</v>
      </c>
      <c r="D15" s="1172">
        <f>'41benpresaad'!D13</f>
        <v>34177</v>
      </c>
      <c r="E15" s="1166">
        <v>2742</v>
      </c>
      <c r="F15" s="1173">
        <f t="shared" si="1"/>
        <v>34177</v>
      </c>
      <c r="G15" s="1174">
        <f t="shared" si="2"/>
        <v>100</v>
      </c>
      <c r="I15" s="1173">
        <f t="shared" si="3"/>
        <v>0</v>
      </c>
      <c r="J15" s="1174">
        <f t="shared" si="0"/>
        <v>0</v>
      </c>
      <c r="L15" s="1173">
        <v>0</v>
      </c>
      <c r="M15" s="1175" t="s">
        <v>363</v>
      </c>
      <c r="N15" s="1173">
        <v>0</v>
      </c>
      <c r="O15" s="1127" t="s">
        <v>363</v>
      </c>
      <c r="P15" s="1173">
        <v>0</v>
      </c>
      <c r="Q15" s="1127" t="s">
        <v>363</v>
      </c>
      <c r="R15" s="1170"/>
      <c r="S15" s="1170"/>
    </row>
    <row r="16" spans="1:19" s="962" customFormat="1" x14ac:dyDescent="0.25">
      <c r="A16" s="1163"/>
      <c r="B16" s="1171" t="s">
        <v>6</v>
      </c>
      <c r="D16" s="1172">
        <f>'41benpresaad'!D14</f>
        <v>67552</v>
      </c>
      <c r="E16" s="1166">
        <v>7296</v>
      </c>
      <c r="F16" s="1173">
        <f t="shared" si="1"/>
        <v>50313</v>
      </c>
      <c r="G16" s="1174">
        <f t="shared" si="2"/>
        <v>74.480400284225482</v>
      </c>
      <c r="I16" s="1173">
        <f t="shared" si="3"/>
        <v>17239</v>
      </c>
      <c r="J16" s="1174">
        <f t="shared" si="0"/>
        <v>25.519599715774515</v>
      </c>
      <c r="L16" s="1173">
        <v>16125</v>
      </c>
      <c r="M16" s="1175">
        <f>L16/$I16*100</f>
        <v>93.537908231335919</v>
      </c>
      <c r="N16" s="1173">
        <v>429</v>
      </c>
      <c r="O16" s="1127">
        <f>N16/$I16*100</f>
        <v>2.4885434189918207</v>
      </c>
      <c r="P16" s="1173">
        <v>685</v>
      </c>
      <c r="Q16" s="1127">
        <f>P16/$I16*100</f>
        <v>3.9735483496722548</v>
      </c>
      <c r="R16" s="1170"/>
      <c r="S16" s="1170"/>
    </row>
    <row r="17" spans="1:19" s="962" customFormat="1" x14ac:dyDescent="0.25">
      <c r="A17" s="1163"/>
      <c r="B17" s="1171" t="s">
        <v>5</v>
      </c>
      <c r="D17" s="1172">
        <f>'41benpresaad'!D15</f>
        <v>18030</v>
      </c>
      <c r="E17" s="1166">
        <v>3462</v>
      </c>
      <c r="F17" s="1173">
        <f t="shared" si="1"/>
        <v>18029</v>
      </c>
      <c r="G17" s="1174">
        <f t="shared" si="2"/>
        <v>99.994453688297284</v>
      </c>
      <c r="I17" s="1173">
        <f t="shared" si="3"/>
        <v>1</v>
      </c>
      <c r="J17" s="1174">
        <f t="shared" si="0"/>
        <v>5.546311702717693E-3</v>
      </c>
      <c r="L17" s="1173">
        <v>0</v>
      </c>
      <c r="M17" s="1175" t="s">
        <v>363</v>
      </c>
      <c r="N17" s="1173">
        <v>0</v>
      </c>
      <c r="O17" s="1127" t="s">
        <v>363</v>
      </c>
      <c r="P17" s="1173">
        <v>1</v>
      </c>
      <c r="Q17" s="1127" t="s">
        <v>363</v>
      </c>
      <c r="R17" s="1170"/>
      <c r="S17" s="1170"/>
    </row>
    <row r="18" spans="1:19" s="962" customFormat="1" x14ac:dyDescent="0.25">
      <c r="A18" s="1163"/>
      <c r="B18" s="1171" t="s">
        <v>4</v>
      </c>
      <c r="D18" s="1172">
        <f>'41benpresaad'!D16</f>
        <v>128699</v>
      </c>
      <c r="E18" s="1166">
        <v>14325</v>
      </c>
      <c r="F18" s="1173">
        <f t="shared" si="1"/>
        <v>125174</v>
      </c>
      <c r="G18" s="1174">
        <f t="shared" si="2"/>
        <v>97.261050979417092</v>
      </c>
      <c r="I18" s="1173">
        <f t="shared" si="3"/>
        <v>3525</v>
      </c>
      <c r="J18" s="1174">
        <f>I18*100/D18</f>
        <v>2.7389490205829103</v>
      </c>
      <c r="L18" s="1173">
        <v>3483</v>
      </c>
      <c r="M18" s="1175">
        <f>L18/$I18*100</f>
        <v>98.808510638297875</v>
      </c>
      <c r="N18" s="1173">
        <v>42</v>
      </c>
      <c r="O18" s="1127">
        <f>N18/$I18*100</f>
        <v>1.1914893617021276</v>
      </c>
      <c r="P18" s="1173">
        <v>0</v>
      </c>
      <c r="Q18" s="1127">
        <f>P18/$I18*100</f>
        <v>0</v>
      </c>
      <c r="R18" s="1170"/>
      <c r="S18" s="1170"/>
    </row>
    <row r="19" spans="1:19" s="962" customFormat="1" x14ac:dyDescent="0.25">
      <c r="A19" s="1163"/>
      <c r="B19" s="1171" t="s">
        <v>40</v>
      </c>
      <c r="D19" s="1172">
        <f>'41benpresaad'!D17</f>
        <v>81799</v>
      </c>
      <c r="E19" s="1166">
        <v>9188</v>
      </c>
      <c r="F19" s="1173">
        <f t="shared" si="1"/>
        <v>80278</v>
      </c>
      <c r="G19" s="1174">
        <f t="shared" si="2"/>
        <v>98.140564065575376</v>
      </c>
      <c r="I19" s="1173">
        <f t="shared" si="3"/>
        <v>1521</v>
      </c>
      <c r="J19" s="1174">
        <f t="shared" si="0"/>
        <v>1.8594359344246263</v>
      </c>
      <c r="L19" s="1173">
        <v>4</v>
      </c>
      <c r="M19" s="1175">
        <f>L19/$I19*100</f>
        <v>0.26298487836949375</v>
      </c>
      <c r="N19" s="1173">
        <v>469</v>
      </c>
      <c r="O19" s="1127">
        <f>N19/$I19*100</f>
        <v>30.834976988823144</v>
      </c>
      <c r="P19" s="1173">
        <v>1048</v>
      </c>
      <c r="Q19" s="1127">
        <f>P19/$I19*100</f>
        <v>68.902038132807363</v>
      </c>
      <c r="R19" s="1170"/>
      <c r="S19" s="1170"/>
    </row>
    <row r="20" spans="1:19" s="962" customFormat="1" x14ac:dyDescent="0.25">
      <c r="A20" s="1163"/>
      <c r="B20" s="1171" t="s">
        <v>41</v>
      </c>
      <c r="D20" s="1172">
        <f>'41benpresaad'!D18</f>
        <v>249207</v>
      </c>
      <c r="E20" s="1166">
        <v>34612</v>
      </c>
      <c r="F20" s="1173">
        <f t="shared" si="1"/>
        <v>249207</v>
      </c>
      <c r="G20" s="1174">
        <f t="shared" si="2"/>
        <v>100</v>
      </c>
      <c r="I20" s="1173">
        <f t="shared" si="3"/>
        <v>0</v>
      </c>
      <c r="J20" s="1174">
        <f t="shared" si="0"/>
        <v>0</v>
      </c>
      <c r="L20" s="1173">
        <v>0</v>
      </c>
      <c r="M20" s="1175" t="s">
        <v>363</v>
      </c>
      <c r="N20" s="1173">
        <v>0</v>
      </c>
      <c r="O20" s="1127" t="s">
        <v>363</v>
      </c>
      <c r="P20" s="1173">
        <v>0</v>
      </c>
      <c r="Q20" s="1127" t="s">
        <v>363</v>
      </c>
      <c r="R20" s="1170"/>
      <c r="S20" s="1170"/>
    </row>
    <row r="21" spans="1:19" s="962" customFormat="1" x14ac:dyDescent="0.25">
      <c r="A21" s="1163"/>
      <c r="B21" s="1171" t="s">
        <v>3</v>
      </c>
      <c r="D21" s="1172">
        <f>'41benpresaad'!D19</f>
        <v>179130</v>
      </c>
      <c r="E21" s="1166">
        <v>13397</v>
      </c>
      <c r="F21" s="1173">
        <f t="shared" si="1"/>
        <v>176666</v>
      </c>
      <c r="G21" s="1174">
        <f t="shared" si="2"/>
        <v>98.624462680734666</v>
      </c>
      <c r="I21" s="1173">
        <f t="shared" si="3"/>
        <v>2464</v>
      </c>
      <c r="J21" s="1174">
        <f t="shared" si="0"/>
        <v>1.375537319265338</v>
      </c>
      <c r="L21" s="1173">
        <v>16</v>
      </c>
      <c r="M21" s="1175">
        <f>L21/$I21*100</f>
        <v>0.64935064935064934</v>
      </c>
      <c r="N21" s="1173">
        <v>1615</v>
      </c>
      <c r="O21" s="1127">
        <f>N21/$I21*100</f>
        <v>65.543831168831161</v>
      </c>
      <c r="P21" s="1173">
        <v>833</v>
      </c>
      <c r="Q21" s="1127">
        <f>P21/$I21*100</f>
        <v>33.80681818181818</v>
      </c>
      <c r="R21" s="1170"/>
      <c r="S21" s="1170"/>
    </row>
    <row r="22" spans="1:19" s="962" customFormat="1" x14ac:dyDescent="0.25">
      <c r="A22" s="1163"/>
      <c r="B22" s="1171" t="s">
        <v>2</v>
      </c>
      <c r="D22" s="1172">
        <f>'41benpresaad'!D20</f>
        <v>37151</v>
      </c>
      <c r="E22" s="1166">
        <v>6540</v>
      </c>
      <c r="F22" s="1173">
        <f t="shared" si="1"/>
        <v>36952</v>
      </c>
      <c r="G22" s="1174">
        <f t="shared" si="2"/>
        <v>99.464348200586798</v>
      </c>
      <c r="I22" s="1173">
        <f t="shared" si="3"/>
        <v>199</v>
      </c>
      <c r="J22" s="1174">
        <f t="shared" si="0"/>
        <v>0.53565179941320562</v>
      </c>
      <c r="L22" s="1173">
        <v>1</v>
      </c>
      <c r="M22" s="1175">
        <f>L22/$I22*100</f>
        <v>0.50251256281407031</v>
      </c>
      <c r="N22" s="1173">
        <v>1</v>
      </c>
      <c r="O22" s="1127">
        <f>N22/$I22*100</f>
        <v>0.50251256281407031</v>
      </c>
      <c r="P22" s="1173">
        <v>197</v>
      </c>
      <c r="Q22" s="1127">
        <f>P22/$I22*100</f>
        <v>98.994974874371849</v>
      </c>
      <c r="R22" s="1170"/>
      <c r="S22" s="1170"/>
    </row>
    <row r="23" spans="1:19" s="962" customFormat="1" x14ac:dyDescent="0.25">
      <c r="A23" s="1163"/>
      <c r="B23" s="1171" t="s">
        <v>35</v>
      </c>
      <c r="D23" s="1172">
        <f>'41benpresaad'!D21</f>
        <v>92849</v>
      </c>
      <c r="E23" s="1166">
        <v>13798</v>
      </c>
      <c r="F23" s="1173">
        <f t="shared" si="1"/>
        <v>92065</v>
      </c>
      <c r="G23" s="1174">
        <f t="shared" si="2"/>
        <v>99.155618261909126</v>
      </c>
      <c r="I23" s="1173">
        <f t="shared" si="3"/>
        <v>784</v>
      </c>
      <c r="J23" s="1174">
        <f t="shared" si="0"/>
        <v>0.84438173809087869</v>
      </c>
      <c r="L23" s="1173">
        <v>9</v>
      </c>
      <c r="M23" s="1175">
        <f>L23/$I23*100</f>
        <v>1.1479591836734695</v>
      </c>
      <c r="N23" s="1173">
        <v>27</v>
      </c>
      <c r="O23" s="1127">
        <f>N23/$I23*100</f>
        <v>3.4438775510204076</v>
      </c>
      <c r="P23" s="1173">
        <v>748</v>
      </c>
      <c r="Q23" s="1127">
        <f>P23/$I23*100</f>
        <v>95.408163265306129</v>
      </c>
      <c r="R23" s="1170"/>
      <c r="S23" s="1170"/>
    </row>
    <row r="24" spans="1:19" s="962" customFormat="1" x14ac:dyDescent="0.25">
      <c r="A24" s="1163"/>
      <c r="B24" s="1171" t="s">
        <v>42</v>
      </c>
      <c r="D24" s="1172">
        <f>'41benpresaad'!D22</f>
        <v>208264</v>
      </c>
      <c r="E24" s="1166">
        <v>24812</v>
      </c>
      <c r="F24" s="1173">
        <f t="shared" si="1"/>
        <v>208264</v>
      </c>
      <c r="G24" s="1174">
        <f t="shared" si="2"/>
        <v>100</v>
      </c>
      <c r="I24" s="1173">
        <f t="shared" si="3"/>
        <v>0</v>
      </c>
      <c r="J24" s="1174">
        <f t="shared" si="0"/>
        <v>0</v>
      </c>
      <c r="L24" s="1173">
        <v>0</v>
      </c>
      <c r="M24" s="1175" t="s">
        <v>363</v>
      </c>
      <c r="N24" s="1173">
        <v>0</v>
      </c>
      <c r="O24" s="1127" t="s">
        <v>363</v>
      </c>
      <c r="P24" s="1173">
        <v>0</v>
      </c>
      <c r="Q24" s="1127" t="s">
        <v>363</v>
      </c>
      <c r="R24" s="1170"/>
      <c r="S24" s="1170"/>
    </row>
    <row r="25" spans="1:19" s="962" customFormat="1" x14ac:dyDescent="0.25">
      <c r="A25" s="1163"/>
      <c r="B25" s="1171" t="s">
        <v>43</v>
      </c>
      <c r="D25" s="1172">
        <f>'41benpresaad'!D23</f>
        <v>50018</v>
      </c>
      <c r="E25" s="1166">
        <v>10064</v>
      </c>
      <c r="F25" s="1173">
        <f t="shared" si="1"/>
        <v>49857</v>
      </c>
      <c r="G25" s="1174">
        <f t="shared" si="2"/>
        <v>99.678115878283819</v>
      </c>
      <c r="I25" s="1173">
        <f t="shared" si="3"/>
        <v>161</v>
      </c>
      <c r="J25" s="1174">
        <f t="shared" si="0"/>
        <v>0.32188412171618219</v>
      </c>
      <c r="L25" s="1173">
        <v>0</v>
      </c>
      <c r="M25" s="1175">
        <f>L25/$I25*100</f>
        <v>0</v>
      </c>
      <c r="N25" s="1173">
        <v>136</v>
      </c>
      <c r="O25" s="1127">
        <f>N25/$I25*100</f>
        <v>84.472049689440993</v>
      </c>
      <c r="P25" s="1173">
        <v>25</v>
      </c>
      <c r="Q25" s="1127">
        <f>P25/$I25*100</f>
        <v>15.527950310559005</v>
      </c>
      <c r="R25" s="1170"/>
      <c r="S25" s="1170"/>
    </row>
    <row r="26" spans="1:19" s="962" customFormat="1" x14ac:dyDescent="0.25">
      <c r="B26" s="1171" t="s">
        <v>44</v>
      </c>
      <c r="D26" s="1172">
        <f>'41benpresaad'!D24</f>
        <v>17320</v>
      </c>
      <c r="E26" s="1166">
        <v>1275</v>
      </c>
      <c r="F26" s="1176">
        <f t="shared" si="1"/>
        <v>17320</v>
      </c>
      <c r="G26" s="1174">
        <f t="shared" si="2"/>
        <v>100</v>
      </c>
      <c r="I26" s="1176">
        <f t="shared" si="3"/>
        <v>0</v>
      </c>
      <c r="J26" s="1174">
        <f t="shared" si="0"/>
        <v>0</v>
      </c>
      <c r="L26" s="1176">
        <v>0</v>
      </c>
      <c r="M26" s="1175" t="s">
        <v>363</v>
      </c>
      <c r="N26" s="1176">
        <v>0</v>
      </c>
      <c r="O26" s="1127" t="s">
        <v>363</v>
      </c>
      <c r="P26" s="1176">
        <v>0</v>
      </c>
      <c r="Q26" s="1127" t="s">
        <v>363</v>
      </c>
      <c r="R26" s="1170"/>
      <c r="S26" s="1170"/>
    </row>
    <row r="27" spans="1:19" s="962" customFormat="1" x14ac:dyDescent="0.25">
      <c r="B27" s="1171" t="s">
        <v>45</v>
      </c>
      <c r="D27" s="1177">
        <f>'41benpresaad'!D25</f>
        <v>74273</v>
      </c>
      <c r="E27" s="1166">
        <v>8030</v>
      </c>
      <c r="F27" s="1176">
        <f t="shared" si="1"/>
        <v>74273</v>
      </c>
      <c r="G27" s="1174">
        <f t="shared" si="2"/>
        <v>100</v>
      </c>
      <c r="I27" s="1176">
        <f t="shared" si="3"/>
        <v>0</v>
      </c>
      <c r="J27" s="1174">
        <f t="shared" si="0"/>
        <v>0</v>
      </c>
      <c r="L27" s="1176">
        <v>0</v>
      </c>
      <c r="M27" s="1175" t="s">
        <v>363</v>
      </c>
      <c r="N27" s="1176">
        <v>0</v>
      </c>
      <c r="O27" s="1127" t="s">
        <v>363</v>
      </c>
      <c r="P27" s="1176">
        <v>0</v>
      </c>
      <c r="Q27" s="1127" t="s">
        <v>363</v>
      </c>
      <c r="R27" s="1170"/>
      <c r="S27" s="1170"/>
    </row>
    <row r="28" spans="1:19" s="962" customFormat="1" x14ac:dyDescent="0.25">
      <c r="B28" s="1171" t="s">
        <v>46</v>
      </c>
      <c r="D28" s="1177">
        <f>'41benpresaad'!D26</f>
        <v>9594</v>
      </c>
      <c r="E28" s="1178">
        <v>1753</v>
      </c>
      <c r="F28" s="1176">
        <f t="shared" si="1"/>
        <v>9463</v>
      </c>
      <c r="G28" s="1179">
        <f t="shared" si="2"/>
        <v>98.634563268709613</v>
      </c>
      <c r="I28" s="1176">
        <f t="shared" si="3"/>
        <v>131</v>
      </c>
      <c r="J28" s="1179">
        <f t="shared" si="0"/>
        <v>1.3654367312903899</v>
      </c>
      <c r="L28" s="1176">
        <v>130</v>
      </c>
      <c r="M28" s="1175" t="s">
        <v>363</v>
      </c>
      <c r="N28" s="1176">
        <v>1</v>
      </c>
      <c r="O28" s="1175" t="s">
        <v>363</v>
      </c>
      <c r="P28" s="1176">
        <v>0</v>
      </c>
      <c r="Q28" s="1175" t="s">
        <v>363</v>
      </c>
      <c r="R28" s="1170"/>
      <c r="S28" s="1170"/>
    </row>
    <row r="29" spans="1:19" s="962" customFormat="1" x14ac:dyDescent="0.25">
      <c r="B29" s="1180" t="s">
        <v>1</v>
      </c>
      <c r="D29" s="1181">
        <f>'41benpresaad'!D27</f>
        <v>3910</v>
      </c>
      <c r="E29" s="1178">
        <v>384</v>
      </c>
      <c r="F29" s="1182">
        <f t="shared" si="1"/>
        <v>3850</v>
      </c>
      <c r="G29" s="1183">
        <f t="shared" si="2"/>
        <v>98.465473145780052</v>
      </c>
      <c r="I29" s="1182">
        <f t="shared" si="3"/>
        <v>60</v>
      </c>
      <c r="J29" s="1183">
        <f t="shared" si="0"/>
        <v>1.5345268542199488</v>
      </c>
      <c r="L29" s="1182">
        <v>0</v>
      </c>
      <c r="M29" s="1184">
        <f>L29/$I29*100</f>
        <v>0</v>
      </c>
      <c r="N29" s="1182">
        <v>15</v>
      </c>
      <c r="O29" s="1129">
        <f>N29/$I29*100</f>
        <v>25</v>
      </c>
      <c r="P29" s="1182">
        <v>45</v>
      </c>
      <c r="Q29" s="1129">
        <f>P29/$I29*100</f>
        <v>75</v>
      </c>
      <c r="R29" s="1170"/>
      <c r="S29" s="1170"/>
    </row>
    <row r="30" spans="1:19" s="961" customFormat="1" ht="7.5" customHeight="1" x14ac:dyDescent="0.35">
      <c r="A30" s="1153"/>
      <c r="B30" s="1154"/>
      <c r="D30" s="1185"/>
      <c r="E30" s="1186"/>
      <c r="F30" s="1185"/>
      <c r="G30" s="1187"/>
      <c r="I30" s="1188"/>
      <c r="J30" s="1187"/>
      <c r="L30" s="1188"/>
      <c r="M30" s="1187"/>
      <c r="N30" s="1188"/>
      <c r="O30" s="1187"/>
      <c r="P30" s="1188"/>
      <c r="Q30" s="1187"/>
    </row>
    <row r="31" spans="1:19" s="1312" customFormat="1" x14ac:dyDescent="0.25">
      <c r="B31" s="1313" t="s">
        <v>0</v>
      </c>
      <c r="D31" s="1314">
        <f>SUM(D12:D29)</f>
        <v>1674950</v>
      </c>
      <c r="E31" s="1315"/>
      <c r="F31" s="1316">
        <f>SUM(F12:F29)</f>
        <v>1633605</v>
      </c>
      <c r="G31" s="1317">
        <f>F31*100/D31</f>
        <v>97.531568106510647</v>
      </c>
      <c r="I31" s="1318">
        <f>SUM(I12:I29)</f>
        <v>41345</v>
      </c>
      <c r="J31" s="1317">
        <f>I31*100/D31</f>
        <v>2.4684318934893579</v>
      </c>
      <c r="L31" s="1318">
        <f>SUM(L12:L29)</f>
        <v>19774</v>
      </c>
      <c r="M31" s="1317">
        <f>L31/$I31*100</f>
        <v>47.826823074132299</v>
      </c>
      <c r="N31" s="1318">
        <f>SUM(N12:N29)</f>
        <v>13060</v>
      </c>
      <c r="O31" s="1317">
        <f>N31/$I31*100</f>
        <v>31.58785826581207</v>
      </c>
      <c r="P31" s="1318">
        <f>SUM(P12:P29)</f>
        <v>8511</v>
      </c>
      <c r="Q31" s="1317">
        <f>P31/$I31*100</f>
        <v>20.585318660055631</v>
      </c>
    </row>
    <row r="32" spans="1:19" s="961" customFormat="1" x14ac:dyDescent="0.35">
      <c r="B32" s="1189" t="s">
        <v>39</v>
      </c>
      <c r="C32" s="1190"/>
    </row>
    <row r="33" spans="2:16" ht="33" customHeight="1" x14ac:dyDescent="0.35">
      <c r="B33" s="1757" t="s">
        <v>276</v>
      </c>
      <c r="C33" s="1757"/>
      <c r="D33" s="1757"/>
      <c r="E33" s="1757"/>
      <c r="F33" s="1757"/>
      <c r="G33" s="1757"/>
      <c r="H33" s="1757"/>
      <c r="I33" s="1757"/>
      <c r="J33" s="1757"/>
      <c r="K33" s="1757"/>
      <c r="L33" s="1757"/>
      <c r="M33" s="1757"/>
      <c r="N33" s="1757"/>
      <c r="O33" s="1757"/>
      <c r="P33" s="1757"/>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E3AD-7E37-4DA1-8156-F329EABCECD5}">
  <sheetPr codeName="Hoja7">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488</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326375</v>
      </c>
      <c r="E10" s="1363"/>
      <c r="F10" s="1364">
        <v>512</v>
      </c>
      <c r="G10" s="1365">
        <v>0.10269782368869722</v>
      </c>
      <c r="H10" s="1364">
        <v>173661</v>
      </c>
      <c r="I10" s="1365">
        <v>34.833216327349312</v>
      </c>
      <c r="J10" s="1364">
        <v>193878</v>
      </c>
      <c r="K10" s="1365">
        <v>38.888376291244612</v>
      </c>
      <c r="L10" s="1364">
        <v>13550</v>
      </c>
      <c r="M10" s="1365">
        <v>2.7178818573864207</v>
      </c>
      <c r="N10" s="1364">
        <v>24656</v>
      </c>
      <c r="O10" s="1365">
        <v>4.9455420720088252</v>
      </c>
      <c r="P10" s="1364">
        <v>3794</v>
      </c>
      <c r="Q10" s="1365">
        <v>0.76100692006819781</v>
      </c>
      <c r="R10" s="1364">
        <v>88487</v>
      </c>
      <c r="S10" s="1365">
        <v>17.748871728011231</v>
      </c>
      <c r="T10" s="1364">
        <v>12</v>
      </c>
      <c r="U10" s="1365">
        <v>2.4069802427038409E-3</v>
      </c>
      <c r="V10" s="1366">
        <v>498550</v>
      </c>
      <c r="W10" s="1365">
        <v>100</v>
      </c>
      <c r="X10" s="1367"/>
      <c r="Y10" s="1368">
        <v>1.5275373420145537</v>
      </c>
    </row>
    <row r="11" spans="2:30" s="633" customFormat="1" ht="18" customHeight="1" x14ac:dyDescent="0.25">
      <c r="B11" s="682" t="s">
        <v>7</v>
      </c>
      <c r="D11" s="1369">
        <v>48633</v>
      </c>
      <c r="E11" s="1363"/>
      <c r="F11" s="1370">
        <v>5004</v>
      </c>
      <c r="G11" s="1371">
        <v>7.8507664067525376</v>
      </c>
      <c r="H11" s="1370">
        <v>10504</v>
      </c>
      <c r="I11" s="1371">
        <v>16.479706302263921</v>
      </c>
      <c r="J11" s="1370">
        <v>5517</v>
      </c>
      <c r="K11" s="1371">
        <v>8.6556111642793265</v>
      </c>
      <c r="L11" s="1370">
        <v>1790</v>
      </c>
      <c r="M11" s="1371">
        <v>2.8083277114482499</v>
      </c>
      <c r="N11" s="1370">
        <v>4051</v>
      </c>
      <c r="O11" s="1371">
        <v>6.3556064575848383</v>
      </c>
      <c r="P11" s="1370">
        <v>10549</v>
      </c>
      <c r="Q11" s="1371">
        <v>16.550306719590832</v>
      </c>
      <c r="R11" s="1370">
        <v>26324</v>
      </c>
      <c r="S11" s="1371">
        <v>41.299675238080297</v>
      </c>
      <c r="T11" s="1370">
        <v>0</v>
      </c>
      <c r="U11" s="1371">
        <v>0</v>
      </c>
      <c r="V11" s="1372">
        <v>63739</v>
      </c>
      <c r="W11" s="1371">
        <v>100</v>
      </c>
      <c r="X11" s="1367"/>
      <c r="Y11" s="1373">
        <v>1.3106121357925689</v>
      </c>
    </row>
    <row r="12" spans="2:30" s="633" customFormat="1" ht="22.5" customHeight="1" x14ac:dyDescent="0.25">
      <c r="B12" s="682" t="s">
        <v>37</v>
      </c>
      <c r="D12" s="1369">
        <v>32709</v>
      </c>
      <c r="E12" s="1363"/>
      <c r="F12" s="1374">
        <v>6255</v>
      </c>
      <c r="G12" s="1371">
        <v>13.659889497936275</v>
      </c>
      <c r="H12" s="1374">
        <v>8336</v>
      </c>
      <c r="I12" s="1371">
        <v>18.204450656242493</v>
      </c>
      <c r="J12" s="1374">
        <v>7485</v>
      </c>
      <c r="K12" s="1371">
        <v>16.346006857242688</v>
      </c>
      <c r="L12" s="1374">
        <v>2172</v>
      </c>
      <c r="M12" s="1371">
        <v>4.7432901661898628</v>
      </c>
      <c r="N12" s="1374">
        <v>3280</v>
      </c>
      <c r="O12" s="1371">
        <v>7.1629796248171038</v>
      </c>
      <c r="P12" s="1374">
        <v>5059</v>
      </c>
      <c r="Q12" s="1371">
        <v>11.048022537179795</v>
      </c>
      <c r="R12" s="1374">
        <v>13175</v>
      </c>
      <c r="S12" s="1371">
        <v>28.772029438099189</v>
      </c>
      <c r="T12" s="1374">
        <v>29</v>
      </c>
      <c r="U12" s="1371">
        <v>6.333122229259025E-2</v>
      </c>
      <c r="V12" s="1372">
        <v>45791</v>
      </c>
      <c r="W12" s="1371">
        <v>100</v>
      </c>
      <c r="X12" s="1367"/>
      <c r="Y12" s="1373">
        <v>1.3999510837995659</v>
      </c>
    </row>
    <row r="13" spans="2:30" s="633" customFormat="1" ht="18" customHeight="1" x14ac:dyDescent="0.25">
      <c r="B13" s="682" t="s">
        <v>38</v>
      </c>
      <c r="D13" s="1369">
        <v>34177</v>
      </c>
      <c r="E13" s="1363"/>
      <c r="F13" s="1370">
        <v>3664</v>
      </c>
      <c r="G13" s="1371">
        <v>6.4532037056606431</v>
      </c>
      <c r="H13" s="1370">
        <v>18806</v>
      </c>
      <c r="I13" s="1371">
        <v>33.121983866990739</v>
      </c>
      <c r="J13" s="1370">
        <v>2530</v>
      </c>
      <c r="K13" s="1371">
        <v>4.455951248723097</v>
      </c>
      <c r="L13" s="1370">
        <v>1839</v>
      </c>
      <c r="M13" s="1371">
        <v>3.2389305717003065</v>
      </c>
      <c r="N13" s="1370">
        <v>3064</v>
      </c>
      <c r="O13" s="1371">
        <v>5.3964563739476556</v>
      </c>
      <c r="P13" s="1370">
        <v>845</v>
      </c>
      <c r="Q13" s="1371">
        <v>1.4882524921624574</v>
      </c>
      <c r="R13" s="1370">
        <v>26030</v>
      </c>
      <c r="S13" s="1371">
        <v>45.845221740815106</v>
      </c>
      <c r="T13" s="1370">
        <v>0</v>
      </c>
      <c r="U13" s="1371">
        <v>0</v>
      </c>
      <c r="V13" s="1372">
        <v>56778</v>
      </c>
      <c r="W13" s="1371">
        <v>100</v>
      </c>
      <c r="X13" s="1367"/>
      <c r="Y13" s="1373">
        <v>1.6612926822131844</v>
      </c>
    </row>
    <row r="14" spans="2:30" s="633" customFormat="1" ht="18" customHeight="1" x14ac:dyDescent="0.25">
      <c r="B14" s="682" t="s">
        <v>6</v>
      </c>
      <c r="D14" s="1369">
        <v>50313</v>
      </c>
      <c r="E14" s="1363"/>
      <c r="F14" s="1370">
        <v>1654</v>
      </c>
      <c r="G14" s="1371">
        <v>2.9514105744008852</v>
      </c>
      <c r="H14" s="1370">
        <v>4382</v>
      </c>
      <c r="I14" s="1371">
        <v>7.8192751735336632</v>
      </c>
      <c r="J14" s="1370">
        <v>556</v>
      </c>
      <c r="K14" s="1371">
        <v>0.9921307614068271</v>
      </c>
      <c r="L14" s="1370">
        <v>5338</v>
      </c>
      <c r="M14" s="1371">
        <v>9.5251690726432425</v>
      </c>
      <c r="N14" s="1370">
        <v>4938</v>
      </c>
      <c r="O14" s="1371">
        <v>8.8114059349404901</v>
      </c>
      <c r="P14" s="1370">
        <v>9997</v>
      </c>
      <c r="Q14" s="1371">
        <v>17.838725219036064</v>
      </c>
      <c r="R14" s="1370">
        <v>29024</v>
      </c>
      <c r="S14" s="1371">
        <v>51.790653271711783</v>
      </c>
      <c r="T14" s="1370">
        <v>152</v>
      </c>
      <c r="U14" s="1371">
        <v>0.27122999232704625</v>
      </c>
      <c r="V14" s="1372">
        <v>56041</v>
      </c>
      <c r="W14" s="1371">
        <v>100</v>
      </c>
      <c r="X14" s="1367"/>
      <c r="Y14" s="1373">
        <v>1.1138473158030728</v>
      </c>
    </row>
    <row r="15" spans="2:30" s="633" customFormat="1" ht="18" customHeight="1" x14ac:dyDescent="0.25">
      <c r="B15" s="682" t="s">
        <v>5</v>
      </c>
      <c r="D15" s="1369">
        <v>18029</v>
      </c>
      <c r="E15" s="1363"/>
      <c r="F15" s="1374">
        <v>6349</v>
      </c>
      <c r="G15" s="1371">
        <v>22.076567335442817</v>
      </c>
      <c r="H15" s="1374">
        <v>4295</v>
      </c>
      <c r="I15" s="1371">
        <v>14.934455300949269</v>
      </c>
      <c r="J15" s="1374">
        <v>1335</v>
      </c>
      <c r="K15" s="1371">
        <v>4.6420251051844641</v>
      </c>
      <c r="L15" s="1374">
        <v>2188</v>
      </c>
      <c r="M15" s="1371">
        <v>7.6080531311937136</v>
      </c>
      <c r="N15" s="1374">
        <v>4386</v>
      </c>
      <c r="O15" s="1371">
        <v>15.250877986021766</v>
      </c>
      <c r="P15" s="1374">
        <v>585</v>
      </c>
      <c r="Q15" s="1371">
        <v>2.0341458326089223</v>
      </c>
      <c r="R15" s="1374">
        <v>9621</v>
      </c>
      <c r="S15" s="1371">
        <v>33.453875308599045</v>
      </c>
      <c r="T15" s="1374">
        <v>0</v>
      </c>
      <c r="U15" s="1371">
        <v>0</v>
      </c>
      <c r="V15" s="1372">
        <v>28759</v>
      </c>
      <c r="W15" s="1371">
        <v>100</v>
      </c>
      <c r="X15" s="1367"/>
      <c r="Y15" s="1373">
        <v>1.5951522547007599</v>
      </c>
    </row>
    <row r="16" spans="2:30" s="742" customFormat="1" ht="18" customHeight="1" x14ac:dyDescent="0.25">
      <c r="B16" s="836" t="s">
        <v>4</v>
      </c>
      <c r="D16" s="1369">
        <v>125174</v>
      </c>
      <c r="E16" s="1363"/>
      <c r="F16" s="1370">
        <v>14220</v>
      </c>
      <c r="G16" s="1371">
        <v>7.9894373121330453</v>
      </c>
      <c r="H16" s="1370">
        <v>36678</v>
      </c>
      <c r="I16" s="1371">
        <v>20.607354552349918</v>
      </c>
      <c r="J16" s="1370">
        <v>23898</v>
      </c>
      <c r="K16" s="1371">
        <v>13.426974183217688</v>
      </c>
      <c r="L16" s="1370">
        <v>8216</v>
      </c>
      <c r="M16" s="1371">
        <v>4.6161193358990928</v>
      </c>
      <c r="N16" s="1370">
        <v>9082</v>
      </c>
      <c r="O16" s="1371">
        <v>5.1026771918981932</v>
      </c>
      <c r="P16" s="1370">
        <v>43674</v>
      </c>
      <c r="Q16" s="1371">
        <v>24.538022867095542</v>
      </c>
      <c r="R16" s="1370">
        <v>39356</v>
      </c>
      <c r="S16" s="1371">
        <v>22.111975728291711</v>
      </c>
      <c r="T16" s="1370">
        <v>2861</v>
      </c>
      <c r="U16" s="1371">
        <v>1.607438829114813</v>
      </c>
      <c r="V16" s="1372">
        <v>177985</v>
      </c>
      <c r="W16" s="1371">
        <v>100</v>
      </c>
      <c r="X16" s="1367"/>
      <c r="Y16" s="1373">
        <v>1.4219007142058255</v>
      </c>
    </row>
    <row r="17" spans="2:25" s="742" customFormat="1" ht="18" customHeight="1" x14ac:dyDescent="0.25">
      <c r="B17" s="836" t="s">
        <v>40</v>
      </c>
      <c r="D17" s="1369">
        <v>80278</v>
      </c>
      <c r="E17" s="1363"/>
      <c r="F17" s="1370">
        <v>15345</v>
      </c>
      <c r="G17" s="1371">
        <v>13.199772907132781</v>
      </c>
      <c r="H17" s="1370">
        <v>34099</v>
      </c>
      <c r="I17" s="1371">
        <v>29.331968482262671</v>
      </c>
      <c r="J17" s="1370">
        <v>14565</v>
      </c>
      <c r="K17" s="1371">
        <v>12.528816708529746</v>
      </c>
      <c r="L17" s="1370">
        <v>4103</v>
      </c>
      <c r="M17" s="1371">
        <v>3.5294016447028866</v>
      </c>
      <c r="N17" s="1370">
        <v>12358</v>
      </c>
      <c r="O17" s="1371">
        <v>10.630354746585004</v>
      </c>
      <c r="P17" s="1370">
        <v>12788</v>
      </c>
      <c r="Q17" s="1371">
        <v>11.000240856071294</v>
      </c>
      <c r="R17" s="1370">
        <v>22975</v>
      </c>
      <c r="S17" s="1371">
        <v>19.763100849877851</v>
      </c>
      <c r="T17" s="1370">
        <v>19</v>
      </c>
      <c r="U17" s="1371">
        <v>1.6343804837766231E-2</v>
      </c>
      <c r="V17" s="1372">
        <v>116252</v>
      </c>
      <c r="W17" s="1371">
        <v>99.999999999999972</v>
      </c>
      <c r="X17" s="1367"/>
      <c r="Y17" s="1373">
        <v>1.4481177906773961</v>
      </c>
    </row>
    <row r="18" spans="2:25" s="742" customFormat="1" ht="18" customHeight="1" x14ac:dyDescent="0.25">
      <c r="B18" s="836" t="s">
        <v>41</v>
      </c>
      <c r="D18" s="1369">
        <v>249207</v>
      </c>
      <c r="E18" s="1363"/>
      <c r="F18" s="1370">
        <v>14</v>
      </c>
      <c r="G18" s="1371">
        <v>4.5270084558050802E-3</v>
      </c>
      <c r="H18" s="1370">
        <v>41701</v>
      </c>
      <c r="I18" s="1371">
        <v>13.484341401109116</v>
      </c>
      <c r="J18" s="1370">
        <v>32419</v>
      </c>
      <c r="K18" s="1371">
        <v>10.482934794910349</v>
      </c>
      <c r="L18" s="1370">
        <v>14584</v>
      </c>
      <c r="M18" s="1371">
        <v>4.7158493799615204</v>
      </c>
      <c r="N18" s="1370">
        <v>38913</v>
      </c>
      <c r="O18" s="1371">
        <v>12.58282000291022</v>
      </c>
      <c r="P18" s="1370">
        <v>22948</v>
      </c>
      <c r="Q18" s="1371">
        <v>7.4204135745582125</v>
      </c>
      <c r="R18" s="1370">
        <v>158585</v>
      </c>
      <c r="S18" s="1371">
        <v>51.279688283132046</v>
      </c>
      <c r="T18" s="1370">
        <v>91</v>
      </c>
      <c r="U18" s="1371">
        <v>2.9425554962733021E-2</v>
      </c>
      <c r="V18" s="1372">
        <v>309255</v>
      </c>
      <c r="W18" s="1371">
        <v>100</v>
      </c>
      <c r="X18" s="1367"/>
      <c r="Y18" s="1373">
        <v>1.2409563134261878</v>
      </c>
    </row>
    <row r="19" spans="2:25" s="742" customFormat="1" ht="18" customHeight="1" x14ac:dyDescent="0.25">
      <c r="B19" s="836" t="s">
        <v>3</v>
      </c>
      <c r="D19" s="1369">
        <v>176666</v>
      </c>
      <c r="E19" s="1363"/>
      <c r="F19" s="1370">
        <v>1705</v>
      </c>
      <c r="G19" s="1371">
        <v>0.63978446205571571</v>
      </c>
      <c r="H19" s="1370">
        <v>80340</v>
      </c>
      <c r="I19" s="1371">
        <v>30.146793948126803</v>
      </c>
      <c r="J19" s="1370">
        <v>6933</v>
      </c>
      <c r="K19" s="1371">
        <v>2.6015399855907781</v>
      </c>
      <c r="L19" s="1370">
        <v>9956</v>
      </c>
      <c r="M19" s="1371">
        <v>3.7358909702209413</v>
      </c>
      <c r="N19" s="1370">
        <v>13147</v>
      </c>
      <c r="O19" s="1371">
        <v>4.9332823006724302</v>
      </c>
      <c r="P19" s="1370">
        <v>24809</v>
      </c>
      <c r="Q19" s="1371">
        <v>9.3093329731027854</v>
      </c>
      <c r="R19" s="1370">
        <v>128665</v>
      </c>
      <c r="S19" s="1371">
        <v>48.280274375600385</v>
      </c>
      <c r="T19" s="1370">
        <v>941</v>
      </c>
      <c r="U19" s="1371">
        <v>0.35310098463016332</v>
      </c>
      <c r="V19" s="1372">
        <v>266496</v>
      </c>
      <c r="W19" s="1371">
        <v>100</v>
      </c>
      <c r="X19" s="1367"/>
      <c r="Y19" s="1373">
        <v>1.5084736168815731</v>
      </c>
    </row>
    <row r="20" spans="2:25" s="633" customFormat="1" ht="18" customHeight="1" x14ac:dyDescent="0.25">
      <c r="B20" s="836" t="s">
        <v>2</v>
      </c>
      <c r="D20" s="1369">
        <v>36952</v>
      </c>
      <c r="E20" s="1363"/>
      <c r="F20" s="1370">
        <v>1817</v>
      </c>
      <c r="G20" s="1371">
        <v>4.1251390560083543</v>
      </c>
      <c r="H20" s="1370">
        <v>6424</v>
      </c>
      <c r="I20" s="1371">
        <v>14.584421186459918</v>
      </c>
      <c r="J20" s="1370">
        <v>912</v>
      </c>
      <c r="K20" s="1371">
        <v>2.0705155856244466</v>
      </c>
      <c r="L20" s="1370">
        <v>2492</v>
      </c>
      <c r="M20" s="1371">
        <v>5.6575930256317113</v>
      </c>
      <c r="N20" s="1370">
        <v>4967</v>
      </c>
      <c r="O20" s="1371">
        <v>11.276590914250686</v>
      </c>
      <c r="P20" s="1370">
        <v>19988</v>
      </c>
      <c r="Q20" s="1371">
        <v>45.378799918269124</v>
      </c>
      <c r="R20" s="1370">
        <v>7447</v>
      </c>
      <c r="S20" s="1371">
        <v>16.906940313755761</v>
      </c>
      <c r="T20" s="1370">
        <v>0</v>
      </c>
      <c r="U20" s="1371">
        <v>0</v>
      </c>
      <c r="V20" s="1372">
        <v>44047</v>
      </c>
      <c r="W20" s="1371">
        <v>100</v>
      </c>
      <c r="X20" s="1367"/>
      <c r="Y20" s="1373">
        <v>1.1920058454210869</v>
      </c>
    </row>
    <row r="21" spans="2:25" s="633" customFormat="1" ht="18" customHeight="1" x14ac:dyDescent="0.25">
      <c r="B21" s="682" t="s">
        <v>35</v>
      </c>
      <c r="D21" s="1369">
        <v>92065</v>
      </c>
      <c r="E21" s="1363"/>
      <c r="F21" s="1370">
        <v>5499</v>
      </c>
      <c r="G21" s="1371">
        <v>4.8723651216983725</v>
      </c>
      <c r="H21" s="1370">
        <v>16304</v>
      </c>
      <c r="I21" s="1371">
        <v>14.446088551403939</v>
      </c>
      <c r="J21" s="1370">
        <v>19462</v>
      </c>
      <c r="K21" s="1371">
        <v>17.244220767138337</v>
      </c>
      <c r="L21" s="1370">
        <v>7715</v>
      </c>
      <c r="M21" s="1371">
        <v>6.8358423193131372</v>
      </c>
      <c r="N21" s="1370">
        <v>6648</v>
      </c>
      <c r="O21" s="1371">
        <v>5.890431592844295</v>
      </c>
      <c r="P21" s="1370">
        <v>20708</v>
      </c>
      <c r="Q21" s="1371">
        <v>18.348233667963246</v>
      </c>
      <c r="R21" s="1370">
        <v>36379</v>
      </c>
      <c r="S21" s="1371">
        <v>32.233455312286793</v>
      </c>
      <c r="T21" s="1370">
        <v>146</v>
      </c>
      <c r="U21" s="1371">
        <v>0.12936266735187532</v>
      </c>
      <c r="V21" s="1372">
        <v>112861</v>
      </c>
      <c r="W21" s="1371">
        <v>99.999999999999986</v>
      </c>
      <c r="X21" s="1367"/>
      <c r="Y21" s="1373">
        <v>1.2258838863846195</v>
      </c>
    </row>
    <row r="22" spans="2:25" s="633" customFormat="1" ht="21" customHeight="1" x14ac:dyDescent="0.25">
      <c r="B22" s="682" t="s">
        <v>42</v>
      </c>
      <c r="D22" s="1369">
        <v>208264</v>
      </c>
      <c r="E22" s="1363"/>
      <c r="F22" s="1370">
        <v>6546</v>
      </c>
      <c r="G22" s="1371">
        <v>2.1983336187875917</v>
      </c>
      <c r="H22" s="1370">
        <v>99248</v>
      </c>
      <c r="I22" s="1371">
        <v>33.330310876478904</v>
      </c>
      <c r="J22" s="1370">
        <v>59243</v>
      </c>
      <c r="K22" s="1371">
        <v>19.895490158544654</v>
      </c>
      <c r="L22" s="1370">
        <v>18743</v>
      </c>
      <c r="M22" s="1371">
        <v>6.2944343136168399</v>
      </c>
      <c r="N22" s="1370">
        <v>24347</v>
      </c>
      <c r="O22" s="1371">
        <v>8.1764174483075927</v>
      </c>
      <c r="P22" s="1370">
        <v>30443</v>
      </c>
      <c r="Q22" s="1371">
        <v>10.223628224373764</v>
      </c>
      <c r="R22" s="1370">
        <v>59111</v>
      </c>
      <c r="S22" s="1371">
        <v>19.85116079134637</v>
      </c>
      <c r="T22" s="1370">
        <v>90</v>
      </c>
      <c r="U22" s="1371">
        <v>3.0224568544284031E-2</v>
      </c>
      <c r="V22" s="1372">
        <v>297771</v>
      </c>
      <c r="W22" s="1371">
        <v>100.00000000000001</v>
      </c>
      <c r="X22" s="1367"/>
      <c r="Y22" s="1373">
        <v>1.4297766296623515</v>
      </c>
    </row>
    <row r="23" spans="2:25" s="633" customFormat="1" ht="18" customHeight="1" x14ac:dyDescent="0.25">
      <c r="B23" s="682" t="s">
        <v>43</v>
      </c>
      <c r="D23" s="1369">
        <v>49857</v>
      </c>
      <c r="E23" s="1363"/>
      <c r="F23" s="1370">
        <v>3107</v>
      </c>
      <c r="G23" s="1371">
        <v>4.7459025157713048</v>
      </c>
      <c r="H23" s="1370">
        <v>16464</v>
      </c>
      <c r="I23" s="1371">
        <v>25.148548123482058</v>
      </c>
      <c r="J23" s="1370">
        <v>3561</v>
      </c>
      <c r="K23" s="1371">
        <v>5.4393816732094029</v>
      </c>
      <c r="L23" s="1370">
        <v>4234</v>
      </c>
      <c r="M23" s="1371">
        <v>6.4673805123191839</v>
      </c>
      <c r="N23" s="1370">
        <v>5316</v>
      </c>
      <c r="O23" s="1371">
        <v>8.1201215879756212</v>
      </c>
      <c r="P23" s="1370">
        <v>1733</v>
      </c>
      <c r="Q23" s="1371">
        <v>2.6471351978859579</v>
      </c>
      <c r="R23" s="1370">
        <v>31050</v>
      </c>
      <c r="S23" s="1371">
        <v>47.428475415094631</v>
      </c>
      <c r="T23" s="1370">
        <v>2</v>
      </c>
      <c r="U23" s="1371">
        <v>3.054974261841844E-3</v>
      </c>
      <c r="V23" s="1372">
        <v>65467</v>
      </c>
      <c r="W23" s="1371">
        <v>100.00000000000001</v>
      </c>
      <c r="X23" s="1367"/>
      <c r="Y23" s="1373">
        <v>1.3130954529955674</v>
      </c>
    </row>
    <row r="24" spans="2:25" s="633" customFormat="1" ht="22.5" customHeight="1" x14ac:dyDescent="0.25">
      <c r="B24" s="682" t="s">
        <v>44</v>
      </c>
      <c r="D24" s="1369">
        <v>17320</v>
      </c>
      <c r="E24" s="1363"/>
      <c r="F24" s="1374">
        <v>2419</v>
      </c>
      <c r="G24" s="1375">
        <v>9.7697899838449107</v>
      </c>
      <c r="H24" s="1374">
        <v>4106</v>
      </c>
      <c r="I24" s="1371">
        <v>16.583198707592892</v>
      </c>
      <c r="J24" s="1374">
        <v>1233</v>
      </c>
      <c r="K24" s="1371">
        <v>4.979806138933764</v>
      </c>
      <c r="L24" s="1374">
        <v>831</v>
      </c>
      <c r="M24" s="1371">
        <v>3.3562197092084007</v>
      </c>
      <c r="N24" s="1374">
        <v>2806</v>
      </c>
      <c r="O24" s="1371">
        <v>11.332794830371567</v>
      </c>
      <c r="P24" s="1374">
        <v>3133</v>
      </c>
      <c r="Q24" s="1371">
        <v>12.653473344103393</v>
      </c>
      <c r="R24" s="1374">
        <v>10193</v>
      </c>
      <c r="S24" s="1371">
        <v>41.167205169628431</v>
      </c>
      <c r="T24" s="1374">
        <v>39</v>
      </c>
      <c r="U24" s="1371">
        <v>0.15751211631663975</v>
      </c>
      <c r="V24" s="1376">
        <v>24760</v>
      </c>
      <c r="W24" s="1371">
        <v>100</v>
      </c>
      <c r="X24" s="1367"/>
      <c r="Y24" s="1373">
        <v>1.4295612009237875</v>
      </c>
    </row>
    <row r="25" spans="2:25" s="633" customFormat="1" ht="18" customHeight="1" x14ac:dyDescent="0.25">
      <c r="B25" s="682" t="s">
        <v>45</v>
      </c>
      <c r="D25" s="1369">
        <v>74273</v>
      </c>
      <c r="E25" s="1363"/>
      <c r="F25" s="1374">
        <v>1134</v>
      </c>
      <c r="G25" s="1375">
        <v>1.0545011577195249</v>
      </c>
      <c r="H25" s="1374">
        <v>29357</v>
      </c>
      <c r="I25" s="1371">
        <v>27.298933410204668</v>
      </c>
      <c r="J25" s="1374">
        <v>6978</v>
      </c>
      <c r="K25" s="1371">
        <v>6.4888087112582413</v>
      </c>
      <c r="L25" s="1374">
        <v>7847</v>
      </c>
      <c r="M25" s="1371">
        <v>7.2968876407628862</v>
      </c>
      <c r="N25" s="1374">
        <v>13387</v>
      </c>
      <c r="O25" s="1371">
        <v>12.448507053255097</v>
      </c>
      <c r="P25" s="1374">
        <v>1516</v>
      </c>
      <c r="Q25" s="1371">
        <v>1.4097211244292769</v>
      </c>
      <c r="R25" s="1374">
        <v>39580</v>
      </c>
      <c r="S25" s="1371">
        <v>36.805252048094182</v>
      </c>
      <c r="T25" s="1374">
        <v>7740</v>
      </c>
      <c r="U25" s="1371">
        <v>7.1973888542761228</v>
      </c>
      <c r="V25" s="1376">
        <v>107539</v>
      </c>
      <c r="W25" s="1371">
        <v>100</v>
      </c>
      <c r="X25" s="1367"/>
      <c r="Y25" s="1373">
        <v>1.4478881962489734</v>
      </c>
    </row>
    <row r="26" spans="2:25" s="633" customFormat="1" ht="18" customHeight="1" x14ac:dyDescent="0.25">
      <c r="B26" s="682" t="s">
        <v>46</v>
      </c>
      <c r="D26" s="1369">
        <v>9382</v>
      </c>
      <c r="E26" s="1363"/>
      <c r="F26" s="1374">
        <v>1386</v>
      </c>
      <c r="G26" s="1375">
        <v>9.4840563842890386</v>
      </c>
      <c r="H26" s="1374">
        <v>3793</v>
      </c>
      <c r="I26" s="1371">
        <v>25.954564116600519</v>
      </c>
      <c r="J26" s="1374">
        <v>3594</v>
      </c>
      <c r="K26" s="1371">
        <v>24.592856165320924</v>
      </c>
      <c r="L26" s="1374">
        <v>1512</v>
      </c>
      <c r="M26" s="1371">
        <v>10.346243328315314</v>
      </c>
      <c r="N26" s="1374">
        <v>2121</v>
      </c>
      <c r="O26" s="1371">
        <v>14.513480224442315</v>
      </c>
      <c r="P26" s="1374">
        <v>982</v>
      </c>
      <c r="Q26" s="1371">
        <v>6.7195839605857399</v>
      </c>
      <c r="R26" s="1374">
        <v>1226</v>
      </c>
      <c r="S26" s="1371">
        <v>8.3892158204461467</v>
      </c>
      <c r="T26" s="1374">
        <v>0</v>
      </c>
      <c r="U26" s="1371">
        <v>0</v>
      </c>
      <c r="V26" s="1376">
        <v>14614</v>
      </c>
      <c r="W26" s="1371">
        <v>100</v>
      </c>
      <c r="X26" s="1367"/>
      <c r="Y26" s="1373">
        <v>1.5576636111703261</v>
      </c>
    </row>
    <row r="27" spans="2:25" s="633" customFormat="1" ht="18" customHeight="1" x14ac:dyDescent="0.25">
      <c r="B27" s="682" t="s">
        <v>1</v>
      </c>
      <c r="D27" s="1369">
        <v>3849</v>
      </c>
      <c r="E27" s="1363"/>
      <c r="F27" s="1374">
        <v>717</v>
      </c>
      <c r="G27" s="1375">
        <v>14.116952155936207</v>
      </c>
      <c r="H27" s="1374">
        <v>814</v>
      </c>
      <c r="I27" s="1371">
        <v>16.026776924591456</v>
      </c>
      <c r="J27" s="1374">
        <v>1322</v>
      </c>
      <c r="K27" s="1371">
        <v>26.028745816105534</v>
      </c>
      <c r="L27" s="1374">
        <v>70</v>
      </c>
      <c r="M27" s="1371">
        <v>1.3782240598543021</v>
      </c>
      <c r="N27" s="1374">
        <v>181</v>
      </c>
      <c r="O27" s="1371">
        <v>3.5636936404804094</v>
      </c>
      <c r="P27" s="1374">
        <v>5</v>
      </c>
      <c r="Q27" s="1371">
        <v>9.8444575703878712E-2</v>
      </c>
      <c r="R27" s="1374">
        <v>1970</v>
      </c>
      <c r="S27" s="1371">
        <v>38.787162827328217</v>
      </c>
      <c r="T27" s="1374">
        <v>0</v>
      </c>
      <c r="U27" s="1371">
        <v>0</v>
      </c>
      <c r="V27" s="1372">
        <v>5079</v>
      </c>
      <c r="W27" s="1371">
        <v>100</v>
      </c>
      <c r="X27" s="1367"/>
      <c r="Y27" s="1373">
        <v>1.3195635229929852</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406"/>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409">
        <f>SUM(D10:D27)</f>
        <v>1633523</v>
      </c>
      <c r="E30" s="1407"/>
      <c r="F30" s="1389">
        <f>SUM(F10:F27)</f>
        <v>77347</v>
      </c>
      <c r="G30" s="1390">
        <f>F30*100/$V30</f>
        <v>3.374969019768006</v>
      </c>
      <c r="H30" s="1389">
        <f>SUM(H10:H27)</f>
        <v>589312</v>
      </c>
      <c r="I30" s="1390">
        <f>H30*100/$V30</f>
        <v>25.714116164525105</v>
      </c>
      <c r="J30" s="1389">
        <f>SUM(J10:J27)</f>
        <v>385421</v>
      </c>
      <c r="K30" s="1390">
        <f>J30*100/$V30</f>
        <v>16.817509852586458</v>
      </c>
      <c r="L30" s="1389">
        <f>SUM(L10:L27)</f>
        <v>107180</v>
      </c>
      <c r="M30" s="1390">
        <f>L30*100/$V30</f>
        <v>4.6767060071978861</v>
      </c>
      <c r="N30" s="1389">
        <f>SUM(N10:N27)</f>
        <v>177648</v>
      </c>
      <c r="O30" s="1390">
        <f>N30*100/$V30</f>
        <v>7.7515158496612244</v>
      </c>
      <c r="P30" s="1389">
        <f>SUM(P10:P27)</f>
        <v>213556</v>
      </c>
      <c r="Q30" s="1390">
        <f>P30*100/$V30</f>
        <v>9.3183301742223517</v>
      </c>
      <c r="R30" s="1389">
        <f>SUM(R10:R27)</f>
        <v>729198</v>
      </c>
      <c r="S30" s="1390">
        <f>R30*100/$V30</f>
        <v>31.817920013404404</v>
      </c>
      <c r="T30" s="1389">
        <f>SUM(T10:T28)</f>
        <v>12122</v>
      </c>
      <c r="U30" s="1390">
        <f>T30*100/$V30</f>
        <v>0.52893291863456593</v>
      </c>
      <c r="V30" s="1389">
        <f>SUM(V10:V27)</f>
        <v>2291784</v>
      </c>
      <c r="W30" s="1390">
        <f>G30+I30+K30+M30+O30+Q30+S30+U30</f>
        <v>100</v>
      </c>
      <c r="X30" s="1391"/>
      <c r="Y30" s="1392">
        <f>(V30/D30)</f>
        <v>1.4029701448954193</v>
      </c>
    </row>
    <row r="31" spans="2:25" s="631" customFormat="1" ht="5.25" customHeight="1" x14ac:dyDescent="0.25">
      <c r="B31" s="644"/>
      <c r="C31" s="645"/>
      <c r="D31" s="1408"/>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6B280-1BD5-4A04-BBE1-9D6DABC68DF2}">
  <sheetPr codeName="Hoja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48</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492</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111803</v>
      </c>
      <c r="E10" s="1363"/>
      <c r="F10" s="1364">
        <v>486</v>
      </c>
      <c r="G10" s="1365">
        <v>0.26480107228088529</v>
      </c>
      <c r="H10" s="1364">
        <v>76067</v>
      </c>
      <c r="I10" s="1365">
        <v>41.445726677345888</v>
      </c>
      <c r="J10" s="1364">
        <v>84028</v>
      </c>
      <c r="K10" s="1365">
        <v>45.783342595922278</v>
      </c>
      <c r="L10" s="1364">
        <v>644</v>
      </c>
      <c r="M10" s="1365">
        <v>0.35088866368084387</v>
      </c>
      <c r="N10" s="1364">
        <v>83</v>
      </c>
      <c r="O10" s="1365">
        <v>4.5223228393649131E-2</v>
      </c>
      <c r="P10" s="1364">
        <v>106</v>
      </c>
      <c r="Q10" s="1365">
        <v>5.7754966382250701E-2</v>
      </c>
      <c r="R10" s="1364">
        <v>22120</v>
      </c>
      <c r="S10" s="1365">
        <v>12.052262795994203</v>
      </c>
      <c r="T10" s="1364">
        <v>0</v>
      </c>
      <c r="U10" s="1365">
        <v>0</v>
      </c>
      <c r="V10" s="1366">
        <v>183534</v>
      </c>
      <c r="W10" s="1365">
        <v>100</v>
      </c>
      <c r="X10" s="1367"/>
      <c r="Y10" s="1368">
        <v>1.6415838573204655</v>
      </c>
    </row>
    <row r="11" spans="2:30" s="633" customFormat="1" ht="18" customHeight="1" x14ac:dyDescent="0.25">
      <c r="B11" s="682" t="s">
        <v>7</v>
      </c>
      <c r="D11" s="1369">
        <v>17060</v>
      </c>
      <c r="E11" s="1363"/>
      <c r="F11" s="1370">
        <v>1107</v>
      </c>
      <c r="G11" s="1371">
        <v>4.8932502320647133</v>
      </c>
      <c r="H11" s="1370">
        <v>4792</v>
      </c>
      <c r="I11" s="1371">
        <v>21.181982937718253</v>
      </c>
      <c r="J11" s="1370">
        <v>3072</v>
      </c>
      <c r="K11" s="1371">
        <v>13.57910091499801</v>
      </c>
      <c r="L11" s="1370">
        <v>609</v>
      </c>
      <c r="M11" s="1371">
        <v>2.6919506696724573</v>
      </c>
      <c r="N11" s="1370">
        <v>97</v>
      </c>
      <c r="O11" s="1371">
        <v>0.42876718383945545</v>
      </c>
      <c r="P11" s="1370">
        <v>1914</v>
      </c>
      <c r="Q11" s="1371">
        <v>8.4604163903991516</v>
      </c>
      <c r="R11" s="1370">
        <v>11032</v>
      </c>
      <c r="S11" s="1371">
        <v>48.764531671307964</v>
      </c>
      <c r="T11" s="1370">
        <v>0</v>
      </c>
      <c r="U11" s="1371">
        <v>0</v>
      </c>
      <c r="V11" s="1372">
        <v>22623</v>
      </c>
      <c r="W11" s="1371">
        <v>100</v>
      </c>
      <c r="X11" s="1367"/>
      <c r="Y11" s="1373">
        <v>1.3260844079718641</v>
      </c>
    </row>
    <row r="12" spans="2:30" s="633" customFormat="1" ht="22.5" customHeight="1" x14ac:dyDescent="0.25">
      <c r="B12" s="682" t="s">
        <v>37</v>
      </c>
      <c r="D12" s="1369">
        <v>14657</v>
      </c>
      <c r="E12" s="1363"/>
      <c r="F12" s="1374">
        <v>1971</v>
      </c>
      <c r="G12" s="1371">
        <v>9.5921744208682114</v>
      </c>
      <c r="H12" s="1374">
        <v>5234</v>
      </c>
      <c r="I12" s="1371">
        <v>25.472065407825578</v>
      </c>
      <c r="J12" s="1374">
        <v>4836</v>
      </c>
      <c r="K12" s="1371">
        <v>23.535137239634029</v>
      </c>
      <c r="L12" s="1374">
        <v>773</v>
      </c>
      <c r="M12" s="1371">
        <v>3.7619233015378626</v>
      </c>
      <c r="N12" s="1374">
        <v>45</v>
      </c>
      <c r="O12" s="1371">
        <v>0.21899941600155734</v>
      </c>
      <c r="P12" s="1374">
        <v>1638</v>
      </c>
      <c r="Q12" s="1371">
        <v>7.9715787424566864</v>
      </c>
      <c r="R12" s="1374">
        <v>6040</v>
      </c>
      <c r="S12" s="1371">
        <v>29.394588281097917</v>
      </c>
      <c r="T12" s="1374">
        <v>11</v>
      </c>
      <c r="U12" s="1371">
        <v>5.353319057815846E-2</v>
      </c>
      <c r="V12" s="1372">
        <v>20548</v>
      </c>
      <c r="W12" s="1371">
        <v>100.00000000000001</v>
      </c>
      <c r="X12" s="1367"/>
      <c r="Y12" s="1373">
        <v>1.4019239953605787</v>
      </c>
    </row>
    <row r="13" spans="2:30" s="633" customFormat="1" ht="18" customHeight="1" x14ac:dyDescent="0.25">
      <c r="B13" s="682" t="s">
        <v>38</v>
      </c>
      <c r="D13" s="1369">
        <v>14920</v>
      </c>
      <c r="E13" s="1363"/>
      <c r="F13" s="1370">
        <v>2291</v>
      </c>
      <c r="G13" s="1371">
        <v>8.7007709543883642</v>
      </c>
      <c r="H13" s="1370">
        <v>9980</v>
      </c>
      <c r="I13" s="1371">
        <v>37.902092590482702</v>
      </c>
      <c r="J13" s="1370">
        <v>948</v>
      </c>
      <c r="K13" s="1371">
        <v>3.6003190156089779</v>
      </c>
      <c r="L13" s="1370">
        <v>225</v>
      </c>
      <c r="M13" s="1371">
        <v>0.85450609547681444</v>
      </c>
      <c r="N13" s="1370">
        <v>3</v>
      </c>
      <c r="O13" s="1371">
        <v>1.1393414606357526E-2</v>
      </c>
      <c r="P13" s="1370">
        <v>52</v>
      </c>
      <c r="Q13" s="1371">
        <v>0.19748585317686376</v>
      </c>
      <c r="R13" s="1370">
        <v>12832</v>
      </c>
      <c r="S13" s="1371">
        <v>48.733432076259923</v>
      </c>
      <c r="T13" s="1370">
        <v>0</v>
      </c>
      <c r="U13" s="1371">
        <v>0</v>
      </c>
      <c r="V13" s="1372">
        <v>26331</v>
      </c>
      <c r="W13" s="1371">
        <v>100</v>
      </c>
      <c r="X13" s="1367"/>
      <c r="Y13" s="1373">
        <v>1.7648123324396783</v>
      </c>
    </row>
    <row r="14" spans="2:30" s="633" customFormat="1" ht="18" customHeight="1" x14ac:dyDescent="0.25">
      <c r="B14" s="682" t="s">
        <v>6</v>
      </c>
      <c r="D14" s="1369">
        <v>13110</v>
      </c>
      <c r="E14" s="1363"/>
      <c r="F14" s="1370">
        <v>488</v>
      </c>
      <c r="G14" s="1371">
        <v>3.275387609906705</v>
      </c>
      <c r="H14" s="1370">
        <v>1397</v>
      </c>
      <c r="I14" s="1371">
        <v>9.3764682193435807</v>
      </c>
      <c r="J14" s="1370">
        <v>163</v>
      </c>
      <c r="K14" s="1371">
        <v>1.0940331565876904</v>
      </c>
      <c r="L14" s="1370">
        <v>1802</v>
      </c>
      <c r="M14" s="1371">
        <v>12.094771461171892</v>
      </c>
      <c r="N14" s="1370">
        <v>100</v>
      </c>
      <c r="O14" s="1371">
        <v>0.67118598563661991</v>
      </c>
      <c r="P14" s="1370">
        <v>2929</v>
      </c>
      <c r="Q14" s="1371">
        <v>19.659037519296596</v>
      </c>
      <c r="R14" s="1370">
        <v>8013</v>
      </c>
      <c r="S14" s="1371">
        <v>53.782133029062351</v>
      </c>
      <c r="T14" s="1370">
        <v>7</v>
      </c>
      <c r="U14" s="1371">
        <v>4.6983018994563391E-2</v>
      </c>
      <c r="V14" s="1372">
        <v>14899</v>
      </c>
      <c r="W14" s="1371">
        <v>100</v>
      </c>
      <c r="X14" s="1367"/>
      <c r="Y14" s="1373">
        <v>1.1364607170099161</v>
      </c>
    </row>
    <row r="15" spans="2:30" s="633" customFormat="1" ht="18" customHeight="1" x14ac:dyDescent="0.25">
      <c r="B15" s="682" t="s">
        <v>5</v>
      </c>
      <c r="D15" s="1369">
        <v>5134</v>
      </c>
      <c r="E15" s="1363"/>
      <c r="F15" s="1374">
        <v>717</v>
      </c>
      <c r="G15" s="1371">
        <v>9.6267454350161117</v>
      </c>
      <c r="H15" s="1374">
        <v>1904</v>
      </c>
      <c r="I15" s="1371">
        <v>25.563909774436091</v>
      </c>
      <c r="J15" s="1374">
        <v>399</v>
      </c>
      <c r="K15" s="1371">
        <v>5.3571428571428568</v>
      </c>
      <c r="L15" s="1374">
        <v>590</v>
      </c>
      <c r="M15" s="1371">
        <v>7.9215896885069821</v>
      </c>
      <c r="N15" s="1374">
        <v>45</v>
      </c>
      <c r="O15" s="1371">
        <v>0.60418904403866813</v>
      </c>
      <c r="P15" s="1374">
        <v>15</v>
      </c>
      <c r="Q15" s="1371">
        <v>0.20139634801288936</v>
      </c>
      <c r="R15" s="1374">
        <v>3778</v>
      </c>
      <c r="S15" s="1371">
        <v>50.725026852846405</v>
      </c>
      <c r="T15" s="1374">
        <v>0</v>
      </c>
      <c r="U15" s="1371">
        <v>0</v>
      </c>
      <c r="V15" s="1372">
        <v>7448</v>
      </c>
      <c r="W15" s="1371">
        <v>100</v>
      </c>
      <c r="X15" s="1367"/>
      <c r="Y15" s="1373">
        <v>1.4507206856252435</v>
      </c>
    </row>
    <row r="16" spans="2:30" s="742" customFormat="1" ht="18" customHeight="1" x14ac:dyDescent="0.25">
      <c r="B16" s="836" t="s">
        <v>4</v>
      </c>
      <c r="D16" s="1369">
        <v>49379</v>
      </c>
      <c r="E16" s="1363"/>
      <c r="F16" s="1370">
        <v>3611</v>
      </c>
      <c r="G16" s="1371">
        <v>5.0661503710874474</v>
      </c>
      <c r="H16" s="1370">
        <v>20922</v>
      </c>
      <c r="I16" s="1371">
        <v>29.353087251146935</v>
      </c>
      <c r="J16" s="1370">
        <v>13230</v>
      </c>
      <c r="K16" s="1371">
        <v>18.561387263773728</v>
      </c>
      <c r="L16" s="1370">
        <v>3659</v>
      </c>
      <c r="M16" s="1371">
        <v>5.1334932727247216</v>
      </c>
      <c r="N16" s="1370">
        <v>3</v>
      </c>
      <c r="O16" s="1371">
        <v>4.2089313523296437E-3</v>
      </c>
      <c r="P16" s="1370">
        <v>13091</v>
      </c>
      <c r="Q16" s="1371">
        <v>18.36637344444912</v>
      </c>
      <c r="R16" s="1370">
        <v>15477</v>
      </c>
      <c r="S16" s="1371">
        <v>21.713876846668629</v>
      </c>
      <c r="T16" s="1370">
        <v>1284</v>
      </c>
      <c r="U16" s="1371">
        <v>1.8014226187970874</v>
      </c>
      <c r="V16" s="1372">
        <v>71277</v>
      </c>
      <c r="W16" s="1371">
        <v>100</v>
      </c>
      <c r="X16" s="1367"/>
      <c r="Y16" s="1373">
        <v>1.4434678709572895</v>
      </c>
    </row>
    <row r="17" spans="2:25" s="742" customFormat="1" ht="18" customHeight="1" x14ac:dyDescent="0.25">
      <c r="B17" s="836" t="s">
        <v>40</v>
      </c>
      <c r="D17" s="1369">
        <v>29727</v>
      </c>
      <c r="E17" s="1363"/>
      <c r="F17" s="1370">
        <v>6281</v>
      </c>
      <c r="G17" s="1371">
        <v>14.702715355805243</v>
      </c>
      <c r="H17" s="1370">
        <v>17978</v>
      </c>
      <c r="I17" s="1371">
        <v>42.083333333333336</v>
      </c>
      <c r="J17" s="1370">
        <v>7365</v>
      </c>
      <c r="K17" s="1371">
        <v>17.240168539325843</v>
      </c>
      <c r="L17" s="1370">
        <v>1017</v>
      </c>
      <c r="M17" s="1371">
        <v>2.38061797752809</v>
      </c>
      <c r="N17" s="1370">
        <v>1475</v>
      </c>
      <c r="O17" s="1371">
        <v>3.4527153558052435</v>
      </c>
      <c r="P17" s="1370">
        <v>3640</v>
      </c>
      <c r="Q17" s="1371">
        <v>8.5205992509363302</v>
      </c>
      <c r="R17" s="1370">
        <v>4963</v>
      </c>
      <c r="S17" s="1371">
        <v>11.617509363295881</v>
      </c>
      <c r="T17" s="1370">
        <v>1</v>
      </c>
      <c r="U17" s="1371">
        <v>2.3408239700374533E-3</v>
      </c>
      <c r="V17" s="1372">
        <v>42720</v>
      </c>
      <c r="W17" s="1371">
        <v>100</v>
      </c>
      <c r="X17" s="1367"/>
      <c r="Y17" s="1373">
        <v>1.4370774043798566</v>
      </c>
    </row>
    <row r="18" spans="2:25" s="742" customFormat="1" ht="18" customHeight="1" x14ac:dyDescent="0.25">
      <c r="B18" s="836" t="s">
        <v>41</v>
      </c>
      <c r="D18" s="1369">
        <v>106658</v>
      </c>
      <c r="E18" s="1363"/>
      <c r="F18" s="1370">
        <v>1</v>
      </c>
      <c r="G18" s="1371">
        <v>7.682851874615857E-4</v>
      </c>
      <c r="H18" s="1370">
        <v>23411</v>
      </c>
      <c r="I18" s="1371">
        <v>17.986324523663185</v>
      </c>
      <c r="J18" s="1370">
        <v>13176</v>
      </c>
      <c r="K18" s="1371">
        <v>10.122925629993853</v>
      </c>
      <c r="L18" s="1370">
        <v>3347</v>
      </c>
      <c r="M18" s="1371">
        <v>2.5714505224339277</v>
      </c>
      <c r="N18" s="1370">
        <v>3198</v>
      </c>
      <c r="O18" s="1371">
        <v>2.456976029502151</v>
      </c>
      <c r="P18" s="1370">
        <v>4429</v>
      </c>
      <c r="Q18" s="1371">
        <v>3.4027350952673632</v>
      </c>
      <c r="R18" s="1370">
        <v>82590</v>
      </c>
      <c r="S18" s="1371">
        <v>63.452673632452367</v>
      </c>
      <c r="T18" s="1370">
        <v>8</v>
      </c>
      <c r="U18" s="1371">
        <v>6.1462814996926856E-3</v>
      </c>
      <c r="V18" s="1372">
        <v>130160</v>
      </c>
      <c r="W18" s="1371">
        <v>100</v>
      </c>
      <c r="X18" s="1367"/>
      <c r="Y18" s="1373">
        <v>1.2203491533687112</v>
      </c>
    </row>
    <row r="19" spans="2:25" s="742" customFormat="1" ht="18" customHeight="1" x14ac:dyDescent="0.25">
      <c r="B19" s="836" t="s">
        <v>3</v>
      </c>
      <c r="D19" s="1369">
        <v>62092</v>
      </c>
      <c r="E19" s="1363"/>
      <c r="F19" s="1370">
        <v>1317</v>
      </c>
      <c r="G19" s="1371">
        <v>1.394196669595503</v>
      </c>
      <c r="H19" s="1370">
        <v>30640</v>
      </c>
      <c r="I19" s="1371">
        <v>32.435980225061662</v>
      </c>
      <c r="J19" s="1370">
        <v>3302</v>
      </c>
      <c r="K19" s="1371">
        <v>3.4955485216433946</v>
      </c>
      <c r="L19" s="1370">
        <v>2289</v>
      </c>
      <c r="M19" s="1371">
        <v>2.4231709769962841</v>
      </c>
      <c r="N19" s="1370">
        <v>849</v>
      </c>
      <c r="O19" s="1371">
        <v>0.89876459566179345</v>
      </c>
      <c r="P19" s="1370">
        <v>7311</v>
      </c>
      <c r="Q19" s="1371">
        <v>7.7395382319003208</v>
      </c>
      <c r="R19" s="1370">
        <v>48611</v>
      </c>
      <c r="S19" s="1371">
        <v>51.460360141007591</v>
      </c>
      <c r="T19" s="1370">
        <v>144</v>
      </c>
      <c r="U19" s="1371">
        <v>0.15244063813344907</v>
      </c>
      <c r="V19" s="1372">
        <v>94463</v>
      </c>
      <c r="W19" s="1371">
        <v>100</v>
      </c>
      <c r="X19" s="1367"/>
      <c r="Y19" s="1373">
        <v>1.5213393029697868</v>
      </c>
    </row>
    <row r="20" spans="2:25" s="633" customFormat="1" ht="18" customHeight="1" x14ac:dyDescent="0.25">
      <c r="B20" s="836" t="s">
        <v>2</v>
      </c>
      <c r="D20" s="1369">
        <v>12385</v>
      </c>
      <c r="E20" s="1363"/>
      <c r="F20" s="1370">
        <v>938</v>
      </c>
      <c r="G20" s="1371">
        <v>6.0120497372131778</v>
      </c>
      <c r="H20" s="1370">
        <v>3540</v>
      </c>
      <c r="I20" s="1371">
        <v>22.689398795026278</v>
      </c>
      <c r="J20" s="1370">
        <v>451</v>
      </c>
      <c r="K20" s="1371">
        <v>2.8906550442250993</v>
      </c>
      <c r="L20" s="1370">
        <v>763</v>
      </c>
      <c r="M20" s="1371">
        <v>4.8903986668375845</v>
      </c>
      <c r="N20" s="1370">
        <v>43</v>
      </c>
      <c r="O20" s="1371">
        <v>0.2756056915780028</v>
      </c>
      <c r="P20" s="1370">
        <v>7273</v>
      </c>
      <c r="Q20" s="1371">
        <v>46.615818484809637</v>
      </c>
      <c r="R20" s="1370">
        <v>2594</v>
      </c>
      <c r="S20" s="1371">
        <v>16.626073580310216</v>
      </c>
      <c r="T20" s="1370">
        <v>0</v>
      </c>
      <c r="U20" s="1371">
        <v>0</v>
      </c>
      <c r="V20" s="1372">
        <v>15602</v>
      </c>
      <c r="W20" s="1371">
        <v>100</v>
      </c>
      <c r="X20" s="1367"/>
      <c r="Y20" s="1373">
        <v>1.2597496972143722</v>
      </c>
    </row>
    <row r="21" spans="2:25" s="633" customFormat="1" ht="18" customHeight="1" x14ac:dyDescent="0.25">
      <c r="B21" s="682" t="s">
        <v>35</v>
      </c>
      <c r="D21" s="1369">
        <v>32903</v>
      </c>
      <c r="E21" s="1363"/>
      <c r="F21" s="1370">
        <v>2232</v>
      </c>
      <c r="G21" s="1371">
        <v>5.5222920480973823</v>
      </c>
      <c r="H21" s="1370">
        <v>5842</v>
      </c>
      <c r="I21" s="1371">
        <v>14.45395615814736</v>
      </c>
      <c r="J21" s="1370">
        <v>5500</v>
      </c>
      <c r="K21" s="1371">
        <v>13.60779850561631</v>
      </c>
      <c r="L21" s="1370">
        <v>3391</v>
      </c>
      <c r="M21" s="1371">
        <v>8.3898263150081647</v>
      </c>
      <c r="N21" s="1370">
        <v>453</v>
      </c>
      <c r="O21" s="1371">
        <v>1.1207877678262161</v>
      </c>
      <c r="P21" s="1370">
        <v>7081</v>
      </c>
      <c r="Q21" s="1371">
        <v>17.519422039685288</v>
      </c>
      <c r="R21" s="1370">
        <v>15917</v>
      </c>
      <c r="S21" s="1371">
        <v>39.3809688752536</v>
      </c>
      <c r="T21" s="1370">
        <v>2</v>
      </c>
      <c r="U21" s="1371">
        <v>4.9482903656786576E-3</v>
      </c>
      <c r="V21" s="1372">
        <v>40418</v>
      </c>
      <c r="W21" s="1371">
        <v>99.999999999999986</v>
      </c>
      <c r="X21" s="1367"/>
      <c r="Y21" s="1373">
        <v>1.2283986262650821</v>
      </c>
    </row>
    <row r="22" spans="2:25" s="633" customFormat="1" ht="21" customHeight="1" x14ac:dyDescent="0.25">
      <c r="B22" s="682" t="s">
        <v>42</v>
      </c>
      <c r="D22" s="1369">
        <v>61725</v>
      </c>
      <c r="E22" s="1363"/>
      <c r="F22" s="1370">
        <v>1078</v>
      </c>
      <c r="G22" s="1371">
        <v>1.2586253196184427</v>
      </c>
      <c r="H22" s="1370">
        <v>38981</v>
      </c>
      <c r="I22" s="1371">
        <v>45.512498686499548</v>
      </c>
      <c r="J22" s="1370">
        <v>17794</v>
      </c>
      <c r="K22" s="1371">
        <v>20.775490665390137</v>
      </c>
      <c r="L22" s="1370">
        <v>3359</v>
      </c>
      <c r="M22" s="1371">
        <v>3.9218204532452217</v>
      </c>
      <c r="N22" s="1370">
        <v>1173</v>
      </c>
      <c r="O22" s="1371">
        <v>1.3695431353547618</v>
      </c>
      <c r="P22" s="1370">
        <v>5433</v>
      </c>
      <c r="Q22" s="1371">
        <v>6.3433315041623368</v>
      </c>
      <c r="R22" s="1370">
        <v>17828</v>
      </c>
      <c r="S22" s="1371">
        <v>20.815187567864189</v>
      </c>
      <c r="T22" s="1370">
        <v>3</v>
      </c>
      <c r="U22" s="1371">
        <v>3.5026678653574473E-3</v>
      </c>
      <c r="V22" s="1372">
        <v>85649</v>
      </c>
      <c r="W22" s="1371">
        <v>100</v>
      </c>
      <c r="X22" s="1367"/>
      <c r="Y22" s="1373">
        <v>1.3875901174564602</v>
      </c>
    </row>
    <row r="23" spans="2:25" s="633" customFormat="1" ht="18" customHeight="1" x14ac:dyDescent="0.25">
      <c r="B23" s="682" t="s">
        <v>43</v>
      </c>
      <c r="D23" s="1369">
        <v>16715</v>
      </c>
      <c r="E23" s="1363"/>
      <c r="F23" s="1370">
        <v>387</v>
      </c>
      <c r="G23" s="1371">
        <v>1.654199615302415</v>
      </c>
      <c r="H23" s="1370">
        <v>8238</v>
      </c>
      <c r="I23" s="1371">
        <v>35.212652276127379</v>
      </c>
      <c r="J23" s="1370">
        <v>1912</v>
      </c>
      <c r="K23" s="1371">
        <v>8.1726864714682623</v>
      </c>
      <c r="L23" s="1370">
        <v>687</v>
      </c>
      <c r="M23" s="1371">
        <v>2.9365248984825816</v>
      </c>
      <c r="N23" s="1370">
        <v>21</v>
      </c>
      <c r="O23" s="1371">
        <v>8.9762769822611665E-2</v>
      </c>
      <c r="P23" s="1370">
        <v>174</v>
      </c>
      <c r="Q23" s="1371">
        <v>0.7437486642444967</v>
      </c>
      <c r="R23" s="1370">
        <v>11975</v>
      </c>
      <c r="S23" s="1371">
        <v>51.186150886941654</v>
      </c>
      <c r="T23" s="1370">
        <v>1</v>
      </c>
      <c r="U23" s="1371">
        <v>4.2744176106005553E-3</v>
      </c>
      <c r="V23" s="1372">
        <v>23395</v>
      </c>
      <c r="W23" s="1371">
        <v>100.00000000000001</v>
      </c>
      <c r="X23" s="1367"/>
      <c r="Y23" s="1373">
        <v>1.3996410409811546</v>
      </c>
    </row>
    <row r="24" spans="2:25" s="633" customFormat="1" ht="22.5" customHeight="1" x14ac:dyDescent="0.25">
      <c r="B24" s="682" t="s">
        <v>44</v>
      </c>
      <c r="D24" s="1369">
        <v>7324</v>
      </c>
      <c r="E24" s="1363"/>
      <c r="F24" s="1374">
        <v>1365</v>
      </c>
      <c r="G24" s="1375">
        <v>11.900610287707062</v>
      </c>
      <c r="H24" s="1374">
        <v>2479</v>
      </c>
      <c r="I24" s="1371">
        <v>21.612903225806452</v>
      </c>
      <c r="J24" s="1374">
        <v>688</v>
      </c>
      <c r="K24" s="1371">
        <v>5.9982563208369664</v>
      </c>
      <c r="L24" s="1374">
        <v>264</v>
      </c>
      <c r="M24" s="1371">
        <v>2.3016564952048824</v>
      </c>
      <c r="N24" s="1374">
        <v>75</v>
      </c>
      <c r="O24" s="1371">
        <v>0.6538796861377506</v>
      </c>
      <c r="P24" s="1374">
        <v>904</v>
      </c>
      <c r="Q24" s="1371">
        <v>7.8814298169136876</v>
      </c>
      <c r="R24" s="1374">
        <v>5683</v>
      </c>
      <c r="S24" s="1371">
        <v>49.546643417611158</v>
      </c>
      <c r="T24" s="1374">
        <v>12</v>
      </c>
      <c r="U24" s="1371">
        <v>0.1046207497820401</v>
      </c>
      <c r="V24" s="1376">
        <v>11470</v>
      </c>
      <c r="W24" s="1371">
        <v>100</v>
      </c>
      <c r="X24" s="1367"/>
      <c r="Y24" s="1373">
        <v>1.5660841070453304</v>
      </c>
    </row>
    <row r="25" spans="2:25" s="633" customFormat="1" ht="18" customHeight="1" x14ac:dyDescent="0.25">
      <c r="B25" s="682" t="s">
        <v>45</v>
      </c>
      <c r="D25" s="1369">
        <v>32873</v>
      </c>
      <c r="E25" s="1363"/>
      <c r="F25" s="1374">
        <v>391</v>
      </c>
      <c r="G25" s="1375">
        <v>0.83826429980276129</v>
      </c>
      <c r="H25" s="1374">
        <v>14868</v>
      </c>
      <c r="I25" s="1371">
        <v>31.875482377154619</v>
      </c>
      <c r="J25" s="1374">
        <v>3484</v>
      </c>
      <c r="K25" s="1371">
        <v>7.4693422519509474</v>
      </c>
      <c r="L25" s="1374">
        <v>2610</v>
      </c>
      <c r="M25" s="1371">
        <v>5.595574993568305</v>
      </c>
      <c r="N25" s="1374">
        <v>2466</v>
      </c>
      <c r="O25" s="1371">
        <v>5.286853614612812</v>
      </c>
      <c r="P25" s="1374">
        <v>38</v>
      </c>
      <c r="Q25" s="1371">
        <v>8.146814166881057E-2</v>
      </c>
      <c r="R25" s="1374">
        <v>19925</v>
      </c>
      <c r="S25" s="1371">
        <v>42.71717691450133</v>
      </c>
      <c r="T25" s="1374">
        <v>2862</v>
      </c>
      <c r="U25" s="1371">
        <v>6.1358374067404169</v>
      </c>
      <c r="V25" s="1376">
        <v>46644</v>
      </c>
      <c r="W25" s="1371">
        <v>100</v>
      </c>
      <c r="X25" s="1367"/>
      <c r="Y25" s="1373">
        <v>1.4189152191768319</v>
      </c>
    </row>
    <row r="26" spans="2:25" s="633" customFormat="1" ht="18" customHeight="1" x14ac:dyDescent="0.25">
      <c r="B26" s="682" t="s">
        <v>46</v>
      </c>
      <c r="D26" s="1369">
        <v>3036</v>
      </c>
      <c r="E26" s="1363"/>
      <c r="F26" s="1374">
        <v>318</v>
      </c>
      <c r="G26" s="1375">
        <v>7.0525615435795075</v>
      </c>
      <c r="H26" s="1374">
        <v>2069</v>
      </c>
      <c r="I26" s="1371">
        <v>45.88600576624529</v>
      </c>
      <c r="J26" s="1374">
        <v>1650</v>
      </c>
      <c r="K26" s="1371">
        <v>36.593479707252165</v>
      </c>
      <c r="L26" s="1374">
        <v>312</v>
      </c>
      <c r="M26" s="1371">
        <v>6.9194943446440451</v>
      </c>
      <c r="N26" s="1374">
        <v>115</v>
      </c>
      <c r="O26" s="1371">
        <v>2.5504546462630295</v>
      </c>
      <c r="P26" s="1374">
        <v>39</v>
      </c>
      <c r="Q26" s="1371">
        <v>0.86493679308050564</v>
      </c>
      <c r="R26" s="1374">
        <v>6</v>
      </c>
      <c r="S26" s="1371">
        <v>0.1330671989354624</v>
      </c>
      <c r="T26" s="1374">
        <v>0</v>
      </c>
      <c r="U26" s="1371">
        <v>0</v>
      </c>
      <c r="V26" s="1376">
        <v>4509</v>
      </c>
      <c r="W26" s="1371">
        <v>100.00000000000001</v>
      </c>
      <c r="X26" s="1367"/>
      <c r="Y26" s="1373">
        <v>1.4851778656126482</v>
      </c>
    </row>
    <row r="27" spans="2:25" s="633" customFormat="1" ht="18" customHeight="1" x14ac:dyDescent="0.25">
      <c r="B27" s="682" t="s">
        <v>1</v>
      </c>
      <c r="D27" s="1369">
        <v>1222</v>
      </c>
      <c r="E27" s="1363"/>
      <c r="F27" s="1374">
        <v>293</v>
      </c>
      <c r="G27" s="1375">
        <v>17.409387997623291</v>
      </c>
      <c r="H27" s="1374">
        <v>330</v>
      </c>
      <c r="I27" s="1371">
        <v>19.607843137254903</v>
      </c>
      <c r="J27" s="1374">
        <v>491</v>
      </c>
      <c r="K27" s="1371">
        <v>29.174093879976233</v>
      </c>
      <c r="L27" s="1374">
        <v>25</v>
      </c>
      <c r="M27" s="1371">
        <v>1.4854426619132501</v>
      </c>
      <c r="N27" s="1374">
        <v>0</v>
      </c>
      <c r="O27" s="1371">
        <v>0</v>
      </c>
      <c r="P27" s="1374">
        <v>1</v>
      </c>
      <c r="Q27" s="1371">
        <v>5.9417706476530004E-2</v>
      </c>
      <c r="R27" s="1374">
        <v>543</v>
      </c>
      <c r="S27" s="1371">
        <v>32.263814616755795</v>
      </c>
      <c r="T27" s="1374">
        <v>0</v>
      </c>
      <c r="U27" s="1371">
        <v>0</v>
      </c>
      <c r="V27" s="1372">
        <v>1683</v>
      </c>
      <c r="W27" s="1371">
        <v>100</v>
      </c>
      <c r="X27" s="1367"/>
      <c r="Y27" s="1373">
        <v>1.3772504091653028</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592723</v>
      </c>
      <c r="E30" s="1388"/>
      <c r="F30" s="1389">
        <f>SUM(F10:F27)</f>
        <v>25272</v>
      </c>
      <c r="G30" s="1390">
        <f>F30*100/$V30</f>
        <v>2.9965388979727829</v>
      </c>
      <c r="H30" s="1389">
        <f>SUM(H10:H27)</f>
        <v>268672</v>
      </c>
      <c r="I30" s="1390">
        <f>H30*100/$V30</f>
        <v>31.85684151615003</v>
      </c>
      <c r="J30" s="1389">
        <f>SUM(J10:J27)</f>
        <v>162489</v>
      </c>
      <c r="K30" s="1390">
        <f>J30*100/$V30</f>
        <v>19.266564141844711</v>
      </c>
      <c r="L30" s="1389">
        <f>SUM(L10:L27)</f>
        <v>26366</v>
      </c>
      <c r="M30" s="1390">
        <f>L30*100/$V30</f>
        <v>3.1262561168071543</v>
      </c>
      <c r="N30" s="1389">
        <f>SUM(N10:N27)</f>
        <v>10244</v>
      </c>
      <c r="O30" s="1390">
        <f>N30*100/$V30</f>
        <v>1.214646425721478</v>
      </c>
      <c r="P30" s="1389">
        <f>SUM(P10:P27)</f>
        <v>56068</v>
      </c>
      <c r="Q30" s="1390">
        <f>P30*100/$V30</f>
        <v>6.6480667510105258</v>
      </c>
      <c r="R30" s="1389">
        <f>SUM(R10:R27)</f>
        <v>289927</v>
      </c>
      <c r="S30" s="1390">
        <f>R30*100/$V30</f>
        <v>34.377078706574672</v>
      </c>
      <c r="T30" s="1389">
        <f>SUM(T10:T28)</f>
        <v>4335</v>
      </c>
      <c r="U30" s="1390">
        <f>T30*100/$V30</f>
        <v>0.51400744391864572</v>
      </c>
      <c r="V30" s="1389">
        <f>SUM(V10:V27)</f>
        <v>843373</v>
      </c>
      <c r="W30" s="1390">
        <f>G30+I30+K30+M30+O30+Q30+S30+U30</f>
        <v>100</v>
      </c>
      <c r="X30" s="1391"/>
      <c r="Y30" s="1392">
        <f>(V30/D30)</f>
        <v>1.4228788152307232</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1393"/>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01597-C678-4920-B7E9-B602A0C9151B}">
  <sheetPr codeName="Hoja13">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33</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493</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139596</v>
      </c>
      <c r="E10" s="1363"/>
      <c r="F10" s="1364">
        <v>20</v>
      </c>
      <c r="G10" s="1365">
        <v>9.5246712797824561E-3</v>
      </c>
      <c r="H10" s="1364">
        <v>68992</v>
      </c>
      <c r="I10" s="1365">
        <v>32.856306046737565</v>
      </c>
      <c r="J10" s="1364">
        <v>77845</v>
      </c>
      <c r="K10" s="1365">
        <v>37.072401788733266</v>
      </c>
      <c r="L10" s="1364">
        <v>7447</v>
      </c>
      <c r="M10" s="1365">
        <v>3.5465113510269979</v>
      </c>
      <c r="N10" s="1364">
        <v>13662</v>
      </c>
      <c r="O10" s="1365">
        <v>6.5063029512193964</v>
      </c>
      <c r="P10" s="1364">
        <v>1924</v>
      </c>
      <c r="Q10" s="1365">
        <v>0.91627337711507229</v>
      </c>
      <c r="R10" s="1364">
        <v>40088</v>
      </c>
      <c r="S10" s="1365">
        <v>19.091251113195955</v>
      </c>
      <c r="T10" s="1364">
        <v>3</v>
      </c>
      <c r="U10" s="1365">
        <v>1.4287006919673686E-3</v>
      </c>
      <c r="V10" s="1366">
        <v>209981</v>
      </c>
      <c r="W10" s="1365">
        <v>100</v>
      </c>
      <c r="X10" s="1367"/>
      <c r="Y10" s="1368">
        <v>1.5042049915470357</v>
      </c>
    </row>
    <row r="11" spans="2:30" s="633" customFormat="1" ht="18" customHeight="1" x14ac:dyDescent="0.25">
      <c r="B11" s="682" t="s">
        <v>7</v>
      </c>
      <c r="D11" s="1369">
        <v>17373</v>
      </c>
      <c r="E11" s="1363"/>
      <c r="F11" s="1370">
        <v>1428</v>
      </c>
      <c r="G11" s="1371">
        <v>6.3463846051286605</v>
      </c>
      <c r="H11" s="1370">
        <v>3747</v>
      </c>
      <c r="I11" s="1371">
        <v>16.652593218079197</v>
      </c>
      <c r="J11" s="1370">
        <v>1736</v>
      </c>
      <c r="K11" s="1371">
        <v>7.7152126572152353</v>
      </c>
      <c r="L11" s="1370">
        <v>669</v>
      </c>
      <c r="M11" s="1371">
        <v>2.973201191058175</v>
      </c>
      <c r="N11" s="1370">
        <v>1088</v>
      </c>
      <c r="O11" s="1371">
        <v>4.8353406515265984</v>
      </c>
      <c r="P11" s="1370">
        <v>4109</v>
      </c>
      <c r="Q11" s="1371">
        <v>18.261410603973157</v>
      </c>
      <c r="R11" s="1370">
        <v>9724</v>
      </c>
      <c r="S11" s="1371">
        <v>43.215857073018974</v>
      </c>
      <c r="T11" s="1370">
        <v>0</v>
      </c>
      <c r="U11" s="1371">
        <v>0</v>
      </c>
      <c r="V11" s="1372">
        <v>22501</v>
      </c>
      <c r="W11" s="1371">
        <v>100</v>
      </c>
      <c r="X11" s="1367"/>
      <c r="Y11" s="1373">
        <v>1.2951706671271512</v>
      </c>
    </row>
    <row r="12" spans="2:30" s="633" customFormat="1" ht="22.5" customHeight="1" x14ac:dyDescent="0.25">
      <c r="B12" s="682" t="s">
        <v>37</v>
      </c>
      <c r="D12" s="1369">
        <v>10724</v>
      </c>
      <c r="E12" s="1363"/>
      <c r="F12" s="1374">
        <v>2278</v>
      </c>
      <c r="G12" s="1371">
        <v>15.028367858556537</v>
      </c>
      <c r="H12" s="1374">
        <v>2287</v>
      </c>
      <c r="I12" s="1371">
        <v>15.087742446233012</v>
      </c>
      <c r="J12" s="1374">
        <v>1849</v>
      </c>
      <c r="K12" s="1371">
        <v>12.198179179311255</v>
      </c>
      <c r="L12" s="1374">
        <v>865</v>
      </c>
      <c r="M12" s="1371">
        <v>5.7065575933500465</v>
      </c>
      <c r="N12" s="1374">
        <v>1584</v>
      </c>
      <c r="O12" s="1371">
        <v>10.449927431059507</v>
      </c>
      <c r="P12" s="1374">
        <v>1858</v>
      </c>
      <c r="Q12" s="1371">
        <v>12.25755376698773</v>
      </c>
      <c r="R12" s="1374">
        <v>4431</v>
      </c>
      <c r="S12" s="1371">
        <v>29.232088666050931</v>
      </c>
      <c r="T12" s="1374">
        <v>6</v>
      </c>
      <c r="U12" s="1371">
        <v>3.9583058450982977E-2</v>
      </c>
      <c r="V12" s="1372">
        <v>15158</v>
      </c>
      <c r="W12" s="1371">
        <v>100</v>
      </c>
      <c r="X12" s="1367"/>
      <c r="Y12" s="1373">
        <v>1.4134651249533756</v>
      </c>
    </row>
    <row r="13" spans="2:30" s="633" customFormat="1" ht="18" customHeight="1" x14ac:dyDescent="0.25">
      <c r="B13" s="682" t="s">
        <v>38</v>
      </c>
      <c r="D13" s="1369">
        <v>10998</v>
      </c>
      <c r="E13" s="1363"/>
      <c r="F13" s="1370">
        <v>939</v>
      </c>
      <c r="G13" s="1371">
        <v>5.0996578504317602</v>
      </c>
      <c r="H13" s="1370">
        <v>5895</v>
      </c>
      <c r="I13" s="1371">
        <v>32.015423885298432</v>
      </c>
      <c r="J13" s="1370">
        <v>929</v>
      </c>
      <c r="K13" s="1371">
        <v>5.0453483951555969</v>
      </c>
      <c r="L13" s="1370">
        <v>983</v>
      </c>
      <c r="M13" s="1371">
        <v>5.3386194536468796</v>
      </c>
      <c r="N13" s="1370">
        <v>879</v>
      </c>
      <c r="O13" s="1371">
        <v>4.7738011187747791</v>
      </c>
      <c r="P13" s="1370">
        <v>377</v>
      </c>
      <c r="Q13" s="1371">
        <v>2.0474664639113671</v>
      </c>
      <c r="R13" s="1370">
        <v>8411</v>
      </c>
      <c r="S13" s="1371">
        <v>45.679682832781189</v>
      </c>
      <c r="T13" s="1370">
        <v>0</v>
      </c>
      <c r="U13" s="1371">
        <v>0</v>
      </c>
      <c r="V13" s="1372">
        <v>18413</v>
      </c>
      <c r="W13" s="1371">
        <v>100</v>
      </c>
      <c r="X13" s="1367"/>
      <c r="Y13" s="1373">
        <v>1.6742134933624295</v>
      </c>
    </row>
    <row r="14" spans="2:30" s="633" customFormat="1" ht="18" customHeight="1" x14ac:dyDescent="0.25">
      <c r="B14" s="682" t="s">
        <v>6</v>
      </c>
      <c r="D14" s="1369">
        <v>17993</v>
      </c>
      <c r="E14" s="1363"/>
      <c r="F14" s="1370">
        <v>532</v>
      </c>
      <c r="G14" s="1371">
        <v>2.6533665835411471</v>
      </c>
      <c r="H14" s="1370">
        <v>1632</v>
      </c>
      <c r="I14" s="1371">
        <v>8.1396508728179544</v>
      </c>
      <c r="J14" s="1370">
        <v>167</v>
      </c>
      <c r="K14" s="1371">
        <v>0.83291770573566082</v>
      </c>
      <c r="L14" s="1370">
        <v>1821</v>
      </c>
      <c r="M14" s="1371">
        <v>9.0822942643391524</v>
      </c>
      <c r="N14" s="1370">
        <v>1765</v>
      </c>
      <c r="O14" s="1371">
        <v>8.8029925187032418</v>
      </c>
      <c r="P14" s="1370">
        <v>3400</v>
      </c>
      <c r="Q14" s="1371">
        <v>16.957605985037407</v>
      </c>
      <c r="R14" s="1370">
        <v>10682</v>
      </c>
      <c r="S14" s="1371">
        <v>53.276807980049874</v>
      </c>
      <c r="T14" s="1370">
        <v>51</v>
      </c>
      <c r="U14" s="1371">
        <v>0.25436408977556108</v>
      </c>
      <c r="V14" s="1372">
        <v>20050</v>
      </c>
      <c r="W14" s="1371">
        <v>100.00000000000001</v>
      </c>
      <c r="X14" s="1367"/>
      <c r="Y14" s="1373">
        <v>1.1143222364252765</v>
      </c>
    </row>
    <row r="15" spans="2:30" s="633" customFormat="1" ht="18" customHeight="1" x14ac:dyDescent="0.25">
      <c r="B15" s="682" t="s">
        <v>5</v>
      </c>
      <c r="D15" s="1369">
        <v>7870</v>
      </c>
      <c r="E15" s="1363"/>
      <c r="F15" s="1374">
        <v>3334</v>
      </c>
      <c r="G15" s="1371">
        <v>25.62447160095304</v>
      </c>
      <c r="H15" s="1374">
        <v>1683</v>
      </c>
      <c r="I15" s="1371">
        <v>12.935208669587272</v>
      </c>
      <c r="J15" s="1374">
        <v>565</v>
      </c>
      <c r="K15" s="1371">
        <v>4.3424794404734453</v>
      </c>
      <c r="L15" s="1374">
        <v>882</v>
      </c>
      <c r="M15" s="1371">
        <v>6.7788794097302283</v>
      </c>
      <c r="N15" s="1374">
        <v>2622</v>
      </c>
      <c r="O15" s="1371">
        <v>20.152178925524556</v>
      </c>
      <c r="P15" s="1374">
        <v>315</v>
      </c>
      <c r="Q15" s="1371">
        <v>2.4210283606179388</v>
      </c>
      <c r="R15" s="1374">
        <v>3610</v>
      </c>
      <c r="S15" s="1371">
        <v>27.74575359311352</v>
      </c>
      <c r="T15" s="1374">
        <v>0</v>
      </c>
      <c r="U15" s="1371">
        <v>0</v>
      </c>
      <c r="V15" s="1372">
        <v>13011</v>
      </c>
      <c r="W15" s="1371">
        <v>100</v>
      </c>
      <c r="X15" s="1367"/>
      <c r="Y15" s="1373">
        <v>1.6532401524777636</v>
      </c>
    </row>
    <row r="16" spans="2:30" s="742" customFormat="1" ht="18" customHeight="1" x14ac:dyDescent="0.25">
      <c r="B16" s="836" t="s">
        <v>4</v>
      </c>
      <c r="D16" s="1369">
        <v>41593</v>
      </c>
      <c r="E16" s="1363"/>
      <c r="F16" s="1370">
        <v>4772</v>
      </c>
      <c r="G16" s="1371">
        <v>8.0591771938120651</v>
      </c>
      <c r="H16" s="1370">
        <v>10883</v>
      </c>
      <c r="I16" s="1371">
        <v>18.379720326960751</v>
      </c>
      <c r="J16" s="1370">
        <v>7325</v>
      </c>
      <c r="K16" s="1371">
        <v>12.370803215564413</v>
      </c>
      <c r="L16" s="1370">
        <v>2485</v>
      </c>
      <c r="M16" s="1371">
        <v>4.1967844355873813</v>
      </c>
      <c r="N16" s="1370">
        <v>3549</v>
      </c>
      <c r="O16" s="1371">
        <v>5.9937174896980343</v>
      </c>
      <c r="P16" s="1370">
        <v>14907</v>
      </c>
      <c r="Q16" s="1371">
        <v>25.175640072958185</v>
      </c>
      <c r="R16" s="1370">
        <v>14344</v>
      </c>
      <c r="S16" s="1371">
        <v>24.224819293386474</v>
      </c>
      <c r="T16" s="1370">
        <v>947</v>
      </c>
      <c r="U16" s="1371">
        <v>1.5993379720326961</v>
      </c>
      <c r="V16" s="1372">
        <v>59212</v>
      </c>
      <c r="W16" s="1371">
        <v>100</v>
      </c>
      <c r="X16" s="1367"/>
      <c r="Y16" s="1373">
        <v>1.4236049335224676</v>
      </c>
    </row>
    <row r="17" spans="2:25" s="742" customFormat="1" ht="18" customHeight="1" x14ac:dyDescent="0.25">
      <c r="B17" s="836" t="s">
        <v>40</v>
      </c>
      <c r="D17" s="1369">
        <v>25974</v>
      </c>
      <c r="E17" s="1363"/>
      <c r="F17" s="1370">
        <v>4215</v>
      </c>
      <c r="G17" s="1371">
        <v>11.191057774001699</v>
      </c>
      <c r="H17" s="1370">
        <v>10350</v>
      </c>
      <c r="I17" s="1371">
        <v>27.479821580288871</v>
      </c>
      <c r="J17" s="1370">
        <v>4335</v>
      </c>
      <c r="K17" s="1371">
        <v>11.509664401019542</v>
      </c>
      <c r="L17" s="1370">
        <v>1644</v>
      </c>
      <c r="M17" s="1371">
        <v>4.3649107901444353</v>
      </c>
      <c r="N17" s="1370">
        <v>3325</v>
      </c>
      <c r="O17" s="1371">
        <v>8.8280586236193717</v>
      </c>
      <c r="P17" s="1370">
        <v>4716</v>
      </c>
      <c r="Q17" s="1371">
        <v>12.52124044180119</v>
      </c>
      <c r="R17" s="1370">
        <v>9075</v>
      </c>
      <c r="S17" s="1371">
        <v>24.094626168224298</v>
      </c>
      <c r="T17" s="1370">
        <v>4</v>
      </c>
      <c r="U17" s="1371">
        <v>1.0620220900594732E-2</v>
      </c>
      <c r="V17" s="1372">
        <v>37664</v>
      </c>
      <c r="W17" s="1371">
        <v>100</v>
      </c>
      <c r="X17" s="1367"/>
      <c r="Y17" s="1373">
        <v>1.45006545006545</v>
      </c>
    </row>
    <row r="18" spans="2:25" s="742" customFormat="1" ht="18" customHeight="1" x14ac:dyDescent="0.25">
      <c r="B18" s="836" t="s">
        <v>41</v>
      </c>
      <c r="D18" s="1369">
        <v>96290</v>
      </c>
      <c r="E18" s="1363"/>
      <c r="F18" s="1370">
        <v>4</v>
      </c>
      <c r="G18" s="1371">
        <v>3.2930483748806268E-3</v>
      </c>
      <c r="H18" s="1370">
        <v>13849</v>
      </c>
      <c r="I18" s="1371">
        <v>11.401356735930451</v>
      </c>
      <c r="J18" s="1370">
        <v>13393</v>
      </c>
      <c r="K18" s="1371">
        <v>11.025949221194059</v>
      </c>
      <c r="L18" s="1370">
        <v>7598</v>
      </c>
      <c r="M18" s="1371">
        <v>6.2551453880857508</v>
      </c>
      <c r="N18" s="1370">
        <v>21161</v>
      </c>
      <c r="O18" s="1371">
        <v>17.421049165212239</v>
      </c>
      <c r="P18" s="1370">
        <v>11967</v>
      </c>
      <c r="Q18" s="1371">
        <v>9.8519774755491163</v>
      </c>
      <c r="R18" s="1370">
        <v>53479</v>
      </c>
      <c r="S18" s="1371">
        <v>44.027233510060263</v>
      </c>
      <c r="T18" s="1370">
        <v>17</v>
      </c>
      <c r="U18" s="1371">
        <v>1.3995455593242665E-2</v>
      </c>
      <c r="V18" s="1372">
        <v>121468</v>
      </c>
      <c r="W18" s="1371">
        <v>100.00000000000001</v>
      </c>
      <c r="X18" s="1367"/>
      <c r="Y18" s="1373">
        <v>1.2614809429847336</v>
      </c>
    </row>
    <row r="19" spans="2:25" s="742" customFormat="1" ht="18" customHeight="1" x14ac:dyDescent="0.25">
      <c r="B19" s="836" t="s">
        <v>3</v>
      </c>
      <c r="D19" s="1369">
        <v>66747</v>
      </c>
      <c r="E19" s="1363"/>
      <c r="F19" s="1370">
        <v>365</v>
      </c>
      <c r="G19" s="1371">
        <v>0.36234042130760219</v>
      </c>
      <c r="H19" s="1370">
        <v>30028</v>
      </c>
      <c r="I19" s="1371">
        <v>29.809200468560764</v>
      </c>
      <c r="J19" s="1370">
        <v>2502</v>
      </c>
      <c r="K19" s="1371">
        <v>2.4837691345523853</v>
      </c>
      <c r="L19" s="1370">
        <v>4396</v>
      </c>
      <c r="M19" s="1371">
        <v>4.3639684714197786</v>
      </c>
      <c r="N19" s="1370">
        <v>6277</v>
      </c>
      <c r="O19" s="1371">
        <v>6.2312625330077234</v>
      </c>
      <c r="P19" s="1370">
        <v>9755</v>
      </c>
      <c r="Q19" s="1371">
        <v>9.6839200270018075</v>
      </c>
      <c r="R19" s="1370">
        <v>46955</v>
      </c>
      <c r="S19" s="1371">
        <v>46.612861595886194</v>
      </c>
      <c r="T19" s="1370">
        <v>456</v>
      </c>
      <c r="U19" s="1371">
        <v>0.45267734826374412</v>
      </c>
      <c r="V19" s="1372">
        <v>100734</v>
      </c>
      <c r="W19" s="1371">
        <v>100.00000000000001</v>
      </c>
      <c r="X19" s="1367"/>
      <c r="Y19" s="1373">
        <v>1.5091914243336779</v>
      </c>
    </row>
    <row r="20" spans="2:25" s="633" customFormat="1" ht="18" customHeight="1" x14ac:dyDescent="0.25">
      <c r="B20" s="836" t="s">
        <v>2</v>
      </c>
      <c r="D20" s="1369">
        <v>12467</v>
      </c>
      <c r="E20" s="1363"/>
      <c r="F20" s="1370">
        <v>446</v>
      </c>
      <c r="G20" s="1371">
        <v>3.0031647700491551</v>
      </c>
      <c r="H20" s="1370">
        <v>1994</v>
      </c>
      <c r="I20" s="1371">
        <v>13.426705272372232</v>
      </c>
      <c r="J20" s="1370">
        <v>285</v>
      </c>
      <c r="K20" s="1371">
        <v>1.9190626893811864</v>
      </c>
      <c r="L20" s="1370">
        <v>960</v>
      </c>
      <c r="M20" s="1371">
        <v>6.4642111642313651</v>
      </c>
      <c r="N20" s="1370">
        <v>1670</v>
      </c>
      <c r="O20" s="1371">
        <v>11.245034004444145</v>
      </c>
      <c r="P20" s="1370">
        <v>6703</v>
      </c>
      <c r="Q20" s="1371">
        <v>45.135007743586293</v>
      </c>
      <c r="R20" s="1370">
        <v>2793</v>
      </c>
      <c r="S20" s="1371">
        <v>18.806814355935629</v>
      </c>
      <c r="T20" s="1370">
        <v>0</v>
      </c>
      <c r="U20" s="1371">
        <v>0</v>
      </c>
      <c r="V20" s="1372">
        <v>14851</v>
      </c>
      <c r="W20" s="1371">
        <v>100</v>
      </c>
      <c r="X20" s="1367"/>
      <c r="Y20" s="1373">
        <v>1.1912248335605999</v>
      </c>
    </row>
    <row r="21" spans="2:25" s="633" customFormat="1" ht="18" customHeight="1" x14ac:dyDescent="0.25">
      <c r="B21" s="682" t="s">
        <v>35</v>
      </c>
      <c r="D21" s="1369">
        <v>31002</v>
      </c>
      <c r="E21" s="1363"/>
      <c r="F21" s="1370">
        <v>1980</v>
      </c>
      <c r="G21" s="1371">
        <v>5.2350483845381</v>
      </c>
      <c r="H21" s="1370">
        <v>5304</v>
      </c>
      <c r="I21" s="1371">
        <v>14.023584157368727</v>
      </c>
      <c r="J21" s="1370">
        <v>6592</v>
      </c>
      <c r="K21" s="1371">
        <v>17.429009571149066</v>
      </c>
      <c r="L21" s="1370">
        <v>2726</v>
      </c>
      <c r="M21" s="1371">
        <v>7.2074454021468988</v>
      </c>
      <c r="N21" s="1370">
        <v>2537</v>
      </c>
      <c r="O21" s="1371">
        <v>6.7077362381682617</v>
      </c>
      <c r="P21" s="1370">
        <v>6660</v>
      </c>
      <c r="Q21" s="1371">
        <v>17.608799111628151</v>
      </c>
      <c r="R21" s="1370">
        <v>11968</v>
      </c>
      <c r="S21" s="1371">
        <v>31.64295912431918</v>
      </c>
      <c r="T21" s="1370">
        <v>55</v>
      </c>
      <c r="U21" s="1371">
        <v>0.14541801068161386</v>
      </c>
      <c r="V21" s="1372">
        <v>37822</v>
      </c>
      <c r="W21" s="1371">
        <v>99.999999999999986</v>
      </c>
      <c r="X21" s="1367"/>
      <c r="Y21" s="1373">
        <v>1.2199858073672667</v>
      </c>
    </row>
    <row r="22" spans="2:25" s="633" customFormat="1" ht="21" customHeight="1" x14ac:dyDescent="0.25">
      <c r="B22" s="682" t="s">
        <v>42</v>
      </c>
      <c r="D22" s="1369">
        <v>78607</v>
      </c>
      <c r="E22" s="1363"/>
      <c r="F22" s="1370">
        <v>2857</v>
      </c>
      <c r="G22" s="1371">
        <v>2.4877224757061756</v>
      </c>
      <c r="H22" s="1370">
        <v>37323</v>
      </c>
      <c r="I22" s="1371">
        <v>32.498868029675037</v>
      </c>
      <c r="J22" s="1370">
        <v>24201</v>
      </c>
      <c r="K22" s="1371">
        <v>21.072933718783741</v>
      </c>
      <c r="L22" s="1370">
        <v>8153</v>
      </c>
      <c r="M22" s="1371">
        <v>7.0991954303228724</v>
      </c>
      <c r="N22" s="1370">
        <v>7749</v>
      </c>
      <c r="O22" s="1371">
        <v>6.7474138831806627</v>
      </c>
      <c r="P22" s="1370">
        <v>11185</v>
      </c>
      <c r="Q22" s="1371">
        <v>9.739298526697084</v>
      </c>
      <c r="R22" s="1370">
        <v>23354</v>
      </c>
      <c r="S22" s="1371">
        <v>20.335411514750444</v>
      </c>
      <c r="T22" s="1370">
        <v>22</v>
      </c>
      <c r="U22" s="1371">
        <v>1.9156420883981749E-2</v>
      </c>
      <c r="V22" s="1372">
        <v>114844</v>
      </c>
      <c r="W22" s="1371">
        <v>100.00000000000001</v>
      </c>
      <c r="X22" s="1367"/>
      <c r="Y22" s="1373">
        <v>1.4609894793084586</v>
      </c>
    </row>
    <row r="23" spans="2:25" s="633" customFormat="1" ht="18" customHeight="1" x14ac:dyDescent="0.25">
      <c r="B23" s="682" t="s">
        <v>43</v>
      </c>
      <c r="D23" s="1369">
        <v>18505</v>
      </c>
      <c r="E23" s="1363"/>
      <c r="F23" s="1370">
        <v>1595</v>
      </c>
      <c r="G23" s="1371">
        <v>6.6663880297584219</v>
      </c>
      <c r="H23" s="1370">
        <v>5290</v>
      </c>
      <c r="I23" s="1371">
        <v>22.109838669230125</v>
      </c>
      <c r="J23" s="1370">
        <v>1115</v>
      </c>
      <c r="K23" s="1371">
        <v>4.6602022903953859</v>
      </c>
      <c r="L23" s="1370">
        <v>2007</v>
      </c>
      <c r="M23" s="1371">
        <v>8.3883641227116943</v>
      </c>
      <c r="N23" s="1370">
        <v>2496</v>
      </c>
      <c r="O23" s="1371">
        <v>10.432165844687788</v>
      </c>
      <c r="P23" s="1370">
        <v>515</v>
      </c>
      <c r="Q23" s="1371">
        <v>2.1524701161915907</v>
      </c>
      <c r="R23" s="1370">
        <v>10907</v>
      </c>
      <c r="S23" s="1371">
        <v>45.58639137340132</v>
      </c>
      <c r="T23" s="1370">
        <v>1</v>
      </c>
      <c r="U23" s="1371">
        <v>4.1795536236729916E-3</v>
      </c>
      <c r="V23" s="1372">
        <v>23926</v>
      </c>
      <c r="W23" s="1371">
        <v>99.999999999999986</v>
      </c>
      <c r="X23" s="1367"/>
      <c r="Y23" s="1373">
        <v>1.2929478519319102</v>
      </c>
    </row>
    <row r="24" spans="2:25" s="633" customFormat="1" ht="22.5" customHeight="1" x14ac:dyDescent="0.25">
      <c r="B24" s="682" t="s">
        <v>44</v>
      </c>
      <c r="D24" s="1369">
        <v>6709</v>
      </c>
      <c r="E24" s="1363"/>
      <c r="F24" s="1374">
        <v>705</v>
      </c>
      <c r="G24" s="1375">
        <v>7.8064444690510468</v>
      </c>
      <c r="H24" s="1374">
        <v>1248</v>
      </c>
      <c r="I24" s="1371">
        <v>13.819067655852065</v>
      </c>
      <c r="J24" s="1374">
        <v>352</v>
      </c>
      <c r="K24" s="1371">
        <v>3.89768574908648</v>
      </c>
      <c r="L24" s="1374">
        <v>370</v>
      </c>
      <c r="M24" s="1371">
        <v>4.0969992248920386</v>
      </c>
      <c r="N24" s="1374">
        <v>1681</v>
      </c>
      <c r="O24" s="1371">
        <v>18.613664046063558</v>
      </c>
      <c r="P24" s="1374">
        <v>1481</v>
      </c>
      <c r="Q24" s="1371">
        <v>16.39906987044624</v>
      </c>
      <c r="R24" s="1374">
        <v>3179</v>
      </c>
      <c r="S24" s="1371">
        <v>35.200974421437273</v>
      </c>
      <c r="T24" s="1374">
        <v>15</v>
      </c>
      <c r="U24" s="1371">
        <v>0.16609456317129886</v>
      </c>
      <c r="V24" s="1376">
        <v>9031</v>
      </c>
      <c r="W24" s="1371">
        <v>100</v>
      </c>
      <c r="X24" s="1367"/>
      <c r="Y24" s="1373">
        <v>1.3461022507080043</v>
      </c>
    </row>
    <row r="25" spans="2:25" s="633" customFormat="1" ht="18" customHeight="1" x14ac:dyDescent="0.25">
      <c r="B25" s="682" t="s">
        <v>45</v>
      </c>
      <c r="D25" s="1369">
        <v>24263</v>
      </c>
      <c r="E25" s="1363"/>
      <c r="F25" s="1374">
        <v>479</v>
      </c>
      <c r="G25" s="1375">
        <v>1.3273477983761466</v>
      </c>
      <c r="H25" s="1374">
        <v>9228</v>
      </c>
      <c r="I25" s="1371">
        <v>25.57153545598138</v>
      </c>
      <c r="J25" s="1374">
        <v>2070</v>
      </c>
      <c r="K25" s="1371">
        <v>5.736137667304015</v>
      </c>
      <c r="L25" s="1374">
        <v>3236</v>
      </c>
      <c r="M25" s="1371">
        <v>8.9672181117854066</v>
      </c>
      <c r="N25" s="1374">
        <v>5052</v>
      </c>
      <c r="O25" s="1371">
        <v>13.999501205420234</v>
      </c>
      <c r="P25" s="1374">
        <v>747</v>
      </c>
      <c r="Q25" s="1371">
        <v>2.069997506027101</v>
      </c>
      <c r="R25" s="1374">
        <v>12494</v>
      </c>
      <c r="S25" s="1371">
        <v>34.621885997727716</v>
      </c>
      <c r="T25" s="1374">
        <v>2781</v>
      </c>
      <c r="U25" s="1371">
        <v>7.706376257378003</v>
      </c>
      <c r="V25" s="1376">
        <v>36087</v>
      </c>
      <c r="W25" s="1371">
        <v>100</v>
      </c>
      <c r="X25" s="1367"/>
      <c r="Y25" s="1373">
        <v>1.4873263817335036</v>
      </c>
    </row>
    <row r="26" spans="2:25" s="633" customFormat="1" ht="18" customHeight="1" x14ac:dyDescent="0.25">
      <c r="B26" s="682" t="s">
        <v>46</v>
      </c>
      <c r="D26" s="1369">
        <v>4166</v>
      </c>
      <c r="E26" s="1363"/>
      <c r="F26" s="1374">
        <v>665</v>
      </c>
      <c r="G26" s="1375">
        <v>10.02714113389626</v>
      </c>
      <c r="H26" s="1374">
        <v>1273</v>
      </c>
      <c r="I26" s="1371">
        <v>19.194813027744271</v>
      </c>
      <c r="J26" s="1374">
        <v>1325</v>
      </c>
      <c r="K26" s="1371">
        <v>19.978890229191798</v>
      </c>
      <c r="L26" s="1374">
        <v>780</v>
      </c>
      <c r="M26" s="1371">
        <v>11.761158021712907</v>
      </c>
      <c r="N26" s="1374">
        <v>1307</v>
      </c>
      <c r="O26" s="1371">
        <v>19.707478890229194</v>
      </c>
      <c r="P26" s="1374">
        <v>536</v>
      </c>
      <c r="Q26" s="1371">
        <v>8.0820265379975869</v>
      </c>
      <c r="R26" s="1374">
        <v>746</v>
      </c>
      <c r="S26" s="1371">
        <v>11.248492159227986</v>
      </c>
      <c r="T26" s="1374">
        <v>0</v>
      </c>
      <c r="U26" s="1371">
        <v>0</v>
      </c>
      <c r="V26" s="1376">
        <v>6632</v>
      </c>
      <c r="W26" s="1371">
        <v>100</v>
      </c>
      <c r="X26" s="1367"/>
      <c r="Y26" s="1373">
        <v>1.5919347095535286</v>
      </c>
    </row>
    <row r="27" spans="2:25" s="633" customFormat="1" ht="18" customHeight="1" x14ac:dyDescent="0.25">
      <c r="B27" s="682" t="s">
        <v>1</v>
      </c>
      <c r="D27" s="1369">
        <v>1445</v>
      </c>
      <c r="E27" s="1363"/>
      <c r="F27" s="1374">
        <v>248</v>
      </c>
      <c r="G27" s="1375">
        <v>13.177470775770457</v>
      </c>
      <c r="H27" s="1374">
        <v>281</v>
      </c>
      <c r="I27" s="1371">
        <v>14.930924548352817</v>
      </c>
      <c r="J27" s="1374">
        <v>453</v>
      </c>
      <c r="K27" s="1371">
        <v>24.070138150903293</v>
      </c>
      <c r="L27" s="1374">
        <v>23</v>
      </c>
      <c r="M27" s="1371">
        <v>1.2221041445270988</v>
      </c>
      <c r="N27" s="1374">
        <v>103</v>
      </c>
      <c r="O27" s="1371">
        <v>5.472901168969182</v>
      </c>
      <c r="P27" s="1374">
        <v>4</v>
      </c>
      <c r="Q27" s="1371">
        <v>0.21253985122210414</v>
      </c>
      <c r="R27" s="1374">
        <v>770</v>
      </c>
      <c r="S27" s="1371">
        <v>40.913921360255046</v>
      </c>
      <c r="T27" s="1374">
        <v>0</v>
      </c>
      <c r="U27" s="1371">
        <v>0</v>
      </c>
      <c r="V27" s="1372">
        <v>1882</v>
      </c>
      <c r="W27" s="1371">
        <v>100</v>
      </c>
      <c r="X27" s="1367"/>
      <c r="Y27" s="1373">
        <v>1.3024221453287197</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612322</v>
      </c>
      <c r="E30" s="1388"/>
      <c r="F30" s="1389">
        <f>SUM(F10:F27)</f>
        <v>26862</v>
      </c>
      <c r="G30" s="1390">
        <f>F30*100/$V30</f>
        <v>3.1116676532289547</v>
      </c>
      <c r="H30" s="1389">
        <f>SUM(H10:H27)</f>
        <v>211287</v>
      </c>
      <c r="I30" s="1390">
        <f>H30*100/$V30</f>
        <v>24.475278216357164</v>
      </c>
      <c r="J30" s="1389">
        <f>SUM(J10:J27)</f>
        <v>147039</v>
      </c>
      <c r="K30" s="1390">
        <f>J30*100/$V30</f>
        <v>17.032853103385165</v>
      </c>
      <c r="L30" s="1389">
        <f>SUM(L10:L27)</f>
        <v>47045</v>
      </c>
      <c r="M30" s="1390">
        <f>L30*100/$V30</f>
        <v>5.4496465172420585</v>
      </c>
      <c r="N30" s="1389">
        <f>SUM(N10:N27)</f>
        <v>78507</v>
      </c>
      <c r="O30" s="1390">
        <f>N30*100/$V30</f>
        <v>9.0941736450020674</v>
      </c>
      <c r="P30" s="1389">
        <f>SUM(P10:P27)</f>
        <v>81159</v>
      </c>
      <c r="Q30" s="1390">
        <f>P30*100/$V30</f>
        <v>9.4013787159708411</v>
      </c>
      <c r="R30" s="1389">
        <f>SUM(R10:R27)</f>
        <v>267010</v>
      </c>
      <c r="S30" s="1390">
        <f>R30*100/$V30</f>
        <v>30.930175716203678</v>
      </c>
      <c r="T30" s="1389">
        <f>SUM(T10:T28)</f>
        <v>4358</v>
      </c>
      <c r="U30" s="1390">
        <f>T30*100/$V30</f>
        <v>0.50482643261007309</v>
      </c>
      <c r="V30" s="1389">
        <f>SUM(V10:V27)</f>
        <v>863267</v>
      </c>
      <c r="W30" s="1390">
        <f>G30+I30+K30+M30+O30+Q30+S30+U30</f>
        <v>100</v>
      </c>
      <c r="X30" s="1391"/>
      <c r="Y30" s="1392">
        <f>(V30/D30)</f>
        <v>1.4098252226769576</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D888-65C4-415B-A02F-7E1751C62655}">
  <sheetPr codeName="Hoja19">
    <tabColor theme="0"/>
    <pageSetUpPr fitToPage="1"/>
  </sheetPr>
  <dimension ref="B1:AD56"/>
  <sheetViews>
    <sheetView zoomScaleNormal="100" workbookViewId="0"/>
  </sheetViews>
  <sheetFormatPr baseColWidth="10" defaultColWidth="11.453125" defaultRowHeight="14.5" x14ac:dyDescent="0.25"/>
  <cols>
    <col min="1" max="1" width="0.7265625" style="615" customWidth="1"/>
    <col min="2" max="2" width="21.7265625" style="615" customWidth="1"/>
    <col min="3" max="3" width="0.54296875" style="615" customWidth="1"/>
    <col min="4" max="4" width="9.7265625" style="615" customWidth="1"/>
    <col min="5" max="5" width="0.7265625" style="615" customWidth="1"/>
    <col min="6" max="6" width="6.453125" style="615" customWidth="1"/>
    <col min="7" max="7" width="5.54296875" style="615" customWidth="1"/>
    <col min="8" max="8" width="7.54296875" style="615" customWidth="1"/>
    <col min="9" max="9" width="6.453125" style="615" bestFit="1" customWidth="1"/>
    <col min="10" max="10" width="7.54296875" style="615" customWidth="1"/>
    <col min="11" max="11" width="6.453125" style="615" bestFit="1" customWidth="1"/>
    <col min="12" max="12" width="7.26953125" style="615" customWidth="1"/>
    <col min="13" max="13" width="5.7265625" style="615" customWidth="1"/>
    <col min="14" max="14" width="7.453125" style="615" customWidth="1"/>
    <col min="15" max="15" width="6.453125" style="615" bestFit="1" customWidth="1"/>
    <col min="16" max="16" width="8.54296875" style="615" customWidth="1"/>
    <col min="17" max="17" width="6" style="615" customWidth="1"/>
    <col min="18" max="18" width="7.26953125" style="615" customWidth="1"/>
    <col min="19" max="19" width="6.453125" style="615" bestFit="1" customWidth="1"/>
    <col min="20" max="20" width="6.81640625" style="615" customWidth="1"/>
    <col min="21" max="21" width="5.453125" style="615" customWidth="1"/>
    <col min="22" max="22" width="9.26953125" style="615" customWidth="1"/>
    <col min="23" max="23" width="6.7265625" style="615" customWidth="1"/>
    <col min="24" max="24" width="0.54296875" style="732" customWidth="1"/>
    <col min="25" max="25" width="13.7265625" style="732" customWidth="1"/>
    <col min="26" max="26" width="1.453125" style="615" customWidth="1"/>
    <col min="27" max="16384" width="11.453125" style="615"/>
  </cols>
  <sheetData>
    <row r="1" spans="2:30" s="613" customFormat="1" ht="9" customHeight="1" x14ac:dyDescent="0.25">
      <c r="B1" s="613" t="s">
        <v>32</v>
      </c>
      <c r="C1" s="617"/>
      <c r="D1" s="617"/>
      <c r="E1" s="617"/>
      <c r="F1" s="716" t="s">
        <v>64</v>
      </c>
      <c r="G1" s="716"/>
      <c r="H1" s="716" t="s">
        <v>55</v>
      </c>
      <c r="I1" s="716"/>
      <c r="J1" s="716" t="s">
        <v>56</v>
      </c>
      <c r="K1" s="716"/>
      <c r="L1" s="716" t="s">
        <v>63</v>
      </c>
      <c r="M1" s="716"/>
      <c r="N1" s="716" t="s">
        <v>58</v>
      </c>
      <c r="O1" s="716"/>
      <c r="P1" s="716" t="s">
        <v>67</v>
      </c>
      <c r="Q1" s="716"/>
      <c r="R1" s="716" t="s">
        <v>66</v>
      </c>
      <c r="S1" s="716"/>
      <c r="T1" s="716" t="s">
        <v>65</v>
      </c>
      <c r="U1" s="716"/>
      <c r="X1" s="717"/>
      <c r="Y1" s="717"/>
    </row>
    <row r="2" spans="2:30" s="619" customFormat="1" ht="49.5" customHeight="1" x14ac:dyDescent="0.35">
      <c r="B2" s="718"/>
      <c r="C2" s="718"/>
      <c r="D2" s="718"/>
      <c r="E2" s="718"/>
      <c r="F2" s="718"/>
      <c r="G2" s="718"/>
      <c r="H2" s="718"/>
      <c r="I2" s="718"/>
      <c r="J2" s="718"/>
      <c r="K2" s="718"/>
      <c r="X2" s="667"/>
      <c r="Y2" s="667"/>
    </row>
    <row r="3" spans="2:30" s="621" customFormat="1" ht="18.75" customHeight="1" x14ac:dyDescent="0.25">
      <c r="B3" s="1547" t="s">
        <v>494</v>
      </c>
      <c r="C3" s="1547"/>
      <c r="D3" s="1547"/>
      <c r="E3" s="1547"/>
      <c r="F3" s="1547"/>
      <c r="G3" s="1547"/>
      <c r="H3" s="1547"/>
      <c r="I3" s="1547"/>
      <c r="J3" s="1547"/>
      <c r="K3" s="1547"/>
      <c r="L3" s="1547"/>
      <c r="M3" s="1547"/>
      <c r="N3" s="1547"/>
      <c r="O3" s="1547"/>
      <c r="P3" s="1547"/>
      <c r="Q3" s="1547"/>
      <c r="R3" s="1547"/>
      <c r="S3" s="1547"/>
      <c r="T3" s="1547"/>
      <c r="U3" s="1547"/>
      <c r="V3" s="1547"/>
      <c r="W3" s="1547"/>
      <c r="X3" s="1547"/>
      <c r="Y3" s="821"/>
    </row>
    <row r="4" spans="2:30" s="621" customFormat="1" ht="14.25" customHeight="1" x14ac:dyDescent="0.25">
      <c r="B4" s="1484" t="str">
        <f>porsaad!$B$6</f>
        <v>Situación a 31 de enero de 2026</v>
      </c>
      <c r="C4" s="1484"/>
      <c r="D4" s="1484"/>
      <c r="E4" s="1484"/>
      <c r="F4" s="1484"/>
      <c r="G4" s="1484"/>
      <c r="H4" s="1484"/>
      <c r="I4" s="1484"/>
      <c r="J4" s="1484"/>
      <c r="K4" s="1484"/>
      <c r="L4" s="1484"/>
      <c r="M4" s="1484"/>
      <c r="N4" s="1484"/>
      <c r="O4" s="1484"/>
      <c r="P4" s="1484"/>
      <c r="Q4" s="1484"/>
      <c r="R4" s="1484"/>
      <c r="S4" s="1484"/>
      <c r="T4" s="1484"/>
      <c r="U4" s="1484"/>
      <c r="V4" s="1484"/>
      <c r="W4" s="1484"/>
      <c r="X4" s="622"/>
      <c r="Y4" s="822"/>
    </row>
    <row r="5" spans="2:30" s="621" customFormat="1" ht="5.25" customHeight="1" x14ac:dyDescent="0.25">
      <c r="B5" s="823"/>
      <c r="C5" s="823"/>
      <c r="D5" s="823"/>
      <c r="E5" s="823"/>
      <c r="F5" s="823"/>
      <c r="G5" s="823"/>
      <c r="H5" s="823"/>
      <c r="I5" s="823"/>
      <c r="J5" s="823"/>
      <c r="K5" s="823"/>
      <c r="L5" s="823"/>
      <c r="M5" s="823"/>
      <c r="N5" s="823"/>
      <c r="O5" s="823"/>
      <c r="P5" s="823"/>
      <c r="Q5" s="823"/>
      <c r="R5" s="823"/>
      <c r="S5" s="823"/>
      <c r="T5" s="823"/>
      <c r="U5" s="823"/>
      <c r="V5" s="823"/>
      <c r="W5" s="823"/>
      <c r="X5" s="824"/>
      <c r="Y5" s="721"/>
    </row>
    <row r="6" spans="2:30" s="621" customFormat="1" ht="19.5" customHeight="1" x14ac:dyDescent="0.25">
      <c r="B6" s="623"/>
      <c r="C6" s="623"/>
      <c r="D6" s="668"/>
      <c r="E6" s="623"/>
      <c r="F6" s="1599" t="s">
        <v>489</v>
      </c>
      <c r="G6" s="1600"/>
      <c r="H6" s="1600"/>
      <c r="I6" s="1600"/>
      <c r="J6" s="1600"/>
      <c r="K6" s="1600"/>
      <c r="L6" s="1600"/>
      <c r="M6" s="1600"/>
      <c r="N6" s="1600"/>
      <c r="O6" s="1600"/>
      <c r="P6" s="1600"/>
      <c r="Q6" s="1600"/>
      <c r="R6" s="1600"/>
      <c r="S6" s="1600"/>
      <c r="T6" s="1600"/>
      <c r="U6" s="1600"/>
      <c r="V6" s="1600"/>
      <c r="W6" s="1601"/>
      <c r="X6" s="825"/>
      <c r="Y6" s="826"/>
    </row>
    <row r="7" spans="2:30" s="621" customFormat="1" ht="64.5" customHeight="1" x14ac:dyDescent="0.25">
      <c r="B7" s="1561" t="s">
        <v>12</v>
      </c>
      <c r="C7" s="625"/>
      <c r="D7" s="871" t="s">
        <v>490</v>
      </c>
      <c r="E7" s="625"/>
      <c r="F7" s="1602" t="s">
        <v>54</v>
      </c>
      <c r="G7" s="1603"/>
      <c r="H7" s="1604" t="s">
        <v>55</v>
      </c>
      <c r="I7" s="1605"/>
      <c r="J7" s="1606" t="s">
        <v>56</v>
      </c>
      <c r="K7" s="1607"/>
      <c r="L7" s="1606" t="s">
        <v>57</v>
      </c>
      <c r="M7" s="1608"/>
      <c r="N7" s="1607" t="s">
        <v>58</v>
      </c>
      <c r="O7" s="1607"/>
      <c r="P7" s="1606" t="s">
        <v>59</v>
      </c>
      <c r="Q7" s="1608"/>
      <c r="R7" s="1604" t="s">
        <v>60</v>
      </c>
      <c r="S7" s="1605"/>
      <c r="T7" s="1606" t="s">
        <v>61</v>
      </c>
      <c r="U7" s="1608"/>
      <c r="V7" s="1606" t="s">
        <v>0</v>
      </c>
      <c r="W7" s="1609"/>
      <c r="X7" s="627"/>
      <c r="Y7" s="1361" t="s">
        <v>491</v>
      </c>
      <c r="AD7" s="827"/>
    </row>
    <row r="8" spans="2:30" s="626" customFormat="1" ht="20.25" customHeight="1" x14ac:dyDescent="0.25">
      <c r="B8" s="1562"/>
      <c r="C8" s="628"/>
      <c r="D8" s="862" t="s">
        <v>9</v>
      </c>
      <c r="E8" s="614"/>
      <c r="F8" s="863" t="s">
        <v>9</v>
      </c>
      <c r="G8" s="864" t="s">
        <v>28</v>
      </c>
      <c r="H8" s="865" t="s">
        <v>9</v>
      </c>
      <c r="I8" s="866" t="s">
        <v>28</v>
      </c>
      <c r="J8" s="864" t="s">
        <v>9</v>
      </c>
      <c r="K8" s="864" t="s">
        <v>28</v>
      </c>
      <c r="L8" s="864" t="s">
        <v>9</v>
      </c>
      <c r="M8" s="864" t="s">
        <v>28</v>
      </c>
      <c r="N8" s="859" t="s">
        <v>9</v>
      </c>
      <c r="O8" s="864" t="s">
        <v>28</v>
      </c>
      <c r="P8" s="864" t="s">
        <v>9</v>
      </c>
      <c r="Q8" s="865" t="s">
        <v>28</v>
      </c>
      <c r="R8" s="865" t="s">
        <v>9</v>
      </c>
      <c r="S8" s="866" t="s">
        <v>28</v>
      </c>
      <c r="T8" s="864" t="s">
        <v>9</v>
      </c>
      <c r="U8" s="867" t="s">
        <v>28</v>
      </c>
      <c r="V8" s="864" t="s">
        <v>9</v>
      </c>
      <c r="W8" s="868" t="s">
        <v>28</v>
      </c>
      <c r="X8" s="869"/>
      <c r="Y8" s="870" t="s">
        <v>9</v>
      </c>
    </row>
    <row r="9" spans="2:30" s="626" customFormat="1" ht="8.25" customHeight="1" x14ac:dyDescent="0.25">
      <c r="B9" s="630"/>
      <c r="C9" s="631"/>
      <c r="E9" s="631"/>
      <c r="F9" s="630"/>
      <c r="G9" s="630"/>
      <c r="H9" s="630"/>
      <c r="I9" s="630"/>
      <c r="J9" s="630"/>
      <c r="K9" s="630"/>
      <c r="L9" s="630"/>
      <c r="M9" s="630"/>
      <c r="N9" s="861"/>
      <c r="O9" s="630"/>
      <c r="P9" s="630"/>
      <c r="Q9" s="630"/>
      <c r="R9" s="630"/>
      <c r="S9" s="630"/>
      <c r="T9" s="630"/>
      <c r="U9" s="630"/>
      <c r="V9" s="828"/>
      <c r="W9" s="829"/>
      <c r="X9" s="630"/>
      <c r="Y9" s="630"/>
    </row>
    <row r="10" spans="2:30" s="631" customFormat="1" ht="18" customHeight="1" x14ac:dyDescent="0.25">
      <c r="B10" s="674" t="s">
        <v>8</v>
      </c>
      <c r="C10" s="633"/>
      <c r="D10" s="1362">
        <v>74976</v>
      </c>
      <c r="E10" s="1363"/>
      <c r="F10" s="1364">
        <v>6</v>
      </c>
      <c r="G10" s="1365">
        <v>5.712381587090018E-3</v>
      </c>
      <c r="H10" s="1364">
        <v>28602</v>
      </c>
      <c r="I10" s="1365">
        <v>27.230923025658115</v>
      </c>
      <c r="J10" s="1364">
        <v>32005</v>
      </c>
      <c r="K10" s="1365">
        <v>30.470795449136002</v>
      </c>
      <c r="L10" s="1364">
        <v>5459</v>
      </c>
      <c r="M10" s="1365">
        <v>5.1973151806540674</v>
      </c>
      <c r="N10" s="1364">
        <v>10911</v>
      </c>
      <c r="O10" s="1365">
        <v>10.387965916123196</v>
      </c>
      <c r="P10" s="1364">
        <v>1764</v>
      </c>
      <c r="Q10" s="1365">
        <v>1.6794401866044653</v>
      </c>
      <c r="R10" s="1364">
        <v>26279</v>
      </c>
      <c r="S10" s="1365">
        <v>25.019279287856428</v>
      </c>
      <c r="T10" s="1364">
        <v>9</v>
      </c>
      <c r="U10" s="1365">
        <v>8.568572380635027E-3</v>
      </c>
      <c r="V10" s="1366">
        <v>105035</v>
      </c>
      <c r="W10" s="1365">
        <v>100.00000000000001</v>
      </c>
      <c r="X10" s="1367"/>
      <c r="Y10" s="1368">
        <v>1.4009149594536918</v>
      </c>
    </row>
    <row r="11" spans="2:30" s="633" customFormat="1" ht="18" customHeight="1" x14ac:dyDescent="0.25">
      <c r="B11" s="682" t="s">
        <v>7</v>
      </c>
      <c r="D11" s="1369">
        <v>14200</v>
      </c>
      <c r="E11" s="1363"/>
      <c r="F11" s="1370">
        <v>2469</v>
      </c>
      <c r="G11" s="1371">
        <v>13.263497179693795</v>
      </c>
      <c r="H11" s="1370">
        <v>1965</v>
      </c>
      <c r="I11" s="1371">
        <v>10.556003223207091</v>
      </c>
      <c r="J11" s="1370">
        <v>709</v>
      </c>
      <c r="K11" s="1371">
        <v>3.8087563792640342</v>
      </c>
      <c r="L11" s="1370">
        <v>512</v>
      </c>
      <c r="M11" s="1371">
        <v>2.7504700510341125</v>
      </c>
      <c r="N11" s="1370">
        <v>2866</v>
      </c>
      <c r="O11" s="1371">
        <v>15.396185871608917</v>
      </c>
      <c r="P11" s="1370">
        <v>4526</v>
      </c>
      <c r="Q11" s="1371">
        <v>24.313725490196077</v>
      </c>
      <c r="R11" s="1370">
        <v>5568</v>
      </c>
      <c r="S11" s="1371">
        <v>29.91136180499597</v>
      </c>
      <c r="T11" s="1370">
        <v>0</v>
      </c>
      <c r="U11" s="1371">
        <v>0</v>
      </c>
      <c r="V11" s="1372">
        <v>18615</v>
      </c>
      <c r="W11" s="1371">
        <v>100</v>
      </c>
      <c r="X11" s="1367"/>
      <c r="Y11" s="1373">
        <v>1.3109154929577465</v>
      </c>
    </row>
    <row r="12" spans="2:30" s="633" customFormat="1" ht="22.5" customHeight="1" x14ac:dyDescent="0.25">
      <c r="B12" s="682" t="s">
        <v>37</v>
      </c>
      <c r="D12" s="1369">
        <v>7328</v>
      </c>
      <c r="E12" s="1363"/>
      <c r="F12" s="1374">
        <v>2006</v>
      </c>
      <c r="G12" s="1371">
        <v>19.890927119484381</v>
      </c>
      <c r="H12" s="1374">
        <v>815</v>
      </c>
      <c r="I12" s="1371">
        <v>8.0813088745661883</v>
      </c>
      <c r="J12" s="1374">
        <v>800</v>
      </c>
      <c r="K12" s="1371">
        <v>7.9325731284085279</v>
      </c>
      <c r="L12" s="1374">
        <v>534</v>
      </c>
      <c r="M12" s="1371">
        <v>5.2949925632126922</v>
      </c>
      <c r="N12" s="1374">
        <v>1651</v>
      </c>
      <c r="O12" s="1371">
        <v>16.3708477937531</v>
      </c>
      <c r="P12" s="1374">
        <v>1563</v>
      </c>
      <c r="Q12" s="1371">
        <v>15.498264749628161</v>
      </c>
      <c r="R12" s="1374">
        <v>2704</v>
      </c>
      <c r="S12" s="1371">
        <v>26.812097174020824</v>
      </c>
      <c r="T12" s="1374">
        <v>12</v>
      </c>
      <c r="U12" s="1371">
        <v>0.11898859692612791</v>
      </c>
      <c r="V12" s="1372">
        <v>10085</v>
      </c>
      <c r="W12" s="1371">
        <v>100</v>
      </c>
      <c r="X12" s="1367"/>
      <c r="Y12" s="1373">
        <v>1.3762281659388647</v>
      </c>
    </row>
    <row r="13" spans="2:30" s="633" customFormat="1" ht="18" customHeight="1" x14ac:dyDescent="0.25">
      <c r="B13" s="682" t="s">
        <v>38</v>
      </c>
      <c r="D13" s="1369">
        <v>8259</v>
      </c>
      <c r="E13" s="1363"/>
      <c r="F13" s="1370">
        <v>434</v>
      </c>
      <c r="G13" s="1371">
        <v>3.6064483962107361</v>
      </c>
      <c r="H13" s="1370">
        <v>2931</v>
      </c>
      <c r="I13" s="1371">
        <v>24.355991357819512</v>
      </c>
      <c r="J13" s="1370">
        <v>653</v>
      </c>
      <c r="K13" s="1371">
        <v>5.4262921721788269</v>
      </c>
      <c r="L13" s="1370">
        <v>631</v>
      </c>
      <c r="M13" s="1371">
        <v>5.2434768156888811</v>
      </c>
      <c r="N13" s="1370">
        <v>2182</v>
      </c>
      <c r="O13" s="1371">
        <v>18.131959448230013</v>
      </c>
      <c r="P13" s="1370">
        <v>416</v>
      </c>
      <c r="Q13" s="1371">
        <v>3.4568721954462358</v>
      </c>
      <c r="R13" s="1370">
        <v>4787</v>
      </c>
      <c r="S13" s="1371">
        <v>39.778959614425794</v>
      </c>
      <c r="T13" s="1370">
        <v>0</v>
      </c>
      <c r="U13" s="1371">
        <v>0</v>
      </c>
      <c r="V13" s="1372">
        <v>12034</v>
      </c>
      <c r="W13" s="1371">
        <v>100</v>
      </c>
      <c r="X13" s="1367"/>
      <c r="Y13" s="1373">
        <v>1.4570771279815959</v>
      </c>
    </row>
    <row r="14" spans="2:30" s="633" customFormat="1" ht="18" customHeight="1" x14ac:dyDescent="0.25">
      <c r="B14" s="682" t="s">
        <v>6</v>
      </c>
      <c r="D14" s="1369">
        <v>19210</v>
      </c>
      <c r="E14" s="1363"/>
      <c r="F14" s="1370">
        <v>634</v>
      </c>
      <c r="G14" s="1371">
        <v>3.0058790062582972</v>
      </c>
      <c r="H14" s="1370">
        <v>1353</v>
      </c>
      <c r="I14" s="1371">
        <v>6.4147544092546935</v>
      </c>
      <c r="J14" s="1370">
        <v>226</v>
      </c>
      <c r="K14" s="1371">
        <v>1.0714963019154182</v>
      </c>
      <c r="L14" s="1370">
        <v>1715</v>
      </c>
      <c r="M14" s="1371">
        <v>8.1310449459510714</v>
      </c>
      <c r="N14" s="1370">
        <v>3073</v>
      </c>
      <c r="O14" s="1371">
        <v>14.569505025602124</v>
      </c>
      <c r="P14" s="1370">
        <v>3668</v>
      </c>
      <c r="Q14" s="1371">
        <v>17.390479802768823</v>
      </c>
      <c r="R14" s="1370">
        <v>10329</v>
      </c>
      <c r="S14" s="1371">
        <v>48.971173904798029</v>
      </c>
      <c r="T14" s="1370">
        <v>94</v>
      </c>
      <c r="U14" s="1371">
        <v>0.44566660345154563</v>
      </c>
      <c r="V14" s="1372">
        <v>21092</v>
      </c>
      <c r="W14" s="1371">
        <v>100</v>
      </c>
      <c r="X14" s="1367"/>
      <c r="Y14" s="1373">
        <v>1.0979698073919832</v>
      </c>
    </row>
    <row r="15" spans="2:30" s="633" customFormat="1" ht="18" customHeight="1" x14ac:dyDescent="0.25">
      <c r="B15" s="682" t="s">
        <v>5</v>
      </c>
      <c r="D15" s="1369">
        <v>5025</v>
      </c>
      <c r="E15" s="1363"/>
      <c r="F15" s="1374">
        <v>2298</v>
      </c>
      <c r="G15" s="1371">
        <v>27.686746987951807</v>
      </c>
      <c r="H15" s="1374">
        <v>708</v>
      </c>
      <c r="I15" s="1371">
        <v>8.5301204819277103</v>
      </c>
      <c r="J15" s="1374">
        <v>371</v>
      </c>
      <c r="K15" s="1371">
        <v>4.4698795180722888</v>
      </c>
      <c r="L15" s="1374">
        <v>716</v>
      </c>
      <c r="M15" s="1371">
        <v>8.6265060240963862</v>
      </c>
      <c r="N15" s="1374">
        <v>1719</v>
      </c>
      <c r="O15" s="1371">
        <v>20.710843373493976</v>
      </c>
      <c r="P15" s="1374">
        <v>255</v>
      </c>
      <c r="Q15" s="1371">
        <v>3.072289156626506</v>
      </c>
      <c r="R15" s="1374">
        <v>2233</v>
      </c>
      <c r="S15" s="1371">
        <v>26.903614457831324</v>
      </c>
      <c r="T15" s="1374">
        <v>0</v>
      </c>
      <c r="U15" s="1371">
        <v>0</v>
      </c>
      <c r="V15" s="1372">
        <v>8300</v>
      </c>
      <c r="W15" s="1371">
        <v>100</v>
      </c>
      <c r="X15" s="1367"/>
      <c r="Y15" s="1373">
        <v>1.6517412935323383</v>
      </c>
    </row>
    <row r="16" spans="2:30" s="742" customFormat="1" ht="18" customHeight="1" x14ac:dyDescent="0.25">
      <c r="B16" s="836" t="s">
        <v>4</v>
      </c>
      <c r="D16" s="1369">
        <v>34202</v>
      </c>
      <c r="E16" s="1363"/>
      <c r="F16" s="1370">
        <v>5837</v>
      </c>
      <c r="G16" s="1371">
        <v>12.289455954185616</v>
      </c>
      <c r="H16" s="1370">
        <v>4873</v>
      </c>
      <c r="I16" s="1371">
        <v>10.25981135253495</v>
      </c>
      <c r="J16" s="1370">
        <v>3343</v>
      </c>
      <c r="K16" s="1371">
        <v>7.0384874515748699</v>
      </c>
      <c r="L16" s="1370">
        <v>2072</v>
      </c>
      <c r="M16" s="1371">
        <v>4.3624726292740439</v>
      </c>
      <c r="N16" s="1370">
        <v>5530</v>
      </c>
      <c r="O16" s="1371">
        <v>11.643085733535456</v>
      </c>
      <c r="P16" s="1370">
        <v>15676</v>
      </c>
      <c r="Q16" s="1371">
        <v>33.004884621862892</v>
      </c>
      <c r="R16" s="1370">
        <v>9535</v>
      </c>
      <c r="S16" s="1371">
        <v>20.075374768401549</v>
      </c>
      <c r="T16" s="1370">
        <v>630</v>
      </c>
      <c r="U16" s="1371">
        <v>1.3264274886306215</v>
      </c>
      <c r="V16" s="1372">
        <v>47496</v>
      </c>
      <c r="W16" s="1371">
        <v>100</v>
      </c>
      <c r="X16" s="1367"/>
      <c r="Y16" s="1373">
        <v>1.3886907198409451</v>
      </c>
    </row>
    <row r="17" spans="2:25" s="742" customFormat="1" ht="18" customHeight="1" x14ac:dyDescent="0.25">
      <c r="B17" s="836" t="s">
        <v>40</v>
      </c>
      <c r="D17" s="1369">
        <v>24577</v>
      </c>
      <c r="E17" s="1363"/>
      <c r="F17" s="1370">
        <v>4849</v>
      </c>
      <c r="G17" s="1371">
        <v>13.519014163042266</v>
      </c>
      <c r="H17" s="1370">
        <v>5771</v>
      </c>
      <c r="I17" s="1371">
        <v>16.089550574328094</v>
      </c>
      <c r="J17" s="1370">
        <v>2865</v>
      </c>
      <c r="K17" s="1371">
        <v>7.9876212780194047</v>
      </c>
      <c r="L17" s="1370">
        <v>1442</v>
      </c>
      <c r="M17" s="1371">
        <v>4.0202966432474625</v>
      </c>
      <c r="N17" s="1370">
        <v>7558</v>
      </c>
      <c r="O17" s="1371">
        <v>21.071707371473181</v>
      </c>
      <c r="P17" s="1370">
        <v>4432</v>
      </c>
      <c r="Q17" s="1371">
        <v>12.356417977026876</v>
      </c>
      <c r="R17" s="1370">
        <v>8937</v>
      </c>
      <c r="S17" s="1371">
        <v>24.916359986617596</v>
      </c>
      <c r="T17" s="1370">
        <v>14</v>
      </c>
      <c r="U17" s="1371">
        <v>3.9032006245121001E-2</v>
      </c>
      <c r="V17" s="1372">
        <v>35868</v>
      </c>
      <c r="W17" s="1371">
        <v>100</v>
      </c>
      <c r="X17" s="1367"/>
      <c r="Y17" s="1373">
        <v>1.4594132725719169</v>
      </c>
    </row>
    <row r="18" spans="2:25" s="742" customFormat="1" ht="18" customHeight="1" x14ac:dyDescent="0.25">
      <c r="B18" s="836" t="s">
        <v>41</v>
      </c>
      <c r="D18" s="1369">
        <v>46259</v>
      </c>
      <c r="E18" s="1363"/>
      <c r="F18" s="1370">
        <v>9</v>
      </c>
      <c r="G18" s="1371">
        <v>1.5617679212868968E-2</v>
      </c>
      <c r="H18" s="1370">
        <v>4441</v>
      </c>
      <c r="I18" s="1371">
        <v>7.7064570427056758</v>
      </c>
      <c r="J18" s="1370">
        <v>5850</v>
      </c>
      <c r="K18" s="1371">
        <v>10.15149148836483</v>
      </c>
      <c r="L18" s="1370">
        <v>3639</v>
      </c>
      <c r="M18" s="1371">
        <v>6.3147482950700189</v>
      </c>
      <c r="N18" s="1370">
        <v>14554</v>
      </c>
      <c r="O18" s="1371">
        <v>25.255522584899438</v>
      </c>
      <c r="P18" s="1370">
        <v>6552</v>
      </c>
      <c r="Q18" s="1371">
        <v>11.369670466968609</v>
      </c>
      <c r="R18" s="1370">
        <v>22516</v>
      </c>
      <c r="S18" s="1371">
        <v>39.071962795217523</v>
      </c>
      <c r="T18" s="1370">
        <v>66</v>
      </c>
      <c r="U18" s="1371">
        <v>0.1145296475610391</v>
      </c>
      <c r="V18" s="1372">
        <v>57627</v>
      </c>
      <c r="W18" s="1371">
        <v>100</v>
      </c>
      <c r="X18" s="1367"/>
      <c r="Y18" s="1373">
        <v>1.2457467736008128</v>
      </c>
    </row>
    <row r="19" spans="2:25" s="742" customFormat="1" ht="18" customHeight="1" x14ac:dyDescent="0.25">
      <c r="B19" s="836" t="s">
        <v>3</v>
      </c>
      <c r="D19" s="1369">
        <v>47827</v>
      </c>
      <c r="E19" s="1363"/>
      <c r="F19" s="1370">
        <v>23</v>
      </c>
      <c r="G19" s="1371">
        <v>3.2258516949746838E-2</v>
      </c>
      <c r="H19" s="1370">
        <v>19672</v>
      </c>
      <c r="I19" s="1371">
        <v>27.590849801539992</v>
      </c>
      <c r="J19" s="1370">
        <v>1129</v>
      </c>
      <c r="K19" s="1371">
        <v>1.5834724189680081</v>
      </c>
      <c r="L19" s="1370">
        <v>3271</v>
      </c>
      <c r="M19" s="1371">
        <v>4.5877221279400837</v>
      </c>
      <c r="N19" s="1370">
        <v>6021</v>
      </c>
      <c r="O19" s="1371">
        <v>8.4447187197576401</v>
      </c>
      <c r="P19" s="1370">
        <v>7743</v>
      </c>
      <c r="Q19" s="1371">
        <v>10.859899858343034</v>
      </c>
      <c r="R19" s="1370">
        <v>33099</v>
      </c>
      <c r="S19" s="1371">
        <v>46.422810979116115</v>
      </c>
      <c r="T19" s="1370">
        <v>341</v>
      </c>
      <c r="U19" s="1371">
        <v>0.47826757738537706</v>
      </c>
      <c r="V19" s="1372">
        <v>71299</v>
      </c>
      <c r="W19" s="1371">
        <v>100</v>
      </c>
      <c r="X19" s="1367"/>
      <c r="Y19" s="1373">
        <v>1.490768812595396</v>
      </c>
    </row>
    <row r="20" spans="2:25" s="633" customFormat="1" ht="18" customHeight="1" x14ac:dyDescent="0.25">
      <c r="B20" s="836" t="s">
        <v>2</v>
      </c>
      <c r="D20" s="1369">
        <v>12100</v>
      </c>
      <c r="E20" s="1363"/>
      <c r="F20" s="1370">
        <v>433</v>
      </c>
      <c r="G20" s="1371">
        <v>3.1852287774017949</v>
      </c>
      <c r="H20" s="1370">
        <v>890</v>
      </c>
      <c r="I20" s="1371">
        <v>6.5470060320729733</v>
      </c>
      <c r="J20" s="1370">
        <v>176</v>
      </c>
      <c r="K20" s="1371">
        <v>1.2946888333088127</v>
      </c>
      <c r="L20" s="1370">
        <v>769</v>
      </c>
      <c r="M20" s="1371">
        <v>5.6569074591731647</v>
      </c>
      <c r="N20" s="1370">
        <v>3254</v>
      </c>
      <c r="O20" s="1371">
        <v>23.937031043107254</v>
      </c>
      <c r="P20" s="1370">
        <v>6012</v>
      </c>
      <c r="Q20" s="1371">
        <v>44.225393555980581</v>
      </c>
      <c r="R20" s="1370">
        <v>2060</v>
      </c>
      <c r="S20" s="1371">
        <v>15.153744298955422</v>
      </c>
      <c r="T20" s="1370">
        <v>0</v>
      </c>
      <c r="U20" s="1371">
        <v>0</v>
      </c>
      <c r="V20" s="1372">
        <v>13594</v>
      </c>
      <c r="W20" s="1371">
        <v>100</v>
      </c>
      <c r="X20" s="1367"/>
      <c r="Y20" s="1373">
        <v>1.1234710743801652</v>
      </c>
    </row>
    <row r="21" spans="2:25" s="633" customFormat="1" ht="18" customHeight="1" x14ac:dyDescent="0.25">
      <c r="B21" s="682" t="s">
        <v>35</v>
      </c>
      <c r="D21" s="1369">
        <v>28160</v>
      </c>
      <c r="E21" s="1363"/>
      <c r="F21" s="1370">
        <v>1287</v>
      </c>
      <c r="G21" s="1371">
        <v>3.7173969556049795</v>
      </c>
      <c r="H21" s="1370">
        <v>5158</v>
      </c>
      <c r="I21" s="1371">
        <v>14.898472025649172</v>
      </c>
      <c r="J21" s="1370">
        <v>7370</v>
      </c>
      <c r="K21" s="1371">
        <v>21.287657779960139</v>
      </c>
      <c r="L21" s="1370">
        <v>1598</v>
      </c>
      <c r="M21" s="1371">
        <v>4.6156956760347763</v>
      </c>
      <c r="N21" s="1370">
        <v>3658</v>
      </c>
      <c r="O21" s="1371">
        <v>10.565841541261085</v>
      </c>
      <c r="P21" s="1370">
        <v>6967</v>
      </c>
      <c r="Q21" s="1371">
        <v>20.123624389821206</v>
      </c>
      <c r="R21" s="1370">
        <v>8494</v>
      </c>
      <c r="S21" s="1371">
        <v>24.534242222928281</v>
      </c>
      <c r="T21" s="1370">
        <v>89</v>
      </c>
      <c r="U21" s="1371">
        <v>0.25706940874035988</v>
      </c>
      <c r="V21" s="1372">
        <v>34621</v>
      </c>
      <c r="W21" s="1371">
        <v>100.00000000000001</v>
      </c>
      <c r="X21" s="1367"/>
      <c r="Y21" s="1373">
        <v>1.2294389204545455</v>
      </c>
    </row>
    <row r="22" spans="2:25" s="633" customFormat="1" ht="21" customHeight="1" x14ac:dyDescent="0.25">
      <c r="B22" s="682" t="s">
        <v>42</v>
      </c>
      <c r="D22" s="1369">
        <v>67932</v>
      </c>
      <c r="E22" s="1363"/>
      <c r="F22" s="1370">
        <v>2611</v>
      </c>
      <c r="G22" s="1371">
        <v>2.6840601163675242</v>
      </c>
      <c r="H22" s="1370">
        <v>22944</v>
      </c>
      <c r="I22" s="1371">
        <v>23.586011225559737</v>
      </c>
      <c r="J22" s="1370">
        <v>17248</v>
      </c>
      <c r="K22" s="1371">
        <v>17.730627685602087</v>
      </c>
      <c r="L22" s="1370">
        <v>7231</v>
      </c>
      <c r="M22" s="1371">
        <v>7.4333353892966549</v>
      </c>
      <c r="N22" s="1370">
        <v>15425</v>
      </c>
      <c r="O22" s="1371">
        <v>15.856617117950616</v>
      </c>
      <c r="P22" s="1370">
        <v>13825</v>
      </c>
      <c r="Q22" s="1371">
        <v>14.211846460659142</v>
      </c>
      <c r="R22" s="1370">
        <v>17929</v>
      </c>
      <c r="S22" s="1371">
        <v>18.430683196611774</v>
      </c>
      <c r="T22" s="1370">
        <v>65</v>
      </c>
      <c r="U22" s="1371">
        <v>6.6818807952466128E-2</v>
      </c>
      <c r="V22" s="1372">
        <v>97278</v>
      </c>
      <c r="W22" s="1371">
        <v>100.00000000000003</v>
      </c>
      <c r="X22" s="1367"/>
      <c r="Y22" s="1373">
        <v>1.4319908143437554</v>
      </c>
    </row>
    <row r="23" spans="2:25" s="633" customFormat="1" ht="18" customHeight="1" x14ac:dyDescent="0.25">
      <c r="B23" s="682" t="s">
        <v>43</v>
      </c>
      <c r="D23" s="1369">
        <v>14637</v>
      </c>
      <c r="E23" s="1363"/>
      <c r="F23" s="1370">
        <v>1125</v>
      </c>
      <c r="G23" s="1371">
        <v>6.1997134354678716</v>
      </c>
      <c r="H23" s="1370">
        <v>2936</v>
      </c>
      <c r="I23" s="1371">
        <v>16.179874352474375</v>
      </c>
      <c r="J23" s="1370">
        <v>534</v>
      </c>
      <c r="K23" s="1371">
        <v>2.9427973107020833</v>
      </c>
      <c r="L23" s="1370">
        <v>1540</v>
      </c>
      <c r="M23" s="1371">
        <v>8.4867188361071317</v>
      </c>
      <c r="N23" s="1370">
        <v>2799</v>
      </c>
      <c r="O23" s="1371">
        <v>15.424887027444065</v>
      </c>
      <c r="P23" s="1370">
        <v>1044</v>
      </c>
      <c r="Q23" s="1371">
        <v>5.7533340681141851</v>
      </c>
      <c r="R23" s="1370">
        <v>8168</v>
      </c>
      <c r="S23" s="1371">
        <v>45.012674969690288</v>
      </c>
      <c r="T23" s="1370">
        <v>0</v>
      </c>
      <c r="U23" s="1371">
        <v>0</v>
      </c>
      <c r="V23" s="1372">
        <v>18146</v>
      </c>
      <c r="W23" s="1371">
        <v>100</v>
      </c>
      <c r="X23" s="1367"/>
      <c r="Y23" s="1373">
        <v>1.239734918357587</v>
      </c>
    </row>
    <row r="24" spans="2:25" s="633" customFormat="1" ht="22.5" customHeight="1" x14ac:dyDescent="0.25">
      <c r="B24" s="682" t="s">
        <v>44</v>
      </c>
      <c r="D24" s="1369">
        <v>3287</v>
      </c>
      <c r="E24" s="1363"/>
      <c r="F24" s="1374">
        <v>349</v>
      </c>
      <c r="G24" s="1375">
        <v>8.1944118337637946</v>
      </c>
      <c r="H24" s="1374">
        <v>379</v>
      </c>
      <c r="I24" s="1371">
        <v>8.8988025358065279</v>
      </c>
      <c r="J24" s="1374">
        <v>193</v>
      </c>
      <c r="K24" s="1371">
        <v>4.5315801831415827</v>
      </c>
      <c r="L24" s="1374">
        <v>197</v>
      </c>
      <c r="M24" s="1371">
        <v>4.6254989434139473</v>
      </c>
      <c r="N24" s="1374">
        <v>1050</v>
      </c>
      <c r="O24" s="1371">
        <v>24.653674571495657</v>
      </c>
      <c r="P24" s="1374">
        <v>748</v>
      </c>
      <c r="Q24" s="1371">
        <v>17.562808170932144</v>
      </c>
      <c r="R24" s="1374">
        <v>1331</v>
      </c>
      <c r="S24" s="1371">
        <v>31.251467480629255</v>
      </c>
      <c r="T24" s="1374">
        <v>12</v>
      </c>
      <c r="U24" s="1371">
        <v>0.2817562808170932</v>
      </c>
      <c r="V24" s="1376">
        <v>4259</v>
      </c>
      <c r="W24" s="1371">
        <v>100</v>
      </c>
      <c r="X24" s="1367"/>
      <c r="Y24" s="1373">
        <v>1.2957103742013996</v>
      </c>
    </row>
    <row r="25" spans="2:25" s="633" customFormat="1" ht="18" customHeight="1" x14ac:dyDescent="0.25">
      <c r="B25" s="682" t="s">
        <v>45</v>
      </c>
      <c r="D25" s="1369">
        <v>17137</v>
      </c>
      <c r="E25" s="1363"/>
      <c r="F25" s="1374">
        <v>264</v>
      </c>
      <c r="G25" s="1375">
        <v>1.0641728474685586</v>
      </c>
      <c r="H25" s="1374">
        <v>5261</v>
      </c>
      <c r="I25" s="1371">
        <v>21.206868752015477</v>
      </c>
      <c r="J25" s="1374">
        <v>1424</v>
      </c>
      <c r="K25" s="1371">
        <v>5.7400838439213153</v>
      </c>
      <c r="L25" s="1374">
        <v>2001</v>
      </c>
      <c r="M25" s="1371">
        <v>8.0659464688810054</v>
      </c>
      <c r="N25" s="1374">
        <v>5869</v>
      </c>
      <c r="O25" s="1371">
        <v>23.657691067397614</v>
      </c>
      <c r="P25" s="1374">
        <v>731</v>
      </c>
      <c r="Q25" s="1371">
        <v>2.9466301193163495</v>
      </c>
      <c r="R25" s="1374">
        <v>7161</v>
      </c>
      <c r="S25" s="1371">
        <v>28.865688487584649</v>
      </c>
      <c r="T25" s="1374">
        <v>2097</v>
      </c>
      <c r="U25" s="1371">
        <v>8.452918413415027</v>
      </c>
      <c r="V25" s="1376">
        <v>24808</v>
      </c>
      <c r="W25" s="1371">
        <v>100</v>
      </c>
      <c r="X25" s="1367"/>
      <c r="Y25" s="1373">
        <v>1.4476279395460117</v>
      </c>
    </row>
    <row r="26" spans="2:25" s="633" customFormat="1" ht="18" customHeight="1" x14ac:dyDescent="0.25">
      <c r="B26" s="682" t="s">
        <v>46</v>
      </c>
      <c r="D26" s="1369">
        <v>2180</v>
      </c>
      <c r="E26" s="1363"/>
      <c r="F26" s="1374">
        <v>403</v>
      </c>
      <c r="G26" s="1375">
        <v>11.603800748632306</v>
      </c>
      <c r="H26" s="1374">
        <v>451</v>
      </c>
      <c r="I26" s="1371">
        <v>12.985891160380074</v>
      </c>
      <c r="J26" s="1374">
        <v>619</v>
      </c>
      <c r="K26" s="1371">
        <v>17.823207601497266</v>
      </c>
      <c r="L26" s="1374">
        <v>420</v>
      </c>
      <c r="M26" s="1371">
        <v>12.093291102792975</v>
      </c>
      <c r="N26" s="1374">
        <v>699</v>
      </c>
      <c r="O26" s="1371">
        <v>20.12669162107688</v>
      </c>
      <c r="P26" s="1374">
        <v>407</v>
      </c>
      <c r="Q26" s="1371">
        <v>11.718974949611287</v>
      </c>
      <c r="R26" s="1374">
        <v>474</v>
      </c>
      <c r="S26" s="1371">
        <v>13.648142816009214</v>
      </c>
      <c r="T26" s="1374">
        <v>0</v>
      </c>
      <c r="U26" s="1371">
        <v>0</v>
      </c>
      <c r="V26" s="1376">
        <v>3473</v>
      </c>
      <c r="W26" s="1371">
        <v>100.00000000000001</v>
      </c>
      <c r="X26" s="1367"/>
      <c r="Y26" s="1373">
        <v>1.5931192660550459</v>
      </c>
    </row>
    <row r="27" spans="2:25" s="633" customFormat="1" ht="18" customHeight="1" x14ac:dyDescent="0.25">
      <c r="B27" s="682" t="s">
        <v>1</v>
      </c>
      <c r="D27" s="1369">
        <v>1182</v>
      </c>
      <c r="E27" s="1363"/>
      <c r="F27" s="1374">
        <v>176</v>
      </c>
      <c r="G27" s="1375">
        <v>11.624834874504623</v>
      </c>
      <c r="H27" s="1374">
        <v>203</v>
      </c>
      <c r="I27" s="1371">
        <v>13.408190224570674</v>
      </c>
      <c r="J27" s="1374">
        <v>378</v>
      </c>
      <c r="K27" s="1371">
        <v>24.966974900924704</v>
      </c>
      <c r="L27" s="1374">
        <v>22</v>
      </c>
      <c r="M27" s="1371">
        <v>1.4531043593130779</v>
      </c>
      <c r="N27" s="1374">
        <v>78</v>
      </c>
      <c r="O27" s="1371">
        <v>5.1519154557463676</v>
      </c>
      <c r="P27" s="1374">
        <v>0</v>
      </c>
      <c r="Q27" s="1371">
        <v>0</v>
      </c>
      <c r="R27" s="1374">
        <v>657</v>
      </c>
      <c r="S27" s="1371">
        <v>43.394980184940557</v>
      </c>
      <c r="T27" s="1374">
        <v>0</v>
      </c>
      <c r="U27" s="1371">
        <v>0</v>
      </c>
      <c r="V27" s="1372">
        <v>1514</v>
      </c>
      <c r="W27" s="1371">
        <v>100</v>
      </c>
      <c r="X27" s="1367"/>
      <c r="Y27" s="1373">
        <v>1.2808798646362098</v>
      </c>
    </row>
    <row r="28" spans="2:25" s="633" customFormat="1" ht="8.25" customHeight="1" x14ac:dyDescent="0.25">
      <c r="B28" s="688"/>
      <c r="D28" s="1377"/>
      <c r="E28" s="1363"/>
      <c r="F28" s="1378"/>
      <c r="G28" s="1379"/>
      <c r="H28" s="1378"/>
      <c r="I28" s="1380"/>
      <c r="J28" s="1378"/>
      <c r="K28" s="1380"/>
      <c r="L28" s="1378"/>
      <c r="M28" s="1380"/>
      <c r="N28" s="1378"/>
      <c r="O28" s="1379"/>
      <c r="P28" s="1378"/>
      <c r="Q28" s="1379"/>
      <c r="R28" s="1378"/>
      <c r="S28" s="1379"/>
      <c r="T28" s="1378"/>
      <c r="U28" s="1379"/>
      <c r="V28" s="1381"/>
      <c r="W28" s="1380"/>
      <c r="X28" s="1367"/>
      <c r="Y28" s="1382"/>
    </row>
    <row r="29" spans="2:25" s="633" customFormat="1" ht="3" customHeight="1" x14ac:dyDescent="0.25">
      <c r="B29" s="630"/>
      <c r="C29" s="631"/>
      <c r="D29" s="1383"/>
      <c r="E29" s="1384"/>
      <c r="F29" s="1385"/>
      <c r="G29" s="1385"/>
      <c r="H29" s="1385"/>
      <c r="I29" s="1385"/>
      <c r="J29" s="1385"/>
      <c r="K29" s="1385"/>
      <c r="L29" s="1385"/>
      <c r="M29" s="1385"/>
      <c r="N29" s="1385"/>
      <c r="O29" s="1385"/>
      <c r="P29" s="1385"/>
      <c r="Q29" s="1385"/>
      <c r="R29" s="1385"/>
      <c r="S29" s="1385"/>
      <c r="T29" s="1385"/>
      <c r="U29" s="1385"/>
      <c r="V29" s="1386"/>
      <c r="W29" s="1385"/>
      <c r="X29" s="1385"/>
      <c r="Y29" s="1385"/>
    </row>
    <row r="30" spans="2:25" s="1225" customFormat="1" ht="20.25" customHeight="1" x14ac:dyDescent="0.25">
      <c r="B30" s="1249" t="s">
        <v>0</v>
      </c>
      <c r="D30" s="1387">
        <f>SUM(D10:D27)</f>
        <v>428478</v>
      </c>
      <c r="E30" s="1388"/>
      <c r="F30" s="1389">
        <f>SUM(F10:F27)</f>
        <v>25213</v>
      </c>
      <c r="G30" s="1390">
        <f>F30*100/$V30</f>
        <v>4.3088538889572483</v>
      </c>
      <c r="H30" s="1389">
        <f>SUM(H10:H27)</f>
        <v>109353</v>
      </c>
      <c r="I30" s="1390">
        <f>H30*100/$V30</f>
        <v>18.688220335507157</v>
      </c>
      <c r="J30" s="1389">
        <f>SUM(J10:J27)</f>
        <v>75893</v>
      </c>
      <c r="K30" s="1390">
        <f>J30*100/$V30</f>
        <v>12.969969785215262</v>
      </c>
      <c r="L30" s="1389">
        <f>SUM(L10:L27)</f>
        <v>33769</v>
      </c>
      <c r="M30" s="1390">
        <f>L30*100/$V30</f>
        <v>5.7710580643397185</v>
      </c>
      <c r="N30" s="1389">
        <f>SUM(N10:N27)</f>
        <v>88897</v>
      </c>
      <c r="O30" s="1390">
        <f>N30*100/$V30</f>
        <v>15.192328725920458</v>
      </c>
      <c r="P30" s="1389">
        <f>SUM(P10:P27)</f>
        <v>76329</v>
      </c>
      <c r="Q30" s="1390">
        <f>P30*100/$V30</f>
        <v>13.044481358434847</v>
      </c>
      <c r="R30" s="1389">
        <f>SUM(R10:R27)</f>
        <v>172261</v>
      </c>
      <c r="S30" s="1390">
        <f>R30*100/$V30</f>
        <v>29.439078243987804</v>
      </c>
      <c r="T30" s="1389">
        <f>SUM(T10:T28)</f>
        <v>3429</v>
      </c>
      <c r="U30" s="1390">
        <f>T30*100/$V30</f>
        <v>0.5860095976375046</v>
      </c>
      <c r="V30" s="1389">
        <f>SUM(V10:V27)</f>
        <v>585144</v>
      </c>
      <c r="W30" s="1390">
        <f>G30+I30+K30+M30+O30+Q30+S30+U30</f>
        <v>100</v>
      </c>
      <c r="X30" s="1391"/>
      <c r="Y30" s="1392">
        <f>(V30/D30)</f>
        <v>1.3656337081483763</v>
      </c>
    </row>
    <row r="31" spans="2:25" s="631" customFormat="1" ht="5.25" customHeight="1" x14ac:dyDescent="0.25">
      <c r="B31" s="644"/>
      <c r="C31" s="645"/>
      <c r="D31" s="646"/>
      <c r="E31" s="645"/>
      <c r="F31" s="646"/>
      <c r="G31" s="849"/>
      <c r="H31" s="646"/>
      <c r="I31" s="849"/>
      <c r="J31" s="646"/>
      <c r="K31" s="849"/>
      <c r="L31" s="646"/>
      <c r="M31" s="849"/>
      <c r="N31" s="646"/>
      <c r="O31" s="849"/>
      <c r="P31" s="646"/>
      <c r="Q31" s="849"/>
      <c r="R31" s="646"/>
      <c r="S31" s="849"/>
      <c r="T31" s="646"/>
      <c r="U31" s="849"/>
      <c r="V31" s="646"/>
      <c r="W31" s="849"/>
      <c r="X31" s="849"/>
      <c r="Y31" s="849"/>
    </row>
    <row r="32" spans="2:25" s="697" customFormat="1" ht="18.75" customHeight="1" x14ac:dyDescent="0.25">
      <c r="B32" s="850" t="s">
        <v>39</v>
      </c>
      <c r="C32" s="851"/>
      <c r="D32" s="851"/>
      <c r="E32" s="851"/>
      <c r="F32" s="851"/>
      <c r="G32" s="851"/>
      <c r="H32" s="851"/>
      <c r="I32" s="851"/>
      <c r="J32" s="851"/>
      <c r="K32" s="851"/>
      <c r="L32" s="851"/>
      <c r="N32" s="851"/>
      <c r="O32" s="851"/>
      <c r="P32" s="851"/>
      <c r="Q32" s="851"/>
      <c r="R32" s="851"/>
      <c r="S32" s="851"/>
      <c r="T32" s="851"/>
      <c r="U32" s="851"/>
      <c r="V32" s="851"/>
      <c r="W32" s="851"/>
    </row>
    <row r="33" spans="2:25" s="852" customFormat="1" x14ac:dyDescent="0.35">
      <c r="B33" s="698" t="s">
        <v>47</v>
      </c>
      <c r="X33" s="697"/>
      <c r="Y33" s="697"/>
    </row>
    <row r="34" spans="2:25" s="852" customFormat="1" x14ac:dyDescent="0.25">
      <c r="X34" s="697"/>
      <c r="Y34" s="697"/>
    </row>
    <row r="35" spans="2:25" s="852" customFormat="1" x14ac:dyDescent="0.25">
      <c r="X35" s="697"/>
      <c r="Y35" s="697"/>
    </row>
    <row r="36" spans="2:25" s="852" customFormat="1" x14ac:dyDescent="0.25">
      <c r="D36" s="853"/>
      <c r="T36" s="697"/>
      <c r="U36" s="697"/>
    </row>
    <row r="37" spans="2:25" s="852" customFormat="1" x14ac:dyDescent="0.25">
      <c r="T37" s="697"/>
      <c r="U37" s="697"/>
    </row>
    <row r="38" spans="2:25" s="852" customFormat="1" x14ac:dyDescent="0.25">
      <c r="T38" s="697"/>
      <c r="U38" s="697"/>
    </row>
    <row r="39" spans="2:25" s="852" customFormat="1" x14ac:dyDescent="0.25">
      <c r="T39" s="697"/>
      <c r="U39" s="697"/>
    </row>
    <row r="40" spans="2:25" s="852" customFormat="1" x14ac:dyDescent="0.25">
      <c r="T40" s="697"/>
      <c r="U40" s="697"/>
    </row>
    <row r="41" spans="2:25" s="852" customFormat="1" x14ac:dyDescent="0.25">
      <c r="T41" s="697"/>
      <c r="U41" s="697"/>
    </row>
    <row r="42" spans="2:25" x14ac:dyDescent="0.25">
      <c r="T42" s="732"/>
      <c r="U42" s="732"/>
      <c r="X42" s="615"/>
      <c r="Y42" s="615"/>
    </row>
    <row r="43" spans="2:25" x14ac:dyDescent="0.25">
      <c r="T43" s="732"/>
      <c r="U43" s="732"/>
      <c r="X43" s="615"/>
      <c r="Y43" s="615"/>
    </row>
    <row r="44" spans="2:25" x14ac:dyDescent="0.25">
      <c r="T44" s="732"/>
      <c r="U44" s="732"/>
      <c r="X44" s="615"/>
      <c r="Y44" s="615"/>
    </row>
    <row r="45" spans="2:25" x14ac:dyDescent="0.25">
      <c r="T45" s="732"/>
      <c r="U45" s="732"/>
      <c r="X45" s="615"/>
      <c r="Y45" s="615"/>
    </row>
    <row r="46" spans="2:25" x14ac:dyDescent="0.25">
      <c r="T46" s="732"/>
      <c r="U46" s="732"/>
      <c r="X46" s="615"/>
      <c r="Y46" s="615"/>
    </row>
    <row r="47" spans="2:25" x14ac:dyDescent="0.25">
      <c r="T47" s="732"/>
      <c r="U47" s="732"/>
      <c r="X47" s="615"/>
      <c r="Y47" s="615"/>
    </row>
    <row r="48" spans="2:25" x14ac:dyDescent="0.25">
      <c r="T48" s="732"/>
      <c r="U48" s="732"/>
      <c r="X48" s="615"/>
      <c r="Y48" s="615"/>
    </row>
    <row r="49" spans="20:25" x14ac:dyDescent="0.25">
      <c r="T49" s="732"/>
      <c r="U49" s="732"/>
      <c r="X49" s="615"/>
      <c r="Y49" s="615"/>
    </row>
    <row r="50" spans="20:25" x14ac:dyDescent="0.25">
      <c r="T50" s="732"/>
      <c r="U50" s="732"/>
      <c r="X50" s="615"/>
      <c r="Y50" s="615"/>
    </row>
    <row r="51" spans="20:25" x14ac:dyDescent="0.25">
      <c r="T51" s="732"/>
      <c r="U51" s="732"/>
      <c r="X51" s="615"/>
      <c r="Y51" s="615"/>
    </row>
    <row r="52" spans="20:25" x14ac:dyDescent="0.25">
      <c r="T52" s="732"/>
      <c r="U52" s="732"/>
      <c r="X52" s="615"/>
      <c r="Y52" s="615"/>
    </row>
    <row r="53" spans="20:25" x14ac:dyDescent="0.25">
      <c r="T53" s="732"/>
      <c r="U53" s="732"/>
      <c r="X53" s="615"/>
      <c r="Y53" s="615"/>
    </row>
    <row r="54" spans="20:25" x14ac:dyDescent="0.25">
      <c r="T54" s="732"/>
      <c r="U54" s="732"/>
      <c r="X54" s="615"/>
      <c r="Y54" s="615"/>
    </row>
    <row r="55" spans="20:25" x14ac:dyDescent="0.25">
      <c r="T55" s="732"/>
      <c r="U55" s="732"/>
      <c r="X55" s="615"/>
      <c r="Y55" s="615"/>
    </row>
    <row r="56" spans="20:25" x14ac:dyDescent="0.25">
      <c r="T56" s="732"/>
      <c r="U56" s="732"/>
      <c r="X56" s="615"/>
      <c r="Y56" s="615"/>
    </row>
  </sheetData>
  <mergeCells count="13">
    <mergeCell ref="R7:S7"/>
    <mergeCell ref="T7:U7"/>
    <mergeCell ref="V7:W7"/>
    <mergeCell ref="B3:X3"/>
    <mergeCell ref="B4:W4"/>
    <mergeCell ref="F6:W6"/>
    <mergeCell ref="B7:B8"/>
    <mergeCell ref="F7:G7"/>
    <mergeCell ref="H7:I7"/>
    <mergeCell ref="J7:K7"/>
    <mergeCell ref="L7:M7"/>
    <mergeCell ref="N7:O7"/>
    <mergeCell ref="P7:Q7"/>
  </mergeCells>
  <printOptions horizontalCentered="1"/>
  <pageMargins left="0" right="0" top="0.43307086614173229" bottom="0.43307086614173229" header="0" footer="0"/>
  <pageSetup paperSize="9" scale="8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96</vt:i4>
      </vt:variant>
      <vt:variant>
        <vt:lpstr>Rangos con nombre</vt:lpstr>
      </vt:variant>
      <vt:variant>
        <vt:i4>83</vt:i4>
      </vt:variant>
    </vt:vector>
  </HeadingPairs>
  <TitlesOfParts>
    <vt:vector size="179"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12BenefEfect_pre</vt:lpstr>
      <vt:lpstr>12BenefEfect_pre_GI</vt:lpstr>
      <vt:lpstr>12BenefEfect_pre_GII</vt:lpstr>
      <vt:lpstr>12BenefEfect_pre_GIII</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'12BenefEfect_pre'!Área_de_impresión</vt:lpstr>
      <vt:lpstr>'12BenefEfect_pre_GI'!Área_de_impresión</vt:lpstr>
      <vt:lpstr>'12BenefEfect_pre_GII'!Área_de_impresión</vt:lpstr>
      <vt:lpstr>'12BenefEfect_pre_GIII'!Área_de_impresión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Miguel Ayora López</dc:creator>
  <cp:lastModifiedBy>María Llanos Hinojosa Cervera</cp:lastModifiedBy>
  <cp:lastPrinted>2026-02-03T12:26:03Z</cp:lastPrinted>
  <dcterms:created xsi:type="dcterms:W3CDTF">2023-11-02T11:23:22Z</dcterms:created>
  <dcterms:modified xsi:type="dcterms:W3CDTF">2026-02-05T08:41:12Z</dcterms:modified>
</cp:coreProperties>
</file>