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hidePivotFieldList="1"/>
  <mc:AlternateContent xmlns:mc="http://schemas.openxmlformats.org/markup-compatibility/2006">
    <mc:Choice Requires="x15">
      <x15ac:absPath xmlns:x15ac="http://schemas.microsoft.com/office/spreadsheetml/2010/11/ac" url="Z:\00 Elaboración previa Liferay\Documentación\Estadísticas\SAAD\2026\Marzo de 2026\"/>
    </mc:Choice>
  </mc:AlternateContent>
  <xr:revisionPtr revIDLastSave="0" documentId="13_ncr:1_{21BB107C-39C3-4054-986E-6765F33B0CA2}"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7" i="134"/>
  <c r="S38"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M30" i="173"/>
  <c r="V30" i="172"/>
  <c r="Y30" i="172" s="1"/>
  <c r="V30" i="174"/>
  <c r="Y30" i="174" s="1"/>
  <c r="V30" i="175"/>
  <c r="Y30" i="175" s="1"/>
  <c r="K30" i="173" l="1"/>
  <c r="Q30" i="173"/>
  <c r="G30" i="173"/>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V27" i="160"/>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Q35" i="54"/>
  <c r="K34" i="54"/>
  <c r="P34" i="54"/>
  <c r="Q34" i="54"/>
  <c r="G34" i="54"/>
  <c r="L35" i="54"/>
  <c r="P35" i="54"/>
  <c r="G35" i="54"/>
  <c r="K35" i="54"/>
  <c r="L34"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S23" i="158" l="1"/>
  <c r="R23" i="158"/>
  <c r="S43" i="158"/>
  <c r="S42" i="158"/>
  <c r="R42" i="158"/>
  <c r="S41" i="158"/>
  <c r="R41" i="158"/>
  <c r="S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N27" i="161" l="1"/>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O27" i="162"/>
  <c r="P27" i="160"/>
  <c r="P27" i="161"/>
  <c r="P27" i="162"/>
  <c r="P27" i="163"/>
  <c r="O27" i="160"/>
  <c r="O27" i="161"/>
  <c r="Q27" i="159"/>
  <c r="N27" i="164"/>
  <c r="O27" i="159"/>
  <c r="O27" i="163"/>
  <c r="W31" i="167" l="1"/>
  <c r="X31" i="167" s="1"/>
  <c r="D29" i="155" l="1"/>
  <c r="F29" i="155" s="1"/>
  <c r="Z37" i="134"/>
  <c r="K38" i="10"/>
  <c r="G45" i="112"/>
  <c r="G46" i="111"/>
  <c r="L37" i="134"/>
  <c r="K37" i="10"/>
  <c r="Z38" i="134"/>
  <c r="N35" i="49"/>
  <c r="N35" i="47"/>
  <c r="N36" i="49"/>
  <c r="U38" i="134"/>
  <c r="D35" i="47"/>
  <c r="L38" i="134"/>
  <c r="N38" i="134"/>
  <c r="N36" i="48"/>
  <c r="N35" i="48"/>
  <c r="W37" i="10"/>
  <c r="Q37" i="134"/>
  <c r="D34" i="47"/>
  <c r="G46" i="110"/>
  <c r="G46" i="112"/>
  <c r="Q37" i="10"/>
  <c r="D35" i="49"/>
  <c r="W38" i="10"/>
  <c r="N38" i="10"/>
  <c r="D35" i="48"/>
  <c r="N34" i="47"/>
  <c r="AB38" i="134"/>
  <c r="G45" i="110"/>
  <c r="U37" i="134"/>
  <c r="X37" i="134"/>
  <c r="D36" i="48"/>
  <c r="X38" i="134"/>
  <c r="N37" i="10"/>
  <c r="Q38" i="10"/>
  <c r="AB37" i="134"/>
  <c r="Q38" i="134"/>
  <c r="G45" i="111"/>
  <c r="N37" i="134"/>
  <c r="D36" i="49"/>
  <c r="O37" i="134" l="1"/>
  <c r="T38" i="134"/>
  <c r="R38" i="134"/>
  <c r="AC37" i="134"/>
  <c r="R38" i="10"/>
  <c r="O37" i="10"/>
  <c r="Y38" i="134"/>
  <c r="Y37" i="134"/>
  <c r="V37" i="134"/>
  <c r="AC38" i="134"/>
  <c r="O38" i="10"/>
  <c r="X38" i="10"/>
  <c r="R37" i="10"/>
  <c r="R37" i="134"/>
  <c r="T37" i="134"/>
  <c r="X37" i="10"/>
  <c r="O38" i="134"/>
  <c r="M38" i="134"/>
  <c r="V38" i="134"/>
  <c r="AA38" i="134"/>
  <c r="T37" i="10"/>
  <c r="U37" i="10" s="1"/>
  <c r="L37" i="10"/>
  <c r="M37" i="134"/>
  <c r="L38" i="10"/>
  <c r="T38" i="10"/>
  <c r="U38" i="10" s="1"/>
  <c r="AA37"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N30" i="47" l="1"/>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L11" i="108" l="1"/>
  <c r="C23" i="112"/>
  <c r="G27" i="146"/>
  <c r="D14" i="56"/>
  <c r="D19" i="96"/>
  <c r="V20" i="49"/>
  <c r="Y20" i="49" s="1"/>
  <c r="F20" i="97"/>
  <c r="V24" i="34"/>
  <c r="Y24" i="34" s="1"/>
  <c r="F24" i="94"/>
  <c r="E26" i="134"/>
  <c r="S31" i="137"/>
  <c r="K13" i="43"/>
  <c r="L13" i="43"/>
  <c r="G23" i="144"/>
  <c r="T15" i="53"/>
  <c r="AC15" i="143"/>
  <c r="J27" i="144"/>
  <c r="E27" i="144"/>
  <c r="K15" i="79"/>
  <c r="I12" i="98"/>
  <c r="E18" i="134"/>
  <c r="E20" i="107"/>
  <c r="V14" i="105"/>
  <c r="W14" i="105" s="1"/>
  <c r="V23" i="105"/>
  <c r="W23" i="105" s="1"/>
  <c r="L11" i="102"/>
  <c r="K11" i="102"/>
  <c r="G19" i="142"/>
  <c r="G16" i="134"/>
  <c r="T19" i="57"/>
  <c r="G15" i="137"/>
  <c r="F23" i="141"/>
  <c r="T23" i="10"/>
  <c r="U23" i="10" s="1"/>
  <c r="F23" i="108"/>
  <c r="C17" i="45"/>
  <c r="C16" i="109"/>
  <c r="D20" i="97"/>
  <c r="E22" i="142"/>
  <c r="J22" i="142"/>
  <c r="Q19" i="92"/>
  <c r="Q19" i="152"/>
  <c r="D23" i="138"/>
  <c r="E23" i="138" s="1"/>
  <c r="S22" i="104"/>
  <c r="E13" i="137"/>
  <c r="E28" i="142"/>
  <c r="J28" i="142"/>
  <c r="C20" i="45"/>
  <c r="D29" i="139"/>
  <c r="F15" i="141"/>
  <c r="T15" i="10"/>
  <c r="F15" i="108"/>
  <c r="E25" i="107"/>
  <c r="G18" i="148"/>
  <c r="F26" i="108"/>
  <c r="T26" i="10"/>
  <c r="F26" i="141"/>
  <c r="G21" i="144"/>
  <c r="G18" i="143"/>
  <c r="AC21" i="137"/>
  <c r="E17" i="143"/>
  <c r="J17" i="143"/>
  <c r="C20" i="111"/>
  <c r="Y18" i="104"/>
  <c r="Z18" i="104" s="1"/>
  <c r="N19" i="138"/>
  <c r="U31" i="148"/>
  <c r="D16" i="95"/>
  <c r="C15" i="112"/>
  <c r="J24" i="141"/>
  <c r="J24" i="108"/>
  <c r="R24" i="10"/>
  <c r="T24" i="10"/>
  <c r="U24" i="10" s="1"/>
  <c r="F24" i="108"/>
  <c r="F24" i="141"/>
  <c r="K15" i="43"/>
  <c r="L15" i="43"/>
  <c r="Y17" i="104"/>
  <c r="Z17" i="104" s="1"/>
  <c r="N18" i="138"/>
  <c r="D28" i="139"/>
  <c r="M30" i="45"/>
  <c r="L22" i="95"/>
  <c r="J23" i="95"/>
  <c r="C17" i="110"/>
  <c r="C27" i="110" s="1"/>
  <c r="Y28" i="103"/>
  <c r="Z28" i="103" s="1"/>
  <c r="C21" i="111"/>
  <c r="P21" i="111" s="1"/>
  <c r="G21" i="142"/>
  <c r="J27" i="147"/>
  <c r="E27" i="147"/>
  <c r="K27" i="102"/>
  <c r="G27" i="142"/>
  <c r="H13" i="96"/>
  <c r="C15" i="109"/>
  <c r="P15" i="109" s="1"/>
  <c r="Q19" i="58"/>
  <c r="C25" i="109"/>
  <c r="Y23" i="105"/>
  <c r="Z23" i="105" s="1"/>
  <c r="N24" i="140"/>
  <c r="E18" i="143"/>
  <c r="J18" i="143"/>
  <c r="D18" i="143" s="1"/>
  <c r="F18" i="143" s="1"/>
  <c r="E25" i="145"/>
  <c r="J25" i="145"/>
  <c r="L16" i="97"/>
  <c r="S14" i="152"/>
  <c r="S14" i="92"/>
  <c r="T14" i="50"/>
  <c r="L14" i="94"/>
  <c r="F11" i="108"/>
  <c r="F11" i="141"/>
  <c r="T11" i="10"/>
  <c r="U11" i="10" s="1"/>
  <c r="H22" i="96"/>
  <c r="Q17" i="152"/>
  <c r="W21" i="68"/>
  <c r="Q17" i="92"/>
  <c r="J15" i="97"/>
  <c r="T22" i="56"/>
  <c r="W16" i="68"/>
  <c r="Q12" i="152"/>
  <c r="Q12" i="92"/>
  <c r="V23" i="104"/>
  <c r="W23" i="104" s="1"/>
  <c r="I18" i="92"/>
  <c r="I18" i="152"/>
  <c r="G24" i="146"/>
  <c r="V16" i="47"/>
  <c r="Y16" i="47" s="1"/>
  <c r="F16" i="95"/>
  <c r="C22" i="112"/>
  <c r="P22" i="112" s="1"/>
  <c r="T12" i="52"/>
  <c r="C11" i="109"/>
  <c r="D24" i="139"/>
  <c r="J14" i="94"/>
  <c r="S31" i="143"/>
  <c r="O13" i="92"/>
  <c r="O13" i="152"/>
  <c r="G17" i="145"/>
  <c r="T23" i="53"/>
  <c r="O27" i="111"/>
  <c r="C9" i="111"/>
  <c r="C11" i="112"/>
  <c r="N24" i="138"/>
  <c r="Y23" i="104"/>
  <c r="Z23" i="104" s="1"/>
  <c r="H20" i="107"/>
  <c r="AC21" i="145"/>
  <c r="D25" i="56"/>
  <c r="H17" i="107"/>
  <c r="T19" i="51"/>
  <c r="D18" i="138"/>
  <c r="E18" i="138" s="1"/>
  <c r="S17" i="104"/>
  <c r="Y20" i="103"/>
  <c r="Z20" i="103" s="1"/>
  <c r="G16" i="142"/>
  <c r="L25" i="97"/>
  <c r="L29" i="54"/>
  <c r="C15" i="45"/>
  <c r="E22" i="144"/>
  <c r="J22" i="144"/>
  <c r="G27" i="143"/>
  <c r="C26" i="109"/>
  <c r="P26" i="109" s="1"/>
  <c r="G19" i="145"/>
  <c r="C25" i="112"/>
  <c r="L12" i="96"/>
  <c r="E21" i="142"/>
  <c r="J21" i="142"/>
  <c r="C21" i="110"/>
  <c r="L16" i="96"/>
  <c r="X31" i="137"/>
  <c r="D29" i="136"/>
  <c r="E29" i="136" s="1"/>
  <c r="I29" i="51"/>
  <c r="D16" i="57"/>
  <c r="E13" i="139"/>
  <c r="J18" i="146"/>
  <c r="E18" i="146"/>
  <c r="G12" i="98"/>
  <c r="H15" i="79"/>
  <c r="Y13" i="104"/>
  <c r="Z13" i="104" s="1"/>
  <c r="N14" i="138"/>
  <c r="J22" i="94"/>
  <c r="G13" i="139"/>
  <c r="J18" i="148"/>
  <c r="J31" i="148" s="1"/>
  <c r="E18" i="148"/>
  <c r="E23" i="145"/>
  <c r="J23" i="145"/>
  <c r="M17" i="92"/>
  <c r="Q21" i="68"/>
  <c r="M17" i="152"/>
  <c r="H17" i="108"/>
  <c r="H17" i="141"/>
  <c r="T26" i="54"/>
  <c r="G24" i="139"/>
  <c r="H24" i="139" s="1"/>
  <c r="F23" i="94"/>
  <c r="V23" i="34"/>
  <c r="Y23" i="34" s="1"/>
  <c r="AC22" i="137"/>
  <c r="D17" i="140"/>
  <c r="S16" i="105"/>
  <c r="J11" i="36"/>
  <c r="K11" i="36"/>
  <c r="I31" i="36"/>
  <c r="E23" i="143"/>
  <c r="J23" i="143"/>
  <c r="D22" i="56"/>
  <c r="G25" i="143"/>
  <c r="G27" i="148"/>
  <c r="C24" i="45"/>
  <c r="C14" i="110"/>
  <c r="J19" i="36"/>
  <c r="K19" i="36"/>
  <c r="O27" i="109"/>
  <c r="C9" i="109"/>
  <c r="E23" i="139"/>
  <c r="E15" i="143"/>
  <c r="J15" i="143"/>
  <c r="D15" i="143" s="1"/>
  <c r="G28" i="143"/>
  <c r="Q20" i="92"/>
  <c r="E16" i="137"/>
  <c r="F16" i="137" s="1"/>
  <c r="G27" i="144"/>
  <c r="D16" i="96"/>
  <c r="F31" i="84"/>
  <c r="D17" i="50"/>
  <c r="D25" i="138"/>
  <c r="E25" i="138" s="1"/>
  <c r="S24" i="104"/>
  <c r="T24" i="104" s="1"/>
  <c r="T13" i="10"/>
  <c r="U13" i="10" s="1"/>
  <c r="F13" i="141"/>
  <c r="F13" i="108"/>
  <c r="Y28" i="105"/>
  <c r="Z28" i="105" s="1"/>
  <c r="N29" i="140"/>
  <c r="C10" i="112"/>
  <c r="E21" i="137"/>
  <c r="V26" i="103"/>
  <c r="W26" i="103" s="1"/>
  <c r="F11" i="94"/>
  <c r="V11" i="34"/>
  <c r="C18" i="112"/>
  <c r="P18" i="112"/>
  <c r="Z31" i="139"/>
  <c r="C20" i="112"/>
  <c r="D23" i="134"/>
  <c r="S22" i="103"/>
  <c r="D20" i="137"/>
  <c r="L31" i="137"/>
  <c r="E12" i="137"/>
  <c r="J23" i="94"/>
  <c r="D12" i="95"/>
  <c r="E24" i="45"/>
  <c r="K29" i="10"/>
  <c r="F10" i="108"/>
  <c r="T10" i="10"/>
  <c r="F10" i="141"/>
  <c r="H27" i="97"/>
  <c r="E24" i="147"/>
  <c r="J24" i="147"/>
  <c r="D24" i="147" s="1"/>
  <c r="E30" i="107"/>
  <c r="H21" i="108"/>
  <c r="H21" i="141"/>
  <c r="G28" i="144"/>
  <c r="C12" i="112"/>
  <c r="Q13" i="152"/>
  <c r="Q13" i="92"/>
  <c r="G15" i="142"/>
  <c r="E20" i="45"/>
  <c r="T23" i="50"/>
  <c r="F11" i="96"/>
  <c r="V11" i="48"/>
  <c r="Y11" i="48" s="1"/>
  <c r="E29" i="107"/>
  <c r="E21" i="134"/>
  <c r="E16" i="143"/>
  <c r="J16" i="143"/>
  <c r="C14" i="112"/>
  <c r="P14" i="112" s="1"/>
  <c r="J25" i="143"/>
  <c r="E25" i="143"/>
  <c r="AC26" i="134"/>
  <c r="R30" i="49"/>
  <c r="J10" i="97"/>
  <c r="H21" i="94"/>
  <c r="E16" i="147"/>
  <c r="J16" i="147"/>
  <c r="I14" i="152"/>
  <c r="I14" i="92"/>
  <c r="C23" i="111"/>
  <c r="AC12" i="137"/>
  <c r="AB31" i="137"/>
  <c r="AC31" i="137" s="1"/>
  <c r="G24" i="142"/>
  <c r="Q29" i="56"/>
  <c r="V16" i="103"/>
  <c r="W16" i="103" s="1"/>
  <c r="V20" i="104"/>
  <c r="W20" i="104" s="1"/>
  <c r="S27" i="104"/>
  <c r="D28" i="138"/>
  <c r="E28" i="138" s="1"/>
  <c r="E19" i="92"/>
  <c r="E19" i="152"/>
  <c r="AC19" i="68"/>
  <c r="T20" i="10"/>
  <c r="F20" i="108"/>
  <c r="F20" i="141"/>
  <c r="C26" i="111"/>
  <c r="T20" i="53"/>
  <c r="F25" i="96"/>
  <c r="V25" i="48"/>
  <c r="Y25" i="48" s="1"/>
  <c r="E18" i="107"/>
  <c r="Q31" i="137"/>
  <c r="N22" i="140"/>
  <c r="Y21" i="105"/>
  <c r="Z21" i="105" s="1"/>
  <c r="G24" i="137"/>
  <c r="K20" i="43"/>
  <c r="L20" i="43"/>
  <c r="F25" i="95"/>
  <c r="V25" i="47"/>
  <c r="Y25" i="47" s="1"/>
  <c r="H23" i="97"/>
  <c r="H13" i="108"/>
  <c r="H13" i="141"/>
  <c r="I29" i="55"/>
  <c r="V14" i="104"/>
  <c r="W14" i="104" s="1"/>
  <c r="S15" i="105"/>
  <c r="D16" i="140"/>
  <c r="D18" i="54"/>
  <c r="E28" i="137"/>
  <c r="C28" i="84"/>
  <c r="I28" i="84" s="1"/>
  <c r="V17" i="48"/>
  <c r="Y17" i="48" s="1"/>
  <c r="F17" i="96"/>
  <c r="C10" i="111"/>
  <c r="P10" i="111" s="1"/>
  <c r="C17" i="109"/>
  <c r="P17" i="109"/>
  <c r="Y22" i="105"/>
  <c r="Z22" i="105" s="1"/>
  <c r="N23" i="140"/>
  <c r="D12" i="54"/>
  <c r="E19" i="45"/>
  <c r="G23" i="137"/>
  <c r="G22" i="147"/>
  <c r="K15" i="92"/>
  <c r="T24" i="57"/>
  <c r="D31" i="43"/>
  <c r="D23" i="140"/>
  <c r="S22" i="105"/>
  <c r="S27" i="103"/>
  <c r="D28" i="134"/>
  <c r="L10" i="97"/>
  <c r="N10" i="97" s="1"/>
  <c r="T30" i="49"/>
  <c r="S15" i="103"/>
  <c r="D16" i="134"/>
  <c r="H20" i="97"/>
  <c r="L29" i="53"/>
  <c r="Z31" i="134"/>
  <c r="D17" i="96"/>
  <c r="J31" i="136"/>
  <c r="K31" i="136" s="1"/>
  <c r="G24" i="147"/>
  <c r="L29" i="52"/>
  <c r="E22" i="137"/>
  <c r="E14" i="137"/>
  <c r="Y11" i="103"/>
  <c r="X31" i="134"/>
  <c r="M19" i="152"/>
  <c r="M19" i="92"/>
  <c r="J27" i="36"/>
  <c r="K27" i="36"/>
  <c r="G12" i="139"/>
  <c r="N31" i="139"/>
  <c r="Q15" i="92"/>
  <c r="F18" i="95"/>
  <c r="V18" i="47"/>
  <c r="Y18" i="47" s="1"/>
  <c r="C13" i="109"/>
  <c r="T17" i="51"/>
  <c r="S17" i="98"/>
  <c r="U31" i="142"/>
  <c r="E23" i="134"/>
  <c r="F23" i="134" s="1"/>
  <c r="H22" i="97"/>
  <c r="C24" i="84"/>
  <c r="G17" i="142"/>
  <c r="D27" i="155"/>
  <c r="D25" i="94"/>
  <c r="J22" i="95"/>
  <c r="T25" i="52"/>
  <c r="U31" i="139"/>
  <c r="G29" i="143"/>
  <c r="D28" i="50"/>
  <c r="D24" i="137"/>
  <c r="E26" i="107"/>
  <c r="T22" i="57"/>
  <c r="J16" i="141"/>
  <c r="J16" i="108"/>
  <c r="C21" i="112"/>
  <c r="P21" i="112" s="1"/>
  <c r="T17" i="53"/>
  <c r="V13" i="103"/>
  <c r="W13" i="103" s="1"/>
  <c r="S21" i="104"/>
  <c r="D22" i="138"/>
  <c r="E22" i="138" s="1"/>
  <c r="G29" i="147"/>
  <c r="T15" i="56"/>
  <c r="D18" i="56"/>
  <c r="AC16" i="148"/>
  <c r="H13" i="95"/>
  <c r="Y18" i="103"/>
  <c r="Z18" i="103" s="1"/>
  <c r="R30" i="47"/>
  <c r="J10" i="95"/>
  <c r="M15" i="92"/>
  <c r="V15" i="103"/>
  <c r="W15" i="103" s="1"/>
  <c r="F12" i="141"/>
  <c r="F12" i="108"/>
  <c r="T12" i="10"/>
  <c r="L19" i="58"/>
  <c r="F12" i="96"/>
  <c r="V12" i="48"/>
  <c r="Y12" i="48" s="1"/>
  <c r="G23" i="148"/>
  <c r="V12" i="103"/>
  <c r="W12" i="103" s="1"/>
  <c r="K21" i="36"/>
  <c r="J21" i="36"/>
  <c r="D18" i="51"/>
  <c r="E15" i="107"/>
  <c r="H21" i="96"/>
  <c r="G23" i="145"/>
  <c r="D27" i="137"/>
  <c r="J13" i="96"/>
  <c r="J19" i="146"/>
  <c r="E19" i="146"/>
  <c r="E15" i="137"/>
  <c r="T13" i="55"/>
  <c r="H22" i="108"/>
  <c r="H22" i="141"/>
  <c r="G28" i="147"/>
  <c r="M18" i="92"/>
  <c r="M18" i="152"/>
  <c r="M12" i="92"/>
  <c r="Q16" i="68"/>
  <c r="Q23" i="68" s="1"/>
  <c r="M12" i="152"/>
  <c r="E27" i="107"/>
  <c r="K27" i="107" s="1"/>
  <c r="J11" i="95"/>
  <c r="C22" i="109"/>
  <c r="P22" i="109"/>
  <c r="E14" i="134"/>
  <c r="J12" i="96"/>
  <c r="Y25" i="104"/>
  <c r="Z25" i="104" s="1"/>
  <c r="N26" i="138"/>
  <c r="D17" i="139"/>
  <c r="N20" i="140"/>
  <c r="Y19" i="105"/>
  <c r="Z19" i="105" s="1"/>
  <c r="E15" i="147"/>
  <c r="J15" i="147"/>
  <c r="AC24" i="142"/>
  <c r="D15" i="50"/>
  <c r="N13" i="138"/>
  <c r="Y12" i="104"/>
  <c r="Z12" i="104" s="1"/>
  <c r="H19" i="97"/>
  <c r="AC16" i="137"/>
  <c r="D23" i="50"/>
  <c r="V18" i="104"/>
  <c r="W18" i="104" s="1"/>
  <c r="V20" i="105"/>
  <c r="W20" i="105" s="1"/>
  <c r="H15" i="95"/>
  <c r="T22" i="50"/>
  <c r="G17" i="134"/>
  <c r="D11" i="96"/>
  <c r="C24" i="110"/>
  <c r="P24" i="110"/>
  <c r="D23" i="57"/>
  <c r="J21" i="96"/>
  <c r="C11" i="111"/>
  <c r="C16" i="110"/>
  <c r="P16" i="110" s="1"/>
  <c r="C24" i="111"/>
  <c r="P24" i="111" s="1"/>
  <c r="C21" i="109"/>
  <c r="T30" i="48"/>
  <c r="L10" i="96"/>
  <c r="N27" i="136"/>
  <c r="T27" i="53"/>
  <c r="L26" i="102"/>
  <c r="K26" i="102"/>
  <c r="C10" i="110"/>
  <c r="D29" i="134"/>
  <c r="S28" i="103"/>
  <c r="U31" i="143"/>
  <c r="AC28" i="134"/>
  <c r="T18" i="50"/>
  <c r="C20" i="110"/>
  <c r="V16" i="104"/>
  <c r="W16" i="104" s="1"/>
  <c r="C19" i="112"/>
  <c r="P19" i="112" s="1"/>
  <c r="Z15" i="79"/>
  <c r="S12" i="98"/>
  <c r="L20" i="108"/>
  <c r="C18" i="110"/>
  <c r="T13" i="51"/>
  <c r="F23" i="97"/>
  <c r="V23" i="49"/>
  <c r="Y23" i="49" s="1"/>
  <c r="V13" i="104"/>
  <c r="W13" i="104" s="1"/>
  <c r="K21" i="68"/>
  <c r="I17" i="152"/>
  <c r="I17" i="92"/>
  <c r="Q18" i="98"/>
  <c r="G18" i="146"/>
  <c r="D23" i="55"/>
  <c r="H25" i="141"/>
  <c r="H25" i="108"/>
  <c r="T19" i="79"/>
  <c r="O16" i="98"/>
  <c r="V24" i="48"/>
  <c r="Y24" i="48" s="1"/>
  <c r="F24" i="96"/>
  <c r="J26" i="144"/>
  <c r="E26" i="144"/>
  <c r="D28" i="53"/>
  <c r="L14" i="97"/>
  <c r="E27" i="143"/>
  <c r="J27" i="143"/>
  <c r="D25" i="57"/>
  <c r="C22" i="110"/>
  <c r="E17" i="142"/>
  <c r="J17" i="142"/>
  <c r="R20" i="10"/>
  <c r="J20" i="141"/>
  <c r="J20" i="108"/>
  <c r="Z31" i="145"/>
  <c r="H23" i="107"/>
  <c r="Y25" i="105"/>
  <c r="Z25" i="105" s="1"/>
  <c r="N26" i="140"/>
  <c r="V19" i="105"/>
  <c r="W19" i="105" s="1"/>
  <c r="J26" i="95"/>
  <c r="T28" i="55"/>
  <c r="G28" i="142"/>
  <c r="E18" i="45"/>
  <c r="H27" i="96"/>
  <c r="K13" i="92"/>
  <c r="K13" i="152"/>
  <c r="X31" i="139"/>
  <c r="L15" i="108"/>
  <c r="X15" i="10"/>
  <c r="AC26" i="139"/>
  <c r="H20" i="108"/>
  <c r="H20" i="141"/>
  <c r="D23" i="96"/>
  <c r="K17" i="43"/>
  <c r="L17" i="43"/>
  <c r="E24" i="107"/>
  <c r="AC12" i="139"/>
  <c r="AB31" i="139"/>
  <c r="E17" i="107"/>
  <c r="K17" i="107" s="1"/>
  <c r="G15" i="147"/>
  <c r="H17" i="94"/>
  <c r="J23" i="147"/>
  <c r="E23" i="147"/>
  <c r="J12" i="143"/>
  <c r="L31" i="143"/>
  <c r="E12" i="143"/>
  <c r="C17" i="112"/>
  <c r="D14" i="139"/>
  <c r="G29" i="144"/>
  <c r="C14" i="45"/>
  <c r="D22" i="136"/>
  <c r="E22" i="136" s="1"/>
  <c r="D26" i="138"/>
  <c r="E26" i="138" s="1"/>
  <c r="S25" i="104"/>
  <c r="T23" i="55"/>
  <c r="L18" i="95"/>
  <c r="J21" i="147"/>
  <c r="E21" i="147"/>
  <c r="G20" i="134"/>
  <c r="C18" i="111"/>
  <c r="P18" i="111" s="1"/>
  <c r="C24" i="109"/>
  <c r="E14" i="144"/>
  <c r="J14" i="144"/>
  <c r="D21" i="51"/>
  <c r="C15" i="3"/>
  <c r="D19" i="107"/>
  <c r="D32" i="107" s="1"/>
  <c r="G19" i="146"/>
  <c r="T30" i="34"/>
  <c r="L10" i="94"/>
  <c r="L30" i="94" s="1"/>
  <c r="L10" i="108"/>
  <c r="W29" i="10"/>
  <c r="X10" i="10"/>
  <c r="D21" i="56"/>
  <c r="H14" i="141"/>
  <c r="H14" i="108"/>
  <c r="D21" i="50"/>
  <c r="C12" i="111"/>
  <c r="P12" i="111"/>
  <c r="J15" i="144"/>
  <c r="E15" i="144"/>
  <c r="J14" i="95"/>
  <c r="AB31" i="148"/>
  <c r="V14" i="103"/>
  <c r="W14" i="103" s="1"/>
  <c r="T14" i="51"/>
  <c r="C9" i="112"/>
  <c r="O27" i="112"/>
  <c r="P9" i="112"/>
  <c r="G17" i="148"/>
  <c r="T19" i="56"/>
  <c r="C10" i="109"/>
  <c r="E26" i="147"/>
  <c r="J26" i="147"/>
  <c r="Y24" i="103"/>
  <c r="Z24" i="103" s="1"/>
  <c r="AC24" i="144"/>
  <c r="U31" i="134"/>
  <c r="N25" i="136"/>
  <c r="T18" i="54"/>
  <c r="N14" i="136"/>
  <c r="J27" i="145"/>
  <c r="E27" i="145"/>
  <c r="C14" i="84"/>
  <c r="D29" i="10"/>
  <c r="C13" i="106"/>
  <c r="AC20" i="137"/>
  <c r="D37" i="77"/>
  <c r="E24" i="148"/>
  <c r="J24" i="148"/>
  <c r="J12" i="36"/>
  <c r="K12" i="36"/>
  <c r="C27" i="84"/>
  <c r="I27" i="84" s="1"/>
  <c r="G29" i="137"/>
  <c r="C25" i="110"/>
  <c r="D20" i="95"/>
  <c r="I15" i="92"/>
  <c r="Y14" i="103"/>
  <c r="Z14" i="103" s="1"/>
  <c r="F21" i="97"/>
  <c r="N21" i="97" s="1"/>
  <c r="V21" i="49"/>
  <c r="Y21" i="49" s="1"/>
  <c r="D25" i="139"/>
  <c r="G16" i="146"/>
  <c r="C19" i="110"/>
  <c r="D13" i="94"/>
  <c r="D15" i="155"/>
  <c r="K14" i="92"/>
  <c r="K14" i="152"/>
  <c r="I20" i="92"/>
  <c r="Y14" i="105"/>
  <c r="Z14" i="105" s="1"/>
  <c r="N15" i="140"/>
  <c r="AC19" i="139"/>
  <c r="G20" i="139"/>
  <c r="AC19" i="137"/>
  <c r="E13" i="45"/>
  <c r="K13" i="102"/>
  <c r="L13" i="102"/>
  <c r="AB31" i="146"/>
  <c r="F22" i="94"/>
  <c r="V22" i="34"/>
  <c r="Y22" i="34" s="1"/>
  <c r="C15" i="110"/>
  <c r="C18" i="45"/>
  <c r="C18" i="109"/>
  <c r="P18" i="109"/>
  <c r="C12" i="109"/>
  <c r="D16" i="51"/>
  <c r="G28" i="148"/>
  <c r="C20" i="109"/>
  <c r="S17" i="103"/>
  <c r="D18" i="134"/>
  <c r="E15" i="146"/>
  <c r="J15" i="146"/>
  <c r="V20" i="48"/>
  <c r="Y20" i="48" s="1"/>
  <c r="F20" i="96"/>
  <c r="H31" i="106"/>
  <c r="E14" i="107"/>
  <c r="G19" i="144"/>
  <c r="L12" i="97"/>
  <c r="C19" i="109"/>
  <c r="P19" i="109" s="1"/>
  <c r="C12" i="110"/>
  <c r="G13" i="134"/>
  <c r="I29" i="54"/>
  <c r="F14" i="94"/>
  <c r="V14" i="34"/>
  <c r="G26" i="147"/>
  <c r="D25" i="51"/>
  <c r="AC20" i="147"/>
  <c r="T16" i="51"/>
  <c r="G27" i="137"/>
  <c r="H27" i="137" s="1"/>
  <c r="V21" i="104"/>
  <c r="W21" i="104" s="1"/>
  <c r="C13" i="112"/>
  <c r="P13" i="112" s="1"/>
  <c r="D28" i="52"/>
  <c r="C13" i="111"/>
  <c r="P13" i="111" s="1"/>
  <c r="C14" i="109"/>
  <c r="P14" i="109" s="1"/>
  <c r="O15" i="92"/>
  <c r="C16" i="111"/>
  <c r="C27" i="111" s="1"/>
  <c r="C26" i="110"/>
  <c r="T17" i="50"/>
  <c r="Y27" i="104"/>
  <c r="Z27" i="104" s="1"/>
  <c r="N28" i="138"/>
  <c r="C21" i="84"/>
  <c r="C15" i="84"/>
  <c r="I15" i="84" s="1"/>
  <c r="G23" i="143"/>
  <c r="T13" i="57"/>
  <c r="J20" i="148"/>
  <c r="E20" i="148"/>
  <c r="Y11" i="104"/>
  <c r="M31" i="138"/>
  <c r="N31" i="138" s="1"/>
  <c r="N12" i="138"/>
  <c r="AC19" i="147"/>
  <c r="L19" i="95"/>
  <c r="E28" i="148"/>
  <c r="J28" i="148"/>
  <c r="AC28" i="139"/>
  <c r="G13" i="148"/>
  <c r="C23" i="45"/>
  <c r="J22" i="108"/>
  <c r="J22" i="141"/>
  <c r="C28" i="45"/>
  <c r="L12" i="43"/>
  <c r="K12" i="43"/>
  <c r="D13" i="52"/>
  <c r="J18" i="97"/>
  <c r="E22" i="107"/>
  <c r="L16" i="102"/>
  <c r="K16" i="102"/>
  <c r="G25" i="134"/>
  <c r="N17" i="138"/>
  <c r="Y16" i="104"/>
  <c r="Z16" i="104" s="1"/>
  <c r="G28" i="137"/>
  <c r="T24" i="50"/>
  <c r="G14" i="144"/>
  <c r="G27" i="134"/>
  <c r="G31" i="140"/>
  <c r="S11" i="105"/>
  <c r="T11" i="105" s="1"/>
  <c r="D12" i="140"/>
  <c r="V15" i="104"/>
  <c r="W15" i="104" s="1"/>
  <c r="F21" i="141"/>
  <c r="T21" i="10"/>
  <c r="F21" i="108"/>
  <c r="G26" i="146"/>
  <c r="C21" i="45"/>
  <c r="D26" i="107"/>
  <c r="C22" i="3"/>
  <c r="V25" i="103"/>
  <c r="W25" i="103" s="1"/>
  <c r="U31" i="147"/>
  <c r="J16" i="95"/>
  <c r="G17" i="137"/>
  <c r="G29" i="148"/>
  <c r="D22" i="95"/>
  <c r="G24" i="134"/>
  <c r="G29" i="139"/>
  <c r="H29" i="139" s="1"/>
  <c r="AC25" i="137"/>
  <c r="Y20" i="105"/>
  <c r="Z20" i="105" s="1"/>
  <c r="N21" i="140"/>
  <c r="L10" i="102"/>
  <c r="J29" i="102"/>
  <c r="K10" i="102"/>
  <c r="E23" i="45"/>
  <c r="V22" i="103"/>
  <c r="W22" i="103" s="1"/>
  <c r="G15" i="144"/>
  <c r="T14" i="55"/>
  <c r="E26" i="142"/>
  <c r="J26" i="142"/>
  <c r="D26" i="142" s="1"/>
  <c r="T25" i="51"/>
  <c r="G18" i="137"/>
  <c r="R25" i="10"/>
  <c r="J25" i="108"/>
  <c r="J25" i="141"/>
  <c r="G22" i="144"/>
  <c r="J27" i="148"/>
  <c r="E27" i="148"/>
  <c r="AC19" i="148"/>
  <c r="M14" i="98"/>
  <c r="E25" i="45"/>
  <c r="D14" i="96"/>
  <c r="D24" i="57"/>
  <c r="E29" i="147"/>
  <c r="J29" i="147"/>
  <c r="V17" i="34"/>
  <c r="Y17" i="34" s="1"/>
  <c r="F17" i="94"/>
  <c r="C22" i="45"/>
  <c r="J15" i="95"/>
  <c r="D20" i="50"/>
  <c r="G23" i="142"/>
  <c r="L15" i="94"/>
  <c r="D18" i="53"/>
  <c r="L18" i="96"/>
  <c r="J18" i="36"/>
  <c r="K18" i="36"/>
  <c r="G18" i="145"/>
  <c r="D17" i="57"/>
  <c r="V24" i="103"/>
  <c r="W24" i="103" s="1"/>
  <c r="D28" i="55"/>
  <c r="J30" i="48"/>
  <c r="I18" i="98"/>
  <c r="D27" i="57"/>
  <c r="T14" i="57"/>
  <c r="E23" i="107"/>
  <c r="G18" i="147"/>
  <c r="N15" i="125"/>
  <c r="I19" i="125" s="1"/>
  <c r="E27" i="45"/>
  <c r="D25" i="54"/>
  <c r="K20" i="92"/>
  <c r="D21" i="155"/>
  <c r="D19" i="94"/>
  <c r="V15" i="47"/>
  <c r="Y15" i="47" s="1"/>
  <c r="F15" i="95"/>
  <c r="E20" i="139"/>
  <c r="T23" i="57"/>
  <c r="AC14" i="134"/>
  <c r="V11" i="104"/>
  <c r="W11" i="104" s="1"/>
  <c r="J31" i="138"/>
  <c r="K31" i="138" s="1"/>
  <c r="T21" i="50"/>
  <c r="T24" i="54"/>
  <c r="F13" i="95"/>
  <c r="V13" i="47"/>
  <c r="Y13" i="47" s="1"/>
  <c r="N29" i="138"/>
  <c r="Y28" i="104"/>
  <c r="Z28" i="104" s="1"/>
  <c r="T15" i="125"/>
  <c r="L19" i="125" s="1"/>
  <c r="G12" i="137"/>
  <c r="N31" i="137"/>
  <c r="L14" i="95"/>
  <c r="J13" i="148"/>
  <c r="E13" i="148"/>
  <c r="L18" i="108"/>
  <c r="Q13" i="98"/>
  <c r="AC19" i="144"/>
  <c r="AC24" i="139"/>
  <c r="T13" i="56"/>
  <c r="C26" i="112"/>
  <c r="C11" i="110"/>
  <c r="P11" i="110"/>
  <c r="G12" i="92"/>
  <c r="G12" i="152"/>
  <c r="H16" i="68"/>
  <c r="E24" i="134"/>
  <c r="N30" i="48"/>
  <c r="AC26" i="142"/>
  <c r="D28" i="140"/>
  <c r="S27" i="105"/>
  <c r="D14" i="137"/>
  <c r="Y24" i="105"/>
  <c r="Z24" i="105" s="1"/>
  <c r="N25" i="140"/>
  <c r="I30" i="45"/>
  <c r="E12" i="45"/>
  <c r="L30" i="49"/>
  <c r="D10" i="97"/>
  <c r="D30" i="49"/>
  <c r="E13" i="98"/>
  <c r="AC13" i="79"/>
  <c r="T12" i="54"/>
  <c r="N27" i="140"/>
  <c r="Y26" i="105"/>
  <c r="Z26" i="105" s="1"/>
  <c r="D12" i="50"/>
  <c r="H12" i="95"/>
  <c r="G15" i="145"/>
  <c r="AB31" i="142"/>
  <c r="L27" i="94"/>
  <c r="D19" i="140"/>
  <c r="S18" i="105"/>
  <c r="T25" i="54"/>
  <c r="D23" i="52"/>
  <c r="D26" i="94"/>
  <c r="D28" i="155"/>
  <c r="AC18" i="145"/>
  <c r="Y16" i="105"/>
  <c r="Z16" i="105" s="1"/>
  <c r="N17" i="140"/>
  <c r="AC14" i="139"/>
  <c r="D12" i="137"/>
  <c r="J31" i="137"/>
  <c r="D31" i="137" s="1"/>
  <c r="J29" i="145"/>
  <c r="E29" i="145"/>
  <c r="G27" i="145"/>
  <c r="E24" i="137"/>
  <c r="F24" i="137" s="1"/>
  <c r="D13" i="139"/>
  <c r="E20" i="134"/>
  <c r="J20" i="144"/>
  <c r="E20" i="144"/>
  <c r="H12" i="97"/>
  <c r="AC21" i="142"/>
  <c r="T24" i="51"/>
  <c r="D26" i="55"/>
  <c r="L29" i="51"/>
  <c r="K13" i="98"/>
  <c r="V27" i="103"/>
  <c r="W27" i="103" s="1"/>
  <c r="E31" i="107"/>
  <c r="D26" i="96"/>
  <c r="D13" i="137"/>
  <c r="E16" i="146"/>
  <c r="J16" i="146"/>
  <c r="G27" i="139"/>
  <c r="G26" i="148"/>
  <c r="E13" i="145"/>
  <c r="J13" i="145"/>
  <c r="D13" i="145" s="1"/>
  <c r="E16" i="107"/>
  <c r="V11" i="105"/>
  <c r="W11" i="105" s="1"/>
  <c r="J31" i="140"/>
  <c r="K31" i="140" s="1"/>
  <c r="AC27" i="134"/>
  <c r="J18" i="96"/>
  <c r="N31" i="144"/>
  <c r="G12" i="144"/>
  <c r="G15" i="92"/>
  <c r="V26" i="104"/>
  <c r="W26" i="104" s="1"/>
  <c r="E37" i="77"/>
  <c r="G22" i="146"/>
  <c r="D26" i="97"/>
  <c r="D19" i="51"/>
  <c r="D16" i="56"/>
  <c r="D15" i="94"/>
  <c r="D17" i="155"/>
  <c r="Y25" i="103"/>
  <c r="Z25" i="103" s="1"/>
  <c r="J14" i="145"/>
  <c r="E14" i="145"/>
  <c r="D20" i="139"/>
  <c r="G20" i="144"/>
  <c r="V18" i="48"/>
  <c r="Y18" i="48" s="1"/>
  <c r="F18" i="96"/>
  <c r="J19" i="58"/>
  <c r="F30" i="47"/>
  <c r="V10" i="47"/>
  <c r="Y10" i="47" s="1"/>
  <c r="F10" i="95"/>
  <c r="D26" i="53"/>
  <c r="G26" i="139"/>
  <c r="J18" i="95"/>
  <c r="AC19" i="134"/>
  <c r="D22" i="51"/>
  <c r="T27" i="52"/>
  <c r="E25" i="144"/>
  <c r="J25" i="144"/>
  <c r="C12" i="3"/>
  <c r="D16" i="107"/>
  <c r="AB31" i="147"/>
  <c r="E14" i="147"/>
  <c r="J14" i="147"/>
  <c r="D12" i="51"/>
  <c r="C22" i="111"/>
  <c r="C23" i="109"/>
  <c r="V25" i="104"/>
  <c r="W25" i="104" s="1"/>
  <c r="J17" i="94"/>
  <c r="L16" i="108"/>
  <c r="M16" i="108" s="1"/>
  <c r="F25" i="141"/>
  <c r="T25" i="10"/>
  <c r="U25" i="10" s="1"/>
  <c r="F25" i="108"/>
  <c r="G14" i="143"/>
  <c r="H14" i="143" s="1"/>
  <c r="G23" i="147"/>
  <c r="E22" i="148"/>
  <c r="J22" i="148"/>
  <c r="H11" i="108"/>
  <c r="H11" i="141"/>
  <c r="F13" i="97"/>
  <c r="N13" i="97" s="1"/>
  <c r="V13" i="49"/>
  <c r="Y13" i="49" s="1"/>
  <c r="J16" i="148"/>
  <c r="E16" i="148"/>
  <c r="D14" i="50"/>
  <c r="G26" i="144"/>
  <c r="AC16" i="139"/>
  <c r="J23" i="36"/>
  <c r="K23" i="36"/>
  <c r="D12" i="97"/>
  <c r="T21" i="52"/>
  <c r="G25" i="144"/>
  <c r="Q29" i="51"/>
  <c r="D17" i="52"/>
  <c r="J20" i="142"/>
  <c r="E20" i="142"/>
  <c r="K14" i="43"/>
  <c r="L14" i="43"/>
  <c r="G21" i="139"/>
  <c r="D23" i="139"/>
  <c r="V17" i="105"/>
  <c r="W17" i="105" s="1"/>
  <c r="AC28" i="143"/>
  <c r="E22" i="139"/>
  <c r="V27" i="48"/>
  <c r="Y27" i="48" s="1"/>
  <c r="F27" i="96"/>
  <c r="J20" i="145"/>
  <c r="D20" i="145" s="1"/>
  <c r="E20" i="145"/>
  <c r="J12" i="141"/>
  <c r="J12" i="108"/>
  <c r="R12" i="10"/>
  <c r="F22" i="97"/>
  <c r="V22" i="49"/>
  <c r="Y22" i="49" s="1"/>
  <c r="C27" i="45"/>
  <c r="C19" i="111"/>
  <c r="D26" i="140"/>
  <c r="S25" i="105"/>
  <c r="T25" i="105" s="1"/>
  <c r="G13" i="144"/>
  <c r="F14" i="95"/>
  <c r="V14" i="47"/>
  <c r="Y14" i="47" s="1"/>
  <c r="J12" i="145"/>
  <c r="L31" i="145"/>
  <c r="E12" i="145"/>
  <c r="N29" i="57"/>
  <c r="H26" i="108"/>
  <c r="H26" i="141"/>
  <c r="T18" i="52"/>
  <c r="M20" i="92"/>
  <c r="H22" i="95"/>
  <c r="T26" i="55"/>
  <c r="S31" i="134"/>
  <c r="V13" i="105"/>
  <c r="W13" i="105" s="1"/>
  <c r="T26" i="52"/>
  <c r="E23" i="137"/>
  <c r="T19" i="50"/>
  <c r="D16" i="94"/>
  <c r="D18" i="155"/>
  <c r="D21" i="134"/>
  <c r="S20" i="103"/>
  <c r="G22" i="139"/>
  <c r="T16" i="53"/>
  <c r="Q29" i="57"/>
  <c r="T22" i="52"/>
  <c r="G26" i="142"/>
  <c r="H16" i="95"/>
  <c r="J17" i="95"/>
  <c r="T18" i="55"/>
  <c r="J11" i="97"/>
  <c r="D15" i="97"/>
  <c r="L20" i="96"/>
  <c r="E19" i="107"/>
  <c r="E32" i="107" s="1"/>
  <c r="J12" i="148"/>
  <c r="L31" i="148"/>
  <c r="E12" i="148"/>
  <c r="T24" i="52"/>
  <c r="D12" i="57"/>
  <c r="H16" i="107"/>
  <c r="L16" i="95"/>
  <c r="K20" i="36"/>
  <c r="J20" i="36"/>
  <c r="C24" i="112"/>
  <c r="D20" i="54"/>
  <c r="H15" i="107"/>
  <c r="I14" i="84"/>
  <c r="D24" i="50"/>
  <c r="AC15" i="148"/>
  <c r="AC15" i="137"/>
  <c r="D26" i="136"/>
  <c r="E26" i="136" s="1"/>
  <c r="J23" i="148"/>
  <c r="E23" i="148"/>
  <c r="D22" i="50"/>
  <c r="J14" i="97"/>
  <c r="S13" i="103"/>
  <c r="D14" i="134"/>
  <c r="T27" i="54"/>
  <c r="D17" i="54"/>
  <c r="K27" i="43"/>
  <c r="L27" i="43"/>
  <c r="L15" i="97"/>
  <c r="AC27" i="145"/>
  <c r="N31" i="146"/>
  <c r="G12" i="146"/>
  <c r="O14" i="152"/>
  <c r="O14" i="92"/>
  <c r="V22" i="47"/>
  <c r="Y22" i="47" s="1"/>
  <c r="F22" i="95"/>
  <c r="G29" i="54"/>
  <c r="D11" i="54"/>
  <c r="S20" i="104"/>
  <c r="D21" i="138"/>
  <c r="E21" i="138" s="1"/>
  <c r="J27" i="141"/>
  <c r="J27" i="108"/>
  <c r="E13" i="143"/>
  <c r="J13" i="143"/>
  <c r="T14" i="54"/>
  <c r="D13" i="138"/>
  <c r="E13" i="138" s="1"/>
  <c r="S12" i="104"/>
  <c r="S30" i="104" s="1"/>
  <c r="T30" i="104" s="1"/>
  <c r="T15" i="51"/>
  <c r="AC22" i="146"/>
  <c r="H17" i="97"/>
  <c r="D23" i="97"/>
  <c r="D13" i="134"/>
  <c r="S12" i="103"/>
  <c r="Y13" i="103"/>
  <c r="Z13" i="103" s="1"/>
  <c r="K13" i="36"/>
  <c r="J13" i="36"/>
  <c r="T26" i="57"/>
  <c r="G14" i="137"/>
  <c r="H14" i="137" s="1"/>
  <c r="AC18" i="147"/>
  <c r="G16" i="137"/>
  <c r="E28" i="107"/>
  <c r="D11" i="97"/>
  <c r="J26" i="108"/>
  <c r="J26" i="141"/>
  <c r="R26" i="10"/>
  <c r="V17" i="104"/>
  <c r="W17" i="104" s="1"/>
  <c r="H23" i="95"/>
  <c r="J24" i="95"/>
  <c r="D15" i="138"/>
  <c r="E15" i="138" s="1"/>
  <c r="S14" i="104"/>
  <c r="P14" i="104" s="1"/>
  <c r="Q14" i="104" s="1"/>
  <c r="C25" i="111"/>
  <c r="D13" i="55"/>
  <c r="N29" i="50"/>
  <c r="L12" i="108"/>
  <c r="X12" i="10"/>
  <c r="D25" i="50"/>
  <c r="L17" i="96"/>
  <c r="D18" i="139"/>
  <c r="E21" i="148"/>
  <c r="J21" i="148"/>
  <c r="J11" i="141"/>
  <c r="J11" i="108"/>
  <c r="Q29" i="10"/>
  <c r="R11" i="10"/>
  <c r="D25" i="55"/>
  <c r="D17" i="55"/>
  <c r="G26" i="134"/>
  <c r="C13" i="110"/>
  <c r="P13" i="110" s="1"/>
  <c r="C17" i="111"/>
  <c r="H16" i="94"/>
  <c r="J21" i="143"/>
  <c r="E21" i="143"/>
  <c r="C23" i="110"/>
  <c r="D19" i="50"/>
  <c r="F19" i="58"/>
  <c r="O18" i="152"/>
  <c r="O18" i="92"/>
  <c r="D26" i="137"/>
  <c r="T11" i="51"/>
  <c r="S29" i="51"/>
  <c r="T29" i="51" s="1"/>
  <c r="C15" i="111"/>
  <c r="P15" i="111" s="1"/>
  <c r="D20" i="52"/>
  <c r="H20" i="95"/>
  <c r="C14" i="111"/>
  <c r="D25" i="95"/>
  <c r="L11" i="95"/>
  <c r="G21" i="147"/>
  <c r="AC16" i="142"/>
  <c r="L21" i="108"/>
  <c r="L25" i="43"/>
  <c r="K25" i="43"/>
  <c r="J26" i="146"/>
  <c r="E26" i="146"/>
  <c r="O19" i="92"/>
  <c r="O19" i="152"/>
  <c r="Q30" i="45"/>
  <c r="H24" i="96"/>
  <c r="D24" i="51"/>
  <c r="T13" i="54"/>
  <c r="E28" i="147"/>
  <c r="J28" i="147"/>
  <c r="D16" i="139"/>
  <c r="H16" i="108"/>
  <c r="H16" i="141"/>
  <c r="D27" i="139"/>
  <c r="K18" i="92"/>
  <c r="K18" i="152"/>
  <c r="D28" i="51"/>
  <c r="T20" i="51"/>
  <c r="G20" i="92"/>
  <c r="G29" i="145"/>
  <c r="D18" i="57"/>
  <c r="E28" i="143"/>
  <c r="J28" i="143"/>
  <c r="C11" i="3"/>
  <c r="D15" i="107"/>
  <c r="F15" i="107" s="1"/>
  <c r="E23" i="142"/>
  <c r="J23" i="142"/>
  <c r="C31" i="36"/>
  <c r="AC14" i="148"/>
  <c r="N28" i="136"/>
  <c r="L14" i="96"/>
  <c r="D17" i="136"/>
  <c r="E17" i="136" s="1"/>
  <c r="G14" i="98"/>
  <c r="J21" i="94"/>
  <c r="D21" i="97"/>
  <c r="J17" i="148"/>
  <c r="E17" i="148"/>
  <c r="L16" i="43"/>
  <c r="K16" i="43"/>
  <c r="D24" i="54"/>
  <c r="AC29" i="139"/>
  <c r="AC29" i="148"/>
  <c r="D30" i="34"/>
  <c r="D12" i="155"/>
  <c r="D10" i="94"/>
  <c r="D22" i="97"/>
  <c r="D30" i="97" s="1"/>
  <c r="D15" i="140"/>
  <c r="S14" i="105"/>
  <c r="H24" i="97"/>
  <c r="AC17" i="68"/>
  <c r="E21" i="68"/>
  <c r="E17" i="152"/>
  <c r="E17" i="92"/>
  <c r="Z19" i="79"/>
  <c r="S16" i="98"/>
  <c r="D21" i="55"/>
  <c r="S19" i="104"/>
  <c r="D20" i="138"/>
  <c r="E20" i="138" s="1"/>
  <c r="V16" i="48"/>
  <c r="Y16" i="48" s="1"/>
  <c r="F16" i="96"/>
  <c r="C23" i="106"/>
  <c r="D13" i="96"/>
  <c r="D19" i="58"/>
  <c r="AC22" i="134"/>
  <c r="O27" i="110"/>
  <c r="C9" i="110"/>
  <c r="AC23" i="147"/>
  <c r="G13" i="146"/>
  <c r="J17" i="108"/>
  <c r="J17" i="141"/>
  <c r="D21" i="107"/>
  <c r="C17" i="3"/>
  <c r="D11" i="50"/>
  <c r="G29" i="50"/>
  <c r="AC23" i="139"/>
  <c r="C16" i="112"/>
  <c r="L18" i="43"/>
  <c r="K18" i="43"/>
  <c r="R13" i="10"/>
  <c r="J13" i="108"/>
  <c r="J13" i="141"/>
  <c r="H25" i="107"/>
  <c r="I24" i="84"/>
  <c r="C19" i="45"/>
  <c r="D21" i="57"/>
  <c r="T23" i="56"/>
  <c r="G21" i="134"/>
  <c r="G26" i="145"/>
  <c r="T17" i="52"/>
  <c r="J19" i="147"/>
  <c r="D19" i="147" s="1"/>
  <c r="E19" i="147"/>
  <c r="L13" i="108"/>
  <c r="X13" i="10"/>
  <c r="D16" i="97"/>
  <c r="AC25" i="139"/>
  <c r="K19" i="58"/>
  <c r="J26" i="97"/>
  <c r="D19" i="155"/>
  <c r="D17" i="94"/>
  <c r="Y12" i="103"/>
  <c r="Z12" i="103" s="1"/>
  <c r="R15" i="10"/>
  <c r="J15" i="141"/>
  <c r="J15" i="108"/>
  <c r="V21" i="48"/>
  <c r="Y21" i="48" s="1"/>
  <c r="F21" i="96"/>
  <c r="V13" i="34"/>
  <c r="F13" i="94"/>
  <c r="H15" i="141"/>
  <c r="H15" i="108"/>
  <c r="K19" i="43"/>
  <c r="L19" i="43"/>
  <c r="F19" i="95"/>
  <c r="V19" i="47"/>
  <c r="Y19" i="47" s="1"/>
  <c r="J27" i="95"/>
  <c r="AC25" i="143"/>
  <c r="V13" i="48"/>
  <c r="Y13" i="48" s="1"/>
  <c r="F13" i="96"/>
  <c r="H22" i="107"/>
  <c r="I21" i="84"/>
  <c r="S15" i="92"/>
  <c r="D27" i="136"/>
  <c r="E27" i="136" s="1"/>
  <c r="H17" i="96"/>
  <c r="E29" i="143"/>
  <c r="J29" i="143"/>
  <c r="N29" i="53"/>
  <c r="O29" i="53" s="1"/>
  <c r="D19" i="57"/>
  <c r="Q29" i="55"/>
  <c r="I14" i="98"/>
  <c r="I15" i="98" s="1"/>
  <c r="L28" i="43"/>
  <c r="K28" i="43"/>
  <c r="J20" i="146"/>
  <c r="E20" i="146"/>
  <c r="G12" i="148"/>
  <c r="N31" i="148"/>
  <c r="G31" i="148" s="1"/>
  <c r="J24" i="94"/>
  <c r="E13" i="146"/>
  <c r="J13" i="146"/>
  <c r="T16" i="10"/>
  <c r="U16" i="10" s="1"/>
  <c r="F16" i="108"/>
  <c r="N16" i="108" s="1"/>
  <c r="I16" i="108" s="1"/>
  <c r="F16" i="141"/>
  <c r="N16" i="141" s="1"/>
  <c r="G16" i="141" s="1"/>
  <c r="J11" i="96"/>
  <c r="D21" i="95"/>
  <c r="E15" i="45"/>
  <c r="J19" i="95"/>
  <c r="AC20" i="144"/>
  <c r="G14" i="134"/>
  <c r="H14" i="134" s="1"/>
  <c r="D22" i="55"/>
  <c r="H27" i="95"/>
  <c r="D13" i="97"/>
  <c r="AC13" i="148"/>
  <c r="D20" i="55"/>
  <c r="J15" i="96"/>
  <c r="G13" i="152"/>
  <c r="G13" i="92"/>
  <c r="H11" i="96"/>
  <c r="E17" i="45"/>
  <c r="D20" i="51"/>
  <c r="D27" i="54"/>
  <c r="J20" i="143"/>
  <c r="D20" i="143" s="1"/>
  <c r="E20" i="143"/>
  <c r="D12" i="56"/>
  <c r="J17" i="144"/>
  <c r="E17" i="144"/>
  <c r="F26" i="97"/>
  <c r="V26" i="49"/>
  <c r="Y26" i="49" s="1"/>
  <c r="S31" i="144"/>
  <c r="AC28" i="137"/>
  <c r="Z31" i="137"/>
  <c r="AA31" i="137" s="1"/>
  <c r="V24" i="47"/>
  <c r="Y24" i="47" s="1"/>
  <c r="F24" i="95"/>
  <c r="G21" i="143"/>
  <c r="L21" i="97"/>
  <c r="F27" i="97"/>
  <c r="V27" i="49"/>
  <c r="Y27" i="49" s="1"/>
  <c r="V27" i="104"/>
  <c r="W27" i="104" s="1"/>
  <c r="G24" i="145"/>
  <c r="L24" i="108"/>
  <c r="X24" i="10"/>
  <c r="D15" i="137"/>
  <c r="T11" i="54"/>
  <c r="S29" i="54"/>
  <c r="V19" i="34"/>
  <c r="F19" i="94"/>
  <c r="N19" i="94" s="1"/>
  <c r="AC27" i="137"/>
  <c r="R19" i="58"/>
  <c r="E23" i="144"/>
  <c r="J23" i="144"/>
  <c r="AC27" i="148"/>
  <c r="J25" i="95"/>
  <c r="AC14" i="146"/>
  <c r="T22" i="55"/>
  <c r="E12" i="139"/>
  <c r="L31" i="139"/>
  <c r="D20" i="134"/>
  <c r="S19" i="103"/>
  <c r="S13" i="152"/>
  <c r="S13" i="92"/>
  <c r="AB31" i="144"/>
  <c r="AC29" i="143"/>
  <c r="Q29" i="54"/>
  <c r="AC17" i="134"/>
  <c r="AC25" i="144"/>
  <c r="J18" i="145"/>
  <c r="E18" i="145"/>
  <c r="V10" i="48"/>
  <c r="F30" i="48"/>
  <c r="F10" i="96"/>
  <c r="S18" i="98"/>
  <c r="AC17" i="145"/>
  <c r="D29" i="137"/>
  <c r="Q14" i="92"/>
  <c r="Q14" i="152"/>
  <c r="O12" i="92"/>
  <c r="T16" i="68"/>
  <c r="O12" i="152"/>
  <c r="G21" i="148"/>
  <c r="M18" i="98"/>
  <c r="AC14" i="143"/>
  <c r="F15" i="94"/>
  <c r="V15" i="34"/>
  <c r="Y15" i="34" s="1"/>
  <c r="V12" i="49"/>
  <c r="Y12" i="49" s="1"/>
  <c r="F12" i="97"/>
  <c r="Y22" i="103"/>
  <c r="Z22" i="103" s="1"/>
  <c r="H23" i="141"/>
  <c r="H23" i="108"/>
  <c r="Y21" i="103"/>
  <c r="Z21" i="103" s="1"/>
  <c r="V12" i="47"/>
  <c r="Y12" i="47" s="1"/>
  <c r="F12" i="95"/>
  <c r="K23" i="102"/>
  <c r="L23" i="102"/>
  <c r="V19" i="49"/>
  <c r="Y19" i="49" s="1"/>
  <c r="F19" i="97"/>
  <c r="AC18" i="143"/>
  <c r="J19" i="96"/>
  <c r="L26" i="96"/>
  <c r="T16" i="54"/>
  <c r="G29" i="146"/>
  <c r="T20" i="52"/>
  <c r="E28" i="145"/>
  <c r="J28" i="145"/>
  <c r="H11" i="94"/>
  <c r="D15" i="51"/>
  <c r="D29" i="102"/>
  <c r="H30" i="107"/>
  <c r="J22" i="36"/>
  <c r="K22" i="36"/>
  <c r="G20" i="145"/>
  <c r="D18" i="94"/>
  <c r="D20" i="155"/>
  <c r="E16" i="45"/>
  <c r="T21" i="55"/>
  <c r="E19" i="145"/>
  <c r="J19" i="145"/>
  <c r="N31" i="143"/>
  <c r="G12" i="143"/>
  <c r="E26" i="45"/>
  <c r="Y17" i="105"/>
  <c r="Z17" i="105" s="1"/>
  <c r="N18" i="140"/>
  <c r="D16" i="53"/>
  <c r="E14" i="139"/>
  <c r="F14" i="139" s="1"/>
  <c r="J19" i="108"/>
  <c r="J19" i="141"/>
  <c r="Y16" i="103"/>
  <c r="Z16" i="103" s="1"/>
  <c r="E26" i="145"/>
  <c r="J26" i="145"/>
  <c r="D14" i="95"/>
  <c r="AC13" i="139"/>
  <c r="D22" i="134"/>
  <c r="S21" i="103"/>
  <c r="J21" i="145"/>
  <c r="E21" i="145"/>
  <c r="O18" i="98"/>
  <c r="H27" i="94"/>
  <c r="D22" i="137"/>
  <c r="AC28" i="144"/>
  <c r="L13" i="95"/>
  <c r="N19" i="140"/>
  <c r="Y18" i="105"/>
  <c r="Z18" i="105" s="1"/>
  <c r="S26" i="103"/>
  <c r="D27" i="134"/>
  <c r="E24" i="139"/>
  <c r="F24" i="139" s="1"/>
  <c r="S29" i="50"/>
  <c r="T11" i="50"/>
  <c r="D15" i="52"/>
  <c r="G12" i="134"/>
  <c r="N31" i="134"/>
  <c r="E15" i="145"/>
  <c r="J15" i="145"/>
  <c r="V24" i="49"/>
  <c r="Y24" i="49" s="1"/>
  <c r="F24" i="97"/>
  <c r="J25" i="148"/>
  <c r="E25" i="148"/>
  <c r="K17" i="102"/>
  <c r="L17" i="102"/>
  <c r="I13" i="98"/>
  <c r="D12" i="52"/>
  <c r="K14" i="36"/>
  <c r="J14" i="36"/>
  <c r="D21" i="53"/>
  <c r="D11" i="57"/>
  <c r="G29" i="57"/>
  <c r="G17" i="139"/>
  <c r="H17" i="139" s="1"/>
  <c r="K14" i="98"/>
  <c r="H13" i="97"/>
  <c r="AC23" i="142"/>
  <c r="L27" i="95"/>
  <c r="G19" i="147"/>
  <c r="H27" i="107"/>
  <c r="AC21" i="148"/>
  <c r="T12" i="55"/>
  <c r="E21" i="45"/>
  <c r="L22" i="97"/>
  <c r="S28" i="104"/>
  <c r="D29" i="138"/>
  <c r="E29" i="138" s="1"/>
  <c r="J19" i="144"/>
  <c r="E19" i="144"/>
  <c r="E22" i="134"/>
  <c r="Y20" i="104"/>
  <c r="Z20" i="104" s="1"/>
  <c r="N21" i="138"/>
  <c r="H12" i="94"/>
  <c r="S17" i="105"/>
  <c r="D18" i="140"/>
  <c r="H10" i="94"/>
  <c r="P30" i="34"/>
  <c r="T14" i="52"/>
  <c r="G24" i="143"/>
  <c r="T11" i="55"/>
  <c r="S29" i="55"/>
  <c r="L31" i="142"/>
  <c r="J12" i="142"/>
  <c r="E12" i="142"/>
  <c r="G25" i="146"/>
  <c r="K16" i="98"/>
  <c r="N19" i="79"/>
  <c r="S18" i="152"/>
  <c r="S18" i="92"/>
  <c r="D26" i="155"/>
  <c r="D24" i="94"/>
  <c r="V22" i="104"/>
  <c r="W22" i="104" s="1"/>
  <c r="V21" i="105"/>
  <c r="W21" i="105" s="1"/>
  <c r="D24" i="140"/>
  <c r="S23" i="105"/>
  <c r="D15" i="53"/>
  <c r="N16" i="140"/>
  <c r="Y15" i="105"/>
  <c r="Z15" i="105" s="1"/>
  <c r="H25" i="94"/>
  <c r="J26" i="96"/>
  <c r="D25" i="52"/>
  <c r="AC21" i="139"/>
  <c r="V19" i="104"/>
  <c r="W19" i="104" s="1"/>
  <c r="H19" i="141"/>
  <c r="H19" i="108"/>
  <c r="C23" i="3"/>
  <c r="D27" i="107"/>
  <c r="C18" i="84"/>
  <c r="H18" i="107"/>
  <c r="E15" i="125"/>
  <c r="E19" i="125" s="1"/>
  <c r="AC12" i="125"/>
  <c r="J19" i="97"/>
  <c r="N19" i="97" s="1"/>
  <c r="C13" i="45"/>
  <c r="G30" i="45"/>
  <c r="AC24" i="147"/>
  <c r="Q29" i="52"/>
  <c r="AC19" i="145"/>
  <c r="U31" i="144"/>
  <c r="J21" i="108"/>
  <c r="J21" i="141"/>
  <c r="R21" i="10"/>
  <c r="AC16" i="144"/>
  <c r="D17" i="56"/>
  <c r="AC17" i="143"/>
  <c r="L25" i="95"/>
  <c r="D12" i="94"/>
  <c r="D14" i="155"/>
  <c r="E23" i="146"/>
  <c r="J23" i="146"/>
  <c r="Y23" i="103"/>
  <c r="Z23" i="103" s="1"/>
  <c r="E26" i="148"/>
  <c r="J26" i="148"/>
  <c r="AC28" i="142"/>
  <c r="E14" i="98"/>
  <c r="AC14" i="79"/>
  <c r="AC15" i="79" s="1"/>
  <c r="G13" i="142"/>
  <c r="E19" i="137"/>
  <c r="G22" i="142"/>
  <c r="J14" i="96"/>
  <c r="T12" i="50"/>
  <c r="J16" i="142"/>
  <c r="E16" i="142"/>
  <c r="N29" i="136"/>
  <c r="L18" i="94"/>
  <c r="G28" i="134"/>
  <c r="H28" i="134" s="1"/>
  <c r="AC22" i="143"/>
  <c r="S16" i="104"/>
  <c r="D17" i="138"/>
  <c r="E17" i="138" s="1"/>
  <c r="L30" i="34"/>
  <c r="AC24" i="137"/>
  <c r="D17" i="134"/>
  <c r="S16" i="103"/>
  <c r="N29" i="54"/>
  <c r="O29" i="54" s="1"/>
  <c r="C28" i="106"/>
  <c r="G20" i="148"/>
  <c r="D20" i="96"/>
  <c r="T19" i="53"/>
  <c r="G24" i="144"/>
  <c r="O19" i="58"/>
  <c r="P30" i="48"/>
  <c r="H10" i="96"/>
  <c r="Y26" i="103"/>
  <c r="Z26" i="103" s="1"/>
  <c r="G18" i="139"/>
  <c r="F11" i="97"/>
  <c r="V11" i="49"/>
  <c r="Y11" i="49" s="1"/>
  <c r="Y13" i="105"/>
  <c r="Z13" i="105" s="1"/>
  <c r="N14" i="140"/>
  <c r="M12" i="98"/>
  <c r="M15" i="98" s="1"/>
  <c r="Z12" i="98" s="1"/>
  <c r="Q15" i="79"/>
  <c r="G17" i="143"/>
  <c r="C30" i="84"/>
  <c r="F15" i="96"/>
  <c r="V15" i="48"/>
  <c r="Y15" i="48" s="1"/>
  <c r="AC28" i="146"/>
  <c r="J25" i="96"/>
  <c r="G18" i="144"/>
  <c r="E28" i="45"/>
  <c r="AC26" i="137"/>
  <c r="H14" i="96"/>
  <c r="G14" i="139"/>
  <c r="H14" i="139" s="1"/>
  <c r="AC17" i="147"/>
  <c r="D24" i="136"/>
  <c r="E24" i="136" s="1"/>
  <c r="K16" i="68"/>
  <c r="K23" i="68" s="1"/>
  <c r="I12" i="92"/>
  <c r="I12" i="152"/>
  <c r="L15" i="96"/>
  <c r="D21" i="139"/>
  <c r="L14" i="102"/>
  <c r="K14" i="102"/>
  <c r="K23" i="43"/>
  <c r="L23" i="43"/>
  <c r="G13" i="98"/>
  <c r="D15" i="57"/>
  <c r="D29" i="57" s="1"/>
  <c r="E14" i="57" s="1"/>
  <c r="F27" i="94"/>
  <c r="V27" i="34"/>
  <c r="H24" i="107"/>
  <c r="S20" i="92"/>
  <c r="G20" i="147"/>
  <c r="K15" i="36"/>
  <c r="J15" i="36"/>
  <c r="J27" i="97"/>
  <c r="AC17" i="137"/>
  <c r="G25" i="142"/>
  <c r="AC24" i="145"/>
  <c r="D10" i="96"/>
  <c r="D30" i="48"/>
  <c r="Y15" i="104"/>
  <c r="Z15" i="104" s="1"/>
  <c r="N16" i="138"/>
  <c r="E19" i="58"/>
  <c r="F17" i="141"/>
  <c r="T17" i="10"/>
  <c r="F17" i="108"/>
  <c r="D28" i="137"/>
  <c r="V18" i="105"/>
  <c r="W18" i="105" s="1"/>
  <c r="J10" i="96"/>
  <c r="R30" i="48"/>
  <c r="N29" i="52"/>
  <c r="O29" i="52" s="1"/>
  <c r="H19" i="79"/>
  <c r="G16" i="98"/>
  <c r="O12" i="98"/>
  <c r="T15" i="79"/>
  <c r="T21" i="79" s="1"/>
  <c r="J15" i="142"/>
  <c r="E15" i="142"/>
  <c r="K17" i="36"/>
  <c r="J17" i="36"/>
  <c r="H20" i="96"/>
  <c r="J24" i="97"/>
  <c r="F19" i="141"/>
  <c r="F19" i="108"/>
  <c r="T19" i="10"/>
  <c r="H18" i="141"/>
  <c r="H18" i="108"/>
  <c r="AC23" i="137"/>
  <c r="E22" i="143"/>
  <c r="J22" i="143"/>
  <c r="J30" i="34"/>
  <c r="J15" i="148"/>
  <c r="E15" i="148"/>
  <c r="D26" i="50"/>
  <c r="G15" i="139"/>
  <c r="T22" i="51"/>
  <c r="D19" i="136"/>
  <c r="E19" i="136" s="1"/>
  <c r="V16" i="105"/>
  <c r="W16" i="105" s="1"/>
  <c r="D16" i="52"/>
  <c r="D21" i="136"/>
  <c r="E21" i="136" s="1"/>
  <c r="J22" i="97"/>
  <c r="Z15" i="125"/>
  <c r="O19" i="125" s="1"/>
  <c r="AA12" i="125"/>
  <c r="E26" i="139"/>
  <c r="D18" i="97"/>
  <c r="E28" i="144"/>
  <c r="J28" i="144"/>
  <c r="D15" i="136"/>
  <c r="E15" i="136" s="1"/>
  <c r="D24" i="53"/>
  <c r="AC17" i="142"/>
  <c r="D22" i="139"/>
  <c r="E19" i="143"/>
  <c r="J19" i="143"/>
  <c r="V26" i="47"/>
  <c r="Y26" i="47" s="1"/>
  <c r="F26" i="95"/>
  <c r="H11" i="95"/>
  <c r="Y12" i="105"/>
  <c r="Z12" i="105" s="1"/>
  <c r="N13" i="140"/>
  <c r="C26" i="84"/>
  <c r="AC14" i="144"/>
  <c r="N28" i="140"/>
  <c r="Y27" i="105"/>
  <c r="Z27" i="105" s="1"/>
  <c r="G23" i="146"/>
  <c r="H21" i="107"/>
  <c r="C16" i="45"/>
  <c r="S31" i="148"/>
  <c r="D28" i="54"/>
  <c r="J24" i="144"/>
  <c r="E24" i="144"/>
  <c r="G28" i="145"/>
  <c r="V12" i="104"/>
  <c r="W12" i="104" s="1"/>
  <c r="G16" i="143"/>
  <c r="D18" i="55"/>
  <c r="G25" i="137"/>
  <c r="U31" i="145"/>
  <c r="L18" i="97"/>
  <c r="D19" i="134"/>
  <c r="S18" i="103"/>
  <c r="J12" i="95"/>
  <c r="AC29" i="147"/>
  <c r="T21" i="56"/>
  <c r="O17" i="98"/>
  <c r="D19" i="52"/>
  <c r="V12" i="34"/>
  <c r="Y12" i="34" s="1"/>
  <c r="F12" i="94"/>
  <c r="T26" i="51"/>
  <c r="F19" i="96"/>
  <c r="V19" i="48"/>
  <c r="Y19" i="48" s="1"/>
  <c r="V27" i="47"/>
  <c r="Y27" i="47" s="1"/>
  <c r="F27" i="95"/>
  <c r="N27" i="95" s="1"/>
  <c r="E15" i="139"/>
  <c r="J17" i="97"/>
  <c r="N31" i="142"/>
  <c r="G31" i="142" s="1"/>
  <c r="G12" i="142"/>
  <c r="L29" i="50"/>
  <c r="D23" i="53"/>
  <c r="H25" i="95"/>
  <c r="Q15" i="125"/>
  <c r="K19" i="125" s="1"/>
  <c r="Y24" i="104"/>
  <c r="Z24" i="104" s="1"/>
  <c r="N25" i="138"/>
  <c r="D28" i="136"/>
  <c r="E28" i="136" s="1"/>
  <c r="L11" i="96"/>
  <c r="AC14" i="147"/>
  <c r="D25" i="134"/>
  <c r="S24" i="103"/>
  <c r="T27" i="56"/>
  <c r="T19" i="52"/>
  <c r="D22" i="54"/>
  <c r="T18" i="51"/>
  <c r="J22" i="147"/>
  <c r="E22" i="147"/>
  <c r="G19" i="152"/>
  <c r="G19" i="92"/>
  <c r="AC18" i="137"/>
  <c r="D20" i="56"/>
  <c r="AC19" i="143"/>
  <c r="V23" i="47"/>
  <c r="Y23" i="47" s="1"/>
  <c r="F23" i="95"/>
  <c r="D20" i="107"/>
  <c r="C16" i="3"/>
  <c r="S29" i="52"/>
  <c r="T11" i="52"/>
  <c r="E16" i="144"/>
  <c r="J16" i="144"/>
  <c r="H26" i="96"/>
  <c r="D12" i="139"/>
  <c r="H12" i="139" s="1"/>
  <c r="J31" i="139"/>
  <c r="C22" i="84"/>
  <c r="F17" i="97"/>
  <c r="V17" i="49"/>
  <c r="Y17" i="49" s="1"/>
  <c r="G19" i="137"/>
  <c r="E21" i="107"/>
  <c r="K28" i="36"/>
  <c r="J28" i="36"/>
  <c r="AC23" i="134"/>
  <c r="E25" i="142"/>
  <c r="J25" i="142"/>
  <c r="D16" i="138"/>
  <c r="E16" i="138" s="1"/>
  <c r="S15" i="104"/>
  <c r="AC15" i="134"/>
  <c r="H12" i="96"/>
  <c r="D14" i="52"/>
  <c r="T16" i="50"/>
  <c r="K18" i="98"/>
  <c r="E24" i="143"/>
  <c r="J24" i="143"/>
  <c r="I29" i="52"/>
  <c r="AC18" i="146"/>
  <c r="Q14" i="98"/>
  <c r="D23" i="56"/>
  <c r="E18" i="144"/>
  <c r="J18" i="144"/>
  <c r="J17" i="145"/>
  <c r="D17" i="145" s="1"/>
  <c r="H17" i="145" s="1"/>
  <c r="E17" i="145"/>
  <c r="F17" i="145" s="1"/>
  <c r="E25" i="147"/>
  <c r="J25" i="147"/>
  <c r="T18" i="57"/>
  <c r="E29" i="144"/>
  <c r="F29" i="144" s="1"/>
  <c r="J29" i="144"/>
  <c r="D18" i="96"/>
  <c r="T15" i="50"/>
  <c r="D30" i="107"/>
  <c r="C26" i="3"/>
  <c r="G25" i="139"/>
  <c r="H25" i="139" s="1"/>
  <c r="AC22" i="139"/>
  <c r="G15" i="146"/>
  <c r="G19" i="143"/>
  <c r="L27" i="96"/>
  <c r="F18" i="97"/>
  <c r="V18" i="49"/>
  <c r="Y18" i="49" s="1"/>
  <c r="L30" i="47"/>
  <c r="J13" i="144"/>
  <c r="E13" i="144"/>
  <c r="G20" i="143"/>
  <c r="AC27" i="146"/>
  <c r="D17" i="137"/>
  <c r="L23" i="108"/>
  <c r="X23" i="10"/>
  <c r="D12" i="55"/>
  <c r="C18" i="106"/>
  <c r="I18" i="106" s="1"/>
  <c r="E29" i="45"/>
  <c r="T21" i="57"/>
  <c r="J20" i="94"/>
  <c r="H28" i="107"/>
  <c r="L11" i="43"/>
  <c r="K11" i="43"/>
  <c r="J31" i="43"/>
  <c r="T28" i="52"/>
  <c r="N29" i="51"/>
  <c r="O29" i="51" s="1"/>
  <c r="T25" i="50"/>
  <c r="J25" i="97"/>
  <c r="L19" i="108"/>
  <c r="J19" i="148"/>
  <c r="E19" i="148"/>
  <c r="N29" i="55"/>
  <c r="O29" i="55" s="1"/>
  <c r="U17" i="34"/>
  <c r="L17" i="94"/>
  <c r="K19" i="152"/>
  <c r="K19" i="92"/>
  <c r="M14" i="92"/>
  <c r="M14" i="152"/>
  <c r="D12" i="96"/>
  <c r="L21" i="95"/>
  <c r="S20" i="105"/>
  <c r="D21" i="140"/>
  <c r="H26" i="97"/>
  <c r="G26" i="137"/>
  <c r="H26" i="137" s="1"/>
  <c r="I29" i="57"/>
  <c r="G24" i="148"/>
  <c r="D11" i="51"/>
  <c r="G29" i="51"/>
  <c r="AC12" i="142"/>
  <c r="Z31" i="142"/>
  <c r="T16" i="56"/>
  <c r="S11" i="103"/>
  <c r="J31" i="134"/>
  <c r="D12" i="134"/>
  <c r="T13" i="52"/>
  <c r="AC14" i="137"/>
  <c r="D21" i="94"/>
  <c r="D23" i="155"/>
  <c r="T16" i="52"/>
  <c r="T19" i="55"/>
  <c r="K26" i="36"/>
  <c r="J26" i="36"/>
  <c r="AC20" i="139"/>
  <c r="D13" i="51"/>
  <c r="T28" i="57"/>
  <c r="K15" i="102"/>
  <c r="L15" i="102"/>
  <c r="AC16" i="143"/>
  <c r="D17" i="95"/>
  <c r="E26" i="137"/>
  <c r="F26" i="137" s="1"/>
  <c r="K16" i="36"/>
  <c r="J16" i="36"/>
  <c r="G28" i="139"/>
  <c r="H28" i="139" s="1"/>
  <c r="J24" i="142"/>
  <c r="D24" i="142" s="1"/>
  <c r="E24" i="142"/>
  <c r="L12" i="95"/>
  <c r="J24" i="145"/>
  <c r="E24" i="145"/>
  <c r="G19" i="134"/>
  <c r="J13" i="97"/>
  <c r="H14" i="107"/>
  <c r="H31" i="84"/>
  <c r="F18" i="141"/>
  <c r="T18" i="10"/>
  <c r="F18" i="108"/>
  <c r="L26" i="95"/>
  <c r="AC20" i="148"/>
  <c r="F14" i="96"/>
  <c r="V14" i="48"/>
  <c r="Y14" i="48" s="1"/>
  <c r="D24" i="96"/>
  <c r="D19" i="54"/>
  <c r="L23" i="97"/>
  <c r="T21" i="51"/>
  <c r="V24" i="104"/>
  <c r="W24" i="104" s="1"/>
  <c r="E28" i="146"/>
  <c r="J28" i="146"/>
  <c r="T28" i="51"/>
  <c r="C26" i="106"/>
  <c r="I26" i="106" s="1"/>
  <c r="E27" i="137"/>
  <c r="F27" i="137" s="1"/>
  <c r="G22" i="137"/>
  <c r="D13" i="57"/>
  <c r="L23" i="96"/>
  <c r="AC18" i="148"/>
  <c r="P30" i="49"/>
  <c r="H10" i="97"/>
  <c r="Y19" i="103"/>
  <c r="Z19" i="103" s="1"/>
  <c r="H13" i="94"/>
  <c r="T16" i="55"/>
  <c r="D14" i="136"/>
  <c r="E14" i="136" s="1"/>
  <c r="L15" i="95"/>
  <c r="AC13" i="134"/>
  <c r="D28" i="57"/>
  <c r="L29" i="55"/>
  <c r="H23" i="94"/>
  <c r="H15" i="96"/>
  <c r="J27" i="142"/>
  <c r="E27" i="142"/>
  <c r="D15" i="139"/>
  <c r="H15" i="139" s="1"/>
  <c r="T17" i="57"/>
  <c r="G20" i="137"/>
  <c r="H20" i="137" s="1"/>
  <c r="S17" i="92"/>
  <c r="S17" i="152"/>
  <c r="Z21" i="68"/>
  <c r="D24" i="95"/>
  <c r="J11" i="94"/>
  <c r="G13" i="147"/>
  <c r="J16" i="94"/>
  <c r="N24" i="136"/>
  <c r="T25" i="53"/>
  <c r="L22" i="96"/>
  <c r="F22" i="96"/>
  <c r="V22" i="48"/>
  <c r="Y22" i="48" s="1"/>
  <c r="G23" i="139"/>
  <c r="H23" i="139" s="1"/>
  <c r="G13" i="145"/>
  <c r="V26" i="48"/>
  <c r="Y26" i="48" s="1"/>
  <c r="F26" i="96"/>
  <c r="N26" i="96" s="1"/>
  <c r="Q26" i="96" s="1"/>
  <c r="S31" i="142"/>
  <c r="J23" i="96"/>
  <c r="T18" i="53"/>
  <c r="T12" i="57"/>
  <c r="F22" i="141"/>
  <c r="N22" i="141" s="1"/>
  <c r="G22" i="141" s="1"/>
  <c r="T22" i="10"/>
  <c r="F22" i="108"/>
  <c r="G23" i="134"/>
  <c r="H23" i="134" s="1"/>
  <c r="X26" i="10"/>
  <c r="L26" i="108"/>
  <c r="Q29" i="53"/>
  <c r="D23" i="136"/>
  <c r="E23" i="136" s="1"/>
  <c r="L20" i="94"/>
  <c r="G16" i="139"/>
  <c r="H16" i="139" s="1"/>
  <c r="D14" i="55"/>
  <c r="G26" i="143"/>
  <c r="D18" i="136"/>
  <c r="E18" i="136" s="1"/>
  <c r="C26" i="45"/>
  <c r="C30" i="45" s="1"/>
  <c r="H30" i="47"/>
  <c r="T22" i="53"/>
  <c r="D18" i="52"/>
  <c r="S24" i="105"/>
  <c r="D25" i="140"/>
  <c r="T15" i="55"/>
  <c r="V11" i="103"/>
  <c r="Q31" i="134"/>
  <c r="G22" i="143"/>
  <c r="C10" i="3"/>
  <c r="D29" i="3"/>
  <c r="E13" i="3" s="1"/>
  <c r="D14" i="107"/>
  <c r="H18" i="96"/>
  <c r="E25" i="137"/>
  <c r="D27" i="138"/>
  <c r="E27" i="138" s="1"/>
  <c r="S26" i="104"/>
  <c r="H24" i="94"/>
  <c r="G29" i="55"/>
  <c r="D11" i="55"/>
  <c r="D14" i="57"/>
  <c r="T13" i="50"/>
  <c r="I19" i="58"/>
  <c r="D13" i="54"/>
  <c r="N13" i="136"/>
  <c r="H15" i="94"/>
  <c r="N15" i="94" s="1"/>
  <c r="K15" i="94" s="1"/>
  <c r="G14" i="146"/>
  <c r="D19" i="139"/>
  <c r="N21" i="136"/>
  <c r="M17" i="98"/>
  <c r="J22" i="96"/>
  <c r="AC17" i="139"/>
  <c r="H17" i="95"/>
  <c r="L13" i="97"/>
  <c r="L21" i="43"/>
  <c r="K21" i="43"/>
  <c r="K21" i="102"/>
  <c r="L21" i="102"/>
  <c r="C29" i="45"/>
  <c r="L25" i="94"/>
  <c r="Q29" i="50"/>
  <c r="T26" i="50"/>
  <c r="D16" i="55"/>
  <c r="D29" i="55" s="1"/>
  <c r="E25" i="134"/>
  <c r="F25" i="134" s="1"/>
  <c r="H18" i="97"/>
  <c r="AC25" i="134"/>
  <c r="G19" i="139"/>
  <c r="L13" i="94"/>
  <c r="V25" i="49"/>
  <c r="Y25" i="49" s="1"/>
  <c r="F25" i="97"/>
  <c r="H30" i="48"/>
  <c r="D26" i="52"/>
  <c r="Y17" i="103"/>
  <c r="Z17" i="103" s="1"/>
  <c r="C19" i="58"/>
  <c r="E14" i="45"/>
  <c r="N29" i="56"/>
  <c r="F25" i="94"/>
  <c r="V25" i="34"/>
  <c r="Y25" i="34" s="1"/>
  <c r="L17" i="95"/>
  <c r="O14" i="98"/>
  <c r="E14" i="142"/>
  <c r="J14" i="142"/>
  <c r="L26" i="97"/>
  <c r="T27" i="50"/>
  <c r="T25" i="57"/>
  <c r="D19" i="56"/>
  <c r="T20" i="57"/>
  <c r="G22" i="134"/>
  <c r="E19" i="139"/>
  <c r="G25" i="148"/>
  <c r="G16" i="144"/>
  <c r="G17" i="146"/>
  <c r="AC16" i="145"/>
  <c r="J13" i="95"/>
  <c r="D16" i="136"/>
  <c r="E16" i="136" s="1"/>
  <c r="D19" i="137"/>
  <c r="V26" i="105"/>
  <c r="W26" i="105" s="1"/>
  <c r="E17" i="98"/>
  <c r="AC17" i="79"/>
  <c r="AC13" i="68"/>
  <c r="E13" i="152"/>
  <c r="E13" i="92"/>
  <c r="D12" i="53"/>
  <c r="D27" i="53"/>
  <c r="T12" i="56"/>
  <c r="S31" i="146"/>
  <c r="J16" i="145"/>
  <c r="E16" i="145"/>
  <c r="J20" i="97"/>
  <c r="V17" i="47"/>
  <c r="Y17" i="47" s="1"/>
  <c r="F17" i="95"/>
  <c r="H25" i="97"/>
  <c r="T11" i="56"/>
  <c r="S29" i="56"/>
  <c r="T29" i="56" s="1"/>
  <c r="H25" i="96"/>
  <c r="G29" i="142"/>
  <c r="D27" i="55"/>
  <c r="K12" i="98"/>
  <c r="N15" i="79"/>
  <c r="N21" i="79" s="1"/>
  <c r="D26" i="134"/>
  <c r="S25" i="103"/>
  <c r="D13" i="136"/>
  <c r="E13" i="136" s="1"/>
  <c r="E16" i="139"/>
  <c r="F16" i="139" s="1"/>
  <c r="AC23" i="146"/>
  <c r="K25" i="102"/>
  <c r="L25" i="102"/>
  <c r="E19" i="79"/>
  <c r="AC16" i="79"/>
  <c r="E16" i="98"/>
  <c r="K30" i="45"/>
  <c r="L30" i="45" s="1"/>
  <c r="C12" i="45"/>
  <c r="G20" i="146"/>
  <c r="G15" i="143"/>
  <c r="E29" i="134"/>
  <c r="F29" i="134" s="1"/>
  <c r="T27" i="51"/>
  <c r="D11" i="53"/>
  <c r="G29" i="53"/>
  <c r="G16" i="148"/>
  <c r="S23" i="104"/>
  <c r="D24" i="138"/>
  <c r="E24" i="138" s="1"/>
  <c r="D29" i="144"/>
  <c r="H30" i="34"/>
  <c r="AC27" i="139"/>
  <c r="T23" i="54"/>
  <c r="D25" i="107"/>
  <c r="C21" i="3"/>
  <c r="M13" i="152"/>
  <c r="M13" i="92"/>
  <c r="T24" i="53"/>
  <c r="D24" i="56"/>
  <c r="E27" i="139"/>
  <c r="F27" i="139" s="1"/>
  <c r="S19" i="105"/>
  <c r="D20" i="140"/>
  <c r="E20" i="140" s="1"/>
  <c r="H22" i="94"/>
  <c r="D27" i="52"/>
  <c r="D22" i="52"/>
  <c r="T20" i="50"/>
  <c r="G25" i="147"/>
  <c r="D17" i="53"/>
  <c r="T14" i="53"/>
  <c r="G21" i="137"/>
  <c r="N22" i="136"/>
  <c r="D26" i="54"/>
  <c r="W15" i="79"/>
  <c r="Q12" i="98"/>
  <c r="F21" i="95"/>
  <c r="V21" i="47"/>
  <c r="Y21" i="47" s="1"/>
  <c r="S29" i="57"/>
  <c r="T29" i="57" s="1"/>
  <c r="T11" i="57"/>
  <c r="AC21" i="134"/>
  <c r="I19" i="92"/>
  <c r="I19" i="152"/>
  <c r="AC17" i="146"/>
  <c r="AC24" i="148"/>
  <c r="T18" i="56"/>
  <c r="J30" i="49"/>
  <c r="H24" i="95"/>
  <c r="L14" i="108"/>
  <c r="AC13" i="145"/>
  <c r="L27" i="97"/>
  <c r="D15" i="95"/>
  <c r="N22" i="138"/>
  <c r="Y21" i="104"/>
  <c r="Z21" i="104" s="1"/>
  <c r="H21" i="95"/>
  <c r="R23" i="10"/>
  <c r="J23" i="141"/>
  <c r="J23" i="108"/>
  <c r="C16" i="106"/>
  <c r="T14" i="10"/>
  <c r="F14" i="108"/>
  <c r="F14" i="141"/>
  <c r="V10" i="49"/>
  <c r="Y10" i="49" s="1"/>
  <c r="F30" i="49"/>
  <c r="F10" i="97"/>
  <c r="AC16" i="134"/>
  <c r="C16" i="84"/>
  <c r="E27" i="134"/>
  <c r="T25" i="56"/>
  <c r="Y15" i="103"/>
  <c r="Z15" i="103" s="1"/>
  <c r="E17" i="134"/>
  <c r="F17" i="134" s="1"/>
  <c r="K24" i="43"/>
  <c r="L24" i="43"/>
  <c r="H29" i="107"/>
  <c r="K29" i="107" s="1"/>
  <c r="E20" i="137"/>
  <c r="F20" i="137" s="1"/>
  <c r="C25" i="84"/>
  <c r="S12" i="92"/>
  <c r="S16" i="92" s="1"/>
  <c r="Z16" i="68"/>
  <c r="S12" i="152"/>
  <c r="T24" i="55"/>
  <c r="T26" i="53"/>
  <c r="M13" i="98"/>
  <c r="J21" i="97"/>
  <c r="D11" i="95"/>
  <c r="N20" i="136"/>
  <c r="AC13" i="143"/>
  <c r="T28" i="50"/>
  <c r="N23" i="136"/>
  <c r="H12" i="108"/>
  <c r="H12" i="141"/>
  <c r="D14" i="53"/>
  <c r="D22" i="57"/>
  <c r="G22" i="148"/>
  <c r="AC18" i="134"/>
  <c r="J22" i="145"/>
  <c r="D22" i="145" s="1"/>
  <c r="E22" i="145"/>
  <c r="V28" i="103"/>
  <c r="W28" i="103" s="1"/>
  <c r="J16" i="96"/>
  <c r="D17" i="51"/>
  <c r="O20" i="92"/>
  <c r="E27" i="146"/>
  <c r="J27" i="146"/>
  <c r="D22" i="96"/>
  <c r="J20" i="147"/>
  <c r="E20" i="147"/>
  <c r="D21" i="137"/>
  <c r="X25" i="10"/>
  <c r="L25" i="108"/>
  <c r="D11" i="94"/>
  <c r="D13" i="155"/>
  <c r="L13" i="96"/>
  <c r="J12" i="94"/>
  <c r="D20" i="53"/>
  <c r="L22" i="102"/>
  <c r="K22" i="102"/>
  <c r="AA19" i="68"/>
  <c r="S19" i="152"/>
  <c r="S19" i="92"/>
  <c r="J12" i="144"/>
  <c r="L31" i="144"/>
  <c r="E12" i="144"/>
  <c r="E18" i="137"/>
  <c r="L18" i="102"/>
  <c r="K18" i="102"/>
  <c r="S31" i="145"/>
  <c r="I29" i="53"/>
  <c r="D25" i="53"/>
  <c r="AC23" i="144"/>
  <c r="E18" i="98"/>
  <c r="AC18" i="79"/>
  <c r="H21" i="68"/>
  <c r="H23" i="68" s="1"/>
  <c r="G17" i="92"/>
  <c r="G17" i="152"/>
  <c r="G18" i="134"/>
  <c r="H18" i="134" s="1"/>
  <c r="N12" i="136"/>
  <c r="M31" i="136"/>
  <c r="N31" i="136" s="1"/>
  <c r="F26" i="94"/>
  <c r="V26" i="34"/>
  <c r="Y26" i="34" s="1"/>
  <c r="E28" i="134"/>
  <c r="F28" i="134" s="1"/>
  <c r="V19" i="103"/>
  <c r="W19" i="103" s="1"/>
  <c r="V23" i="103"/>
  <c r="D23" i="51"/>
  <c r="H31" i="107"/>
  <c r="I30" i="84"/>
  <c r="D15" i="96"/>
  <c r="L22" i="43"/>
  <c r="K22" i="43"/>
  <c r="AC25" i="145"/>
  <c r="K24" i="102"/>
  <c r="L24" i="102"/>
  <c r="T23" i="52"/>
  <c r="J21" i="144"/>
  <c r="E21" i="144"/>
  <c r="J25" i="94"/>
  <c r="E14" i="146"/>
  <c r="J14" i="146"/>
  <c r="D14" i="146" s="1"/>
  <c r="V15" i="49"/>
  <c r="Y15" i="49" s="1"/>
  <c r="F15" i="97"/>
  <c r="S31" i="147"/>
  <c r="C17" i="84"/>
  <c r="I17" i="84" s="1"/>
  <c r="T25" i="55"/>
  <c r="D13" i="56"/>
  <c r="G15" i="148"/>
  <c r="C24" i="106"/>
  <c r="E29" i="139"/>
  <c r="F29" i="139" s="1"/>
  <c r="D22" i="155"/>
  <c r="J22" i="155" s="1"/>
  <c r="D20" i="94"/>
  <c r="U24" i="34"/>
  <c r="L24" i="94"/>
  <c r="E17" i="137"/>
  <c r="F17" i="137" s="1"/>
  <c r="AC25" i="148"/>
  <c r="AC23" i="148"/>
  <c r="G19" i="148"/>
  <c r="G28" i="146"/>
  <c r="S14" i="98"/>
  <c r="J14" i="148"/>
  <c r="E14" i="148"/>
  <c r="C25" i="3"/>
  <c r="D29" i="107"/>
  <c r="G29" i="134"/>
  <c r="H29" i="134" s="1"/>
  <c r="V11" i="47"/>
  <c r="F11" i="95"/>
  <c r="G29" i="56"/>
  <c r="D11" i="56"/>
  <c r="D14" i="94"/>
  <c r="D16" i="155"/>
  <c r="D31" i="155" s="1"/>
  <c r="J31" i="155" s="1"/>
  <c r="D15" i="56"/>
  <c r="L24" i="96"/>
  <c r="H14" i="94"/>
  <c r="I13" i="92"/>
  <c r="I13" i="152"/>
  <c r="AB31" i="145"/>
  <c r="AC12" i="145"/>
  <c r="L19" i="96"/>
  <c r="AC13" i="125"/>
  <c r="L12" i="102"/>
  <c r="K12" i="102"/>
  <c r="E15" i="134"/>
  <c r="H30" i="49"/>
  <c r="F23" i="96"/>
  <c r="F30" i="96" s="1"/>
  <c r="V23" i="48"/>
  <c r="Y23" i="48" s="1"/>
  <c r="V12" i="105"/>
  <c r="W12" i="105" s="1"/>
  <c r="D26" i="139"/>
  <c r="W19" i="79"/>
  <c r="Q16" i="98"/>
  <c r="D24" i="97"/>
  <c r="H19" i="96"/>
  <c r="G14" i="148"/>
  <c r="L11" i="94"/>
  <c r="N11" i="94" s="1"/>
  <c r="U11" i="34"/>
  <c r="L30" i="48"/>
  <c r="G21" i="146"/>
  <c r="G22" i="145"/>
  <c r="AC12" i="79"/>
  <c r="AA12" i="79" s="1"/>
  <c r="E12" i="98"/>
  <c r="E15" i="79"/>
  <c r="E15" i="98" s="1"/>
  <c r="G21" i="145"/>
  <c r="C19" i="106"/>
  <c r="I19" i="106" s="1"/>
  <c r="H21" i="97"/>
  <c r="D24" i="107"/>
  <c r="F24" i="107" s="1"/>
  <c r="C20" i="3"/>
  <c r="D23" i="137"/>
  <c r="D27" i="56"/>
  <c r="AC26" i="148"/>
  <c r="G16" i="145"/>
  <c r="L29" i="57"/>
  <c r="I17" i="98"/>
  <c r="J20" i="96"/>
  <c r="D27" i="51"/>
  <c r="V18" i="34"/>
  <c r="Y18" i="34" s="1"/>
  <c r="F18" i="94"/>
  <c r="F20" i="94"/>
  <c r="V20" i="34"/>
  <c r="L11" i="97"/>
  <c r="J26" i="94"/>
  <c r="L23" i="95"/>
  <c r="V21" i="103"/>
  <c r="W21" i="103" s="1"/>
  <c r="AC29" i="146"/>
  <c r="E26" i="143"/>
  <c r="J26" i="143"/>
  <c r="C17" i="106"/>
  <c r="I17" i="106" s="1"/>
  <c r="L17" i="97"/>
  <c r="H14" i="95"/>
  <c r="D12" i="138"/>
  <c r="E12" i="138" s="1"/>
  <c r="G31" i="138"/>
  <c r="S11" i="104"/>
  <c r="V20" i="47"/>
  <c r="Y20" i="47" s="1"/>
  <c r="F20" i="95"/>
  <c r="K12" i="152"/>
  <c r="K12" i="92"/>
  <c r="N16" i="68"/>
  <c r="E16" i="134"/>
  <c r="F16" i="134" s="1"/>
  <c r="I29" i="50"/>
  <c r="J29" i="50" s="1"/>
  <c r="U19" i="34"/>
  <c r="L19" i="94"/>
  <c r="E29" i="137"/>
  <c r="F29" i="137" s="1"/>
  <c r="C27" i="3"/>
  <c r="D31" i="107"/>
  <c r="F31" i="107" s="1"/>
  <c r="AC18" i="68"/>
  <c r="E18" i="152"/>
  <c r="E18" i="92"/>
  <c r="Z31" i="147"/>
  <c r="G16" i="147"/>
  <c r="V24" i="105"/>
  <c r="W24" i="105" s="1"/>
  <c r="T15" i="54"/>
  <c r="F21" i="94"/>
  <c r="N21" i="94" s="1"/>
  <c r="G21" i="94" s="1"/>
  <c r="V21" i="34"/>
  <c r="T28" i="56"/>
  <c r="E12" i="146"/>
  <c r="L31" i="146"/>
  <c r="J12" i="146"/>
  <c r="D27" i="50"/>
  <c r="E25" i="146"/>
  <c r="J25" i="146"/>
  <c r="D21" i="52"/>
  <c r="G17" i="98"/>
  <c r="D27" i="140"/>
  <c r="S26" i="105"/>
  <c r="V25" i="105"/>
  <c r="Q18" i="92"/>
  <c r="Q18" i="152"/>
  <c r="J21" i="146"/>
  <c r="E21" i="146"/>
  <c r="F27" i="141"/>
  <c r="F27" i="108"/>
  <c r="T27" i="10"/>
  <c r="R27" i="10"/>
  <c r="J18" i="108"/>
  <c r="R18" i="10"/>
  <c r="J18" i="141"/>
  <c r="C27" i="106"/>
  <c r="D20" i="136"/>
  <c r="E20" i="136" s="1"/>
  <c r="N31" i="145"/>
  <c r="G12" i="145"/>
  <c r="T15" i="57"/>
  <c r="E17" i="147"/>
  <c r="J17" i="147"/>
  <c r="D24" i="52"/>
  <c r="S28" i="105"/>
  <c r="D29" i="140"/>
  <c r="P19" i="58"/>
  <c r="G15" i="134"/>
  <c r="C25" i="45"/>
  <c r="Z31" i="148"/>
  <c r="J30" i="47"/>
  <c r="AC24" i="134"/>
  <c r="T19" i="54"/>
  <c r="E28" i="139"/>
  <c r="F28" i="139" s="1"/>
  <c r="W24" i="34"/>
  <c r="N23" i="138"/>
  <c r="Y22" i="104"/>
  <c r="Z22" i="104" s="1"/>
  <c r="K17" i="98"/>
  <c r="D14" i="140"/>
  <c r="S13" i="105"/>
  <c r="K25" i="36"/>
  <c r="J25" i="36"/>
  <c r="S31" i="139"/>
  <c r="S13" i="104"/>
  <c r="D14" i="138"/>
  <c r="E14" i="138" s="1"/>
  <c r="D28" i="107"/>
  <c r="C24" i="3"/>
  <c r="T27" i="55"/>
  <c r="T13" i="53"/>
  <c r="L20" i="95"/>
  <c r="J24" i="96"/>
  <c r="J27" i="96"/>
  <c r="H16" i="97"/>
  <c r="R30" i="34"/>
  <c r="J10" i="94"/>
  <c r="J29" i="148"/>
  <c r="E29" i="148"/>
  <c r="AC17" i="144"/>
  <c r="AC20" i="134"/>
  <c r="V28" i="105"/>
  <c r="W28" i="105" s="1"/>
  <c r="G14" i="142"/>
  <c r="Z31" i="143"/>
  <c r="AA31" i="143" s="1"/>
  <c r="V28" i="104"/>
  <c r="W28" i="104" s="1"/>
  <c r="E13" i="147"/>
  <c r="J13" i="147"/>
  <c r="T14" i="56"/>
  <c r="AC20" i="68"/>
  <c r="E20" i="92"/>
  <c r="D25" i="96"/>
  <c r="AC13" i="144"/>
  <c r="Y27" i="103"/>
  <c r="Z27" i="103" s="1"/>
  <c r="D25" i="137"/>
  <c r="L24" i="95"/>
  <c r="D22" i="107"/>
  <c r="C18" i="3"/>
  <c r="F14" i="97"/>
  <c r="N14" i="97" s="1"/>
  <c r="I14" i="97" s="1"/>
  <c r="V14" i="49"/>
  <c r="Y14" i="49" s="1"/>
  <c r="V27" i="105"/>
  <c r="W27" i="105" s="1"/>
  <c r="E18" i="147"/>
  <c r="J18" i="147"/>
  <c r="AC29" i="134"/>
  <c r="D18" i="137"/>
  <c r="H26" i="107"/>
  <c r="D19" i="55"/>
  <c r="D19" i="138"/>
  <c r="E19" i="138" s="1"/>
  <c r="S18" i="104"/>
  <c r="D18" i="95"/>
  <c r="G31" i="136"/>
  <c r="D12" i="136"/>
  <c r="E12" i="136" s="1"/>
  <c r="N18" i="136"/>
  <c r="E18" i="142"/>
  <c r="J18" i="142"/>
  <c r="AC15" i="139"/>
  <c r="D14" i="97"/>
  <c r="AC25" i="146"/>
  <c r="Q17" i="98"/>
  <c r="T16" i="57"/>
  <c r="C37" i="77"/>
  <c r="L29" i="56"/>
  <c r="J18" i="94"/>
  <c r="W15" i="125"/>
  <c r="Q31" i="139"/>
  <c r="E13" i="142"/>
  <c r="J13" i="142"/>
  <c r="D16" i="137"/>
  <c r="L20" i="97"/>
  <c r="P30" i="47"/>
  <c r="H10" i="95"/>
  <c r="K15" i="125"/>
  <c r="H19" i="125" s="1"/>
  <c r="L24" i="97"/>
  <c r="D16" i="50"/>
  <c r="D25" i="97"/>
  <c r="E18" i="139"/>
  <c r="F18" i="139" s="1"/>
  <c r="J17" i="96"/>
  <c r="L10" i="95"/>
  <c r="T30" i="47"/>
  <c r="H15" i="125"/>
  <c r="F19" i="125" s="1"/>
  <c r="Z31" i="144"/>
  <c r="AC12" i="144"/>
  <c r="G14" i="92"/>
  <c r="G16" i="92" s="1"/>
  <c r="G14" i="152"/>
  <c r="L21" i="94"/>
  <c r="L19" i="97"/>
  <c r="L26" i="43"/>
  <c r="K26" i="43"/>
  <c r="H18" i="95"/>
  <c r="K17" i="92"/>
  <c r="N21" i="68"/>
  <c r="K17" i="152"/>
  <c r="K21" i="152" s="1"/>
  <c r="N16" i="136"/>
  <c r="G18" i="98"/>
  <c r="U31" i="146"/>
  <c r="X17" i="10"/>
  <c r="L17" i="108"/>
  <c r="H18" i="94"/>
  <c r="U31" i="137"/>
  <c r="V31" i="137" s="1"/>
  <c r="V15" i="105"/>
  <c r="W15" i="105" s="1"/>
  <c r="U12" i="34"/>
  <c r="L12" i="94"/>
  <c r="T20" i="55"/>
  <c r="E17" i="139"/>
  <c r="F17" i="139" s="1"/>
  <c r="I16" i="98"/>
  <c r="K19" i="79"/>
  <c r="AC15" i="68"/>
  <c r="E15" i="92"/>
  <c r="AC13" i="137"/>
  <c r="C20" i="84"/>
  <c r="J12" i="97"/>
  <c r="AC26" i="143"/>
  <c r="G18" i="152"/>
  <c r="G18" i="92"/>
  <c r="D21" i="96"/>
  <c r="T23" i="51"/>
  <c r="AC20" i="145"/>
  <c r="E12" i="134"/>
  <c r="L31" i="134"/>
  <c r="T17" i="55"/>
  <c r="D16" i="54"/>
  <c r="D30" i="47"/>
  <c r="D10" i="95"/>
  <c r="T17" i="54"/>
  <c r="J19" i="142"/>
  <c r="E19" i="142"/>
  <c r="K19" i="102"/>
  <c r="L19" i="102"/>
  <c r="D13" i="50"/>
  <c r="N15" i="136"/>
  <c r="D13" i="53"/>
  <c r="T20" i="54"/>
  <c r="J12" i="147"/>
  <c r="D12" i="147" s="1"/>
  <c r="F12" i="147" s="1"/>
  <c r="L31" i="147"/>
  <c r="E31" i="147" s="1"/>
  <c r="E12" i="147"/>
  <c r="U22" i="34"/>
  <c r="W22" i="34" s="1"/>
  <c r="L22" i="94"/>
  <c r="D26" i="57"/>
  <c r="D19" i="95"/>
  <c r="S23" i="103"/>
  <c r="T23" i="103" s="1"/>
  <c r="D24" i="134"/>
  <c r="E22" i="45"/>
  <c r="J27" i="94"/>
  <c r="Y26" i="104"/>
  <c r="Z26" i="104" s="1"/>
  <c r="N27" i="138"/>
  <c r="G17" i="147"/>
  <c r="G13" i="137"/>
  <c r="H13" i="137" s="1"/>
  <c r="H19" i="107"/>
  <c r="I18" i="84"/>
  <c r="D25" i="136"/>
  <c r="E25" i="136" s="1"/>
  <c r="I29" i="56"/>
  <c r="J29" i="56" s="1"/>
  <c r="K20" i="102"/>
  <c r="L20" i="102"/>
  <c r="T20" i="56"/>
  <c r="G27" i="147"/>
  <c r="L16" i="94"/>
  <c r="E16" i="68"/>
  <c r="E12" i="152"/>
  <c r="AC12" i="68"/>
  <c r="E12" i="92"/>
  <c r="AC29" i="137"/>
  <c r="N30" i="49"/>
  <c r="J13" i="94"/>
  <c r="AB31" i="134"/>
  <c r="AC31" i="134" s="1"/>
  <c r="AC12" i="134"/>
  <c r="S13" i="98"/>
  <c r="S15" i="98" s="1"/>
  <c r="AA13" i="79"/>
  <c r="T17" i="56"/>
  <c r="AC24" i="146"/>
  <c r="V17" i="103"/>
  <c r="W17" i="103" s="1"/>
  <c r="H19" i="94"/>
  <c r="H23" i="96"/>
  <c r="T27" i="57"/>
  <c r="V16" i="34"/>
  <c r="F16" i="94"/>
  <c r="AC20" i="143"/>
  <c r="J21" i="95"/>
  <c r="S29" i="53"/>
  <c r="T29" i="53" s="1"/>
  <c r="T11" i="53"/>
  <c r="G17" i="144"/>
  <c r="T26" i="56"/>
  <c r="D19" i="53"/>
  <c r="D23" i="54"/>
  <c r="D24" i="55"/>
  <c r="D18" i="107"/>
  <c r="C14" i="3"/>
  <c r="E19" i="134"/>
  <c r="F19" i="134" s="1"/>
  <c r="E17" i="146"/>
  <c r="J17" i="146"/>
  <c r="G14" i="147"/>
  <c r="T15" i="52"/>
  <c r="H19" i="95"/>
  <c r="AC18" i="139"/>
  <c r="D20" i="57"/>
  <c r="J20" i="95"/>
  <c r="H15" i="97"/>
  <c r="J24" i="146"/>
  <c r="D24" i="146" s="1"/>
  <c r="E24" i="146"/>
  <c r="F24" i="146" s="1"/>
  <c r="AC12" i="146"/>
  <c r="Z31" i="146"/>
  <c r="D18" i="50"/>
  <c r="AC23" i="143"/>
  <c r="D31" i="84"/>
  <c r="C13" i="84"/>
  <c r="V16" i="49"/>
  <c r="Y16" i="49" s="1"/>
  <c r="F16" i="97"/>
  <c r="T12" i="53"/>
  <c r="T21" i="54"/>
  <c r="C19" i="84"/>
  <c r="I19" i="84" s="1"/>
  <c r="H16" i="96"/>
  <c r="D13" i="95"/>
  <c r="N15" i="138"/>
  <c r="Y14" i="104"/>
  <c r="Z14" i="104" s="1"/>
  <c r="T22" i="54"/>
  <c r="J19" i="94"/>
  <c r="J30" i="94" s="1"/>
  <c r="D19" i="97"/>
  <c r="AC25" i="142"/>
  <c r="H14" i="97"/>
  <c r="N29" i="10"/>
  <c r="H10" i="108"/>
  <c r="H10" i="141"/>
  <c r="D14" i="54"/>
  <c r="D29" i="54" s="1"/>
  <c r="V20" i="103"/>
  <c r="W20" i="103" s="1"/>
  <c r="E21" i="139"/>
  <c r="F21" i="139" s="1"/>
  <c r="H11" i="97"/>
  <c r="AC18" i="142"/>
  <c r="C29" i="106"/>
  <c r="G18" i="142"/>
  <c r="G20" i="142"/>
  <c r="C20" i="106"/>
  <c r="H26" i="94"/>
  <c r="G13" i="143"/>
  <c r="D17" i="97"/>
  <c r="C29" i="84"/>
  <c r="C14" i="106"/>
  <c r="E13" i="134"/>
  <c r="F13" i="134" s="1"/>
  <c r="J14" i="108"/>
  <c r="J30" i="108" s="1"/>
  <c r="R14" i="10"/>
  <c r="J14" i="141"/>
  <c r="V18" i="103"/>
  <c r="W18" i="103" s="1"/>
  <c r="Q31" i="143"/>
  <c r="D21" i="54"/>
  <c r="T21" i="53"/>
  <c r="T28" i="54"/>
  <c r="S14" i="103"/>
  <c r="S30" i="103" s="1"/>
  <c r="T30" i="103" s="1"/>
  <c r="D15" i="134"/>
  <c r="J23" i="97"/>
  <c r="L25" i="96"/>
  <c r="O30" i="45"/>
  <c r="E25" i="139"/>
  <c r="F25" i="139" s="1"/>
  <c r="M31" i="140"/>
  <c r="N31" i="140" s="1"/>
  <c r="Y11" i="105"/>
  <c r="P11" i="105" s="1"/>
  <c r="Q11" i="105" s="1"/>
  <c r="N12" i="140"/>
  <c r="D22" i="140"/>
  <c r="S21" i="105"/>
  <c r="K24" i="36"/>
  <c r="J24" i="36"/>
  <c r="L21" i="96"/>
  <c r="L30" i="96" s="1"/>
  <c r="O13" i="98"/>
  <c r="E22" i="146"/>
  <c r="J22" i="146"/>
  <c r="J29" i="142"/>
  <c r="E29" i="142"/>
  <c r="C23" i="84"/>
  <c r="T24" i="56"/>
  <c r="C15" i="106"/>
  <c r="I15" i="106" s="1"/>
  <c r="G14" i="145"/>
  <c r="N26" i="136"/>
  <c r="H27" i="108"/>
  <c r="H27" i="141"/>
  <c r="G25" i="145"/>
  <c r="N19" i="136"/>
  <c r="H24" i="141"/>
  <c r="H29" i="141" s="1"/>
  <c r="H24" i="108"/>
  <c r="E14" i="143"/>
  <c r="J14" i="143"/>
  <c r="F10" i="94"/>
  <c r="V10" i="34"/>
  <c r="Y10" i="34" s="1"/>
  <c r="F30" i="34"/>
  <c r="O17" i="152"/>
  <c r="O21" i="152" s="1"/>
  <c r="AA17" i="152" s="1"/>
  <c r="T21" i="68"/>
  <c r="T23" i="68" s="1"/>
  <c r="O17" i="92"/>
  <c r="G29" i="52"/>
  <c r="J29" i="52" s="1"/>
  <c r="D11" i="52"/>
  <c r="D29" i="52" s="1"/>
  <c r="E24" i="52" s="1"/>
  <c r="AC26" i="145"/>
  <c r="AC14" i="145"/>
  <c r="D22" i="53"/>
  <c r="D28" i="56"/>
  <c r="AC27" i="147"/>
  <c r="T12" i="51"/>
  <c r="N31" i="147"/>
  <c r="G31" i="147" s="1"/>
  <c r="G12" i="147"/>
  <c r="M16" i="98"/>
  <c r="M19" i="98" s="1"/>
  <c r="Q19" i="79"/>
  <c r="D26" i="95"/>
  <c r="S12" i="105"/>
  <c r="D13" i="140"/>
  <c r="D15" i="54"/>
  <c r="L26" i="94"/>
  <c r="U26" i="34"/>
  <c r="J29" i="146"/>
  <c r="E29" i="146"/>
  <c r="AC12" i="143"/>
  <c r="AB31" i="143"/>
  <c r="AC14" i="142"/>
  <c r="V22" i="105"/>
  <c r="W22" i="105" s="1"/>
  <c r="N30" i="34"/>
  <c r="T28" i="53"/>
  <c r="F37" i="77"/>
  <c r="D15" i="55"/>
  <c r="D25" i="155"/>
  <c r="D23" i="94"/>
  <c r="D14" i="51"/>
  <c r="H26" i="95"/>
  <c r="D23" i="95"/>
  <c r="L22" i="108"/>
  <c r="X22" i="10"/>
  <c r="D23" i="107"/>
  <c r="C19" i="3"/>
  <c r="D22" i="94"/>
  <c r="D24" i="155"/>
  <c r="J15" i="94"/>
  <c r="U23" i="34"/>
  <c r="L23" i="94"/>
  <c r="N23" i="94" s="1"/>
  <c r="K23" i="94" s="1"/>
  <c r="D17" i="107"/>
  <c r="F17" i="107" s="1"/>
  <c r="C13" i="3"/>
  <c r="AC21" i="147"/>
  <c r="D26" i="56"/>
  <c r="L27" i="108"/>
  <c r="J16" i="97"/>
  <c r="J30" i="97" s="1"/>
  <c r="AC21" i="143"/>
  <c r="D26" i="51"/>
  <c r="N17" i="136"/>
  <c r="AC16" i="146"/>
  <c r="AC14" i="68"/>
  <c r="E14" i="152"/>
  <c r="E14" i="92"/>
  <c r="N20" i="138"/>
  <c r="Y19" i="104"/>
  <c r="Z19" i="104" s="1"/>
  <c r="M26" i="96"/>
  <c r="J29" i="108"/>
  <c r="N18" i="94"/>
  <c r="M18" i="94" s="1"/>
  <c r="D18" i="142"/>
  <c r="W25" i="105"/>
  <c r="P25" i="105"/>
  <c r="Q25" i="105" s="1"/>
  <c r="D14" i="145"/>
  <c r="D16" i="142"/>
  <c r="AC27" i="144"/>
  <c r="D26" i="146"/>
  <c r="G26" i="96"/>
  <c r="X27" i="10"/>
  <c r="Y11" i="47"/>
  <c r="D29" i="148"/>
  <c r="N23" i="68"/>
  <c r="K26" i="96"/>
  <c r="Q31" i="147"/>
  <c r="H30" i="95"/>
  <c r="N14" i="95"/>
  <c r="T12" i="105"/>
  <c r="P12" i="105"/>
  <c r="Q12" i="105" s="1"/>
  <c r="AC12" i="148"/>
  <c r="N10" i="141"/>
  <c r="I10" i="141" s="1"/>
  <c r="H30" i="141"/>
  <c r="H18" i="137"/>
  <c r="I25" i="84"/>
  <c r="N22" i="108"/>
  <c r="K22" i="108" s="1"/>
  <c r="D23" i="146"/>
  <c r="AC29" i="144"/>
  <c r="Z23" i="68"/>
  <c r="O15" i="98"/>
  <c r="U22" i="10"/>
  <c r="D13" i="146"/>
  <c r="AC21" i="144"/>
  <c r="F30" i="107"/>
  <c r="U12" i="10"/>
  <c r="U26" i="10"/>
  <c r="D14" i="143"/>
  <c r="K24" i="146"/>
  <c r="H27" i="134"/>
  <c r="U20" i="34"/>
  <c r="F12" i="134"/>
  <c r="J29" i="53"/>
  <c r="Q15" i="98"/>
  <c r="X21" i="10"/>
  <c r="U21" i="10"/>
  <c r="AC22" i="144"/>
  <c r="X31" i="143"/>
  <c r="I16" i="92"/>
  <c r="X14" i="10"/>
  <c r="U18" i="10"/>
  <c r="U15" i="10"/>
  <c r="D30" i="96"/>
  <c r="F18" i="137"/>
  <c r="H22" i="134"/>
  <c r="F22" i="134"/>
  <c r="N23" i="95"/>
  <c r="L30" i="95"/>
  <c r="N10" i="95"/>
  <c r="V31" i="139"/>
  <c r="D31" i="139"/>
  <c r="R31" i="139" s="1"/>
  <c r="T31" i="139"/>
  <c r="AA13" i="68"/>
  <c r="F21" i="137"/>
  <c r="J31" i="146"/>
  <c r="D21" i="146"/>
  <c r="N13" i="95"/>
  <c r="N18" i="97"/>
  <c r="I18" i="97" s="1"/>
  <c r="N12" i="96"/>
  <c r="I12" i="96" s="1"/>
  <c r="H30" i="96"/>
  <c r="I29" i="84"/>
  <c r="K28" i="107"/>
  <c r="L28" i="107" s="1"/>
  <c r="Q31" i="145"/>
  <c r="D18" i="144"/>
  <c r="AC18" i="144"/>
  <c r="H20" i="134"/>
  <c r="P23" i="105"/>
  <c r="Q23" i="105" s="1"/>
  <c r="T23" i="105"/>
  <c r="AC15" i="146"/>
  <c r="X31" i="146"/>
  <c r="AC31" i="146" s="1"/>
  <c r="D14" i="148"/>
  <c r="F15" i="139"/>
  <c r="E29" i="140"/>
  <c r="J31" i="142"/>
  <c r="M31" i="142" s="1"/>
  <c r="W23" i="103"/>
  <c r="D13" i="144"/>
  <c r="J31" i="144"/>
  <c r="AC28" i="145"/>
  <c r="E29" i="3"/>
  <c r="E22" i="3"/>
  <c r="E18" i="3"/>
  <c r="E20" i="3"/>
  <c r="E11" i="3"/>
  <c r="E19" i="3"/>
  <c r="E25" i="3"/>
  <c r="E17" i="3"/>
  <c r="E10" i="3"/>
  <c r="E26" i="3"/>
  <c r="E21" i="3"/>
  <c r="E27" i="3"/>
  <c r="E14" i="3"/>
  <c r="E15" i="3"/>
  <c r="E24" i="3"/>
  <c r="D21" i="145"/>
  <c r="K21" i="145" s="1"/>
  <c r="D20" i="147"/>
  <c r="K20" i="147" s="1"/>
  <c r="N16" i="94"/>
  <c r="K16" i="94" s="1"/>
  <c r="D17" i="142"/>
  <c r="AC15" i="144"/>
  <c r="X31" i="144"/>
  <c r="D15" i="144"/>
  <c r="T26" i="104"/>
  <c r="AC12" i="147"/>
  <c r="X31" i="147"/>
  <c r="AA15" i="68"/>
  <c r="P11" i="104"/>
  <c r="Q11" i="104" s="1"/>
  <c r="T11" i="104"/>
  <c r="Q31" i="146"/>
  <c r="D12" i="146"/>
  <c r="AC22" i="145"/>
  <c r="N19" i="125"/>
  <c r="AC15" i="125"/>
  <c r="X15" i="125" s="1"/>
  <c r="E19" i="98"/>
  <c r="V17" i="98" s="1"/>
  <c r="E21" i="79"/>
  <c r="E21" i="98" s="1"/>
  <c r="D16" i="145"/>
  <c r="K16" i="145" s="1"/>
  <c r="W11" i="103"/>
  <c r="V30" i="103"/>
  <c r="W30" i="103" s="1"/>
  <c r="D22" i="146"/>
  <c r="D25" i="147"/>
  <c r="D29" i="56"/>
  <c r="C22" i="106"/>
  <c r="K16" i="152"/>
  <c r="Y12" i="152" s="1"/>
  <c r="N23" i="96"/>
  <c r="H30" i="108"/>
  <c r="N27" i="108"/>
  <c r="AA12" i="68"/>
  <c r="D24" i="145"/>
  <c r="E24" i="140"/>
  <c r="D27" i="146"/>
  <c r="D14" i="142"/>
  <c r="N17" i="141"/>
  <c r="G17" i="141" s="1"/>
  <c r="T24" i="103"/>
  <c r="P24" i="103"/>
  <c r="Q24" i="103" s="1"/>
  <c r="AC26" i="146"/>
  <c r="Q21" i="79"/>
  <c r="O16" i="92"/>
  <c r="AA12" i="92" s="1"/>
  <c r="H21" i="134"/>
  <c r="T31" i="134"/>
  <c r="D12" i="145"/>
  <c r="P9" i="110"/>
  <c r="N16" i="95"/>
  <c r="H21" i="139"/>
  <c r="D16" i="148"/>
  <c r="N23" i="108"/>
  <c r="D19" i="109"/>
  <c r="C27" i="112"/>
  <c r="Q16" i="152"/>
  <c r="O31" i="139"/>
  <c r="Q21" i="152"/>
  <c r="AB19" i="152" s="1"/>
  <c r="F29" i="108"/>
  <c r="D22" i="142"/>
  <c r="AC29" i="142"/>
  <c r="AA13" i="92"/>
  <c r="AC15" i="142"/>
  <c r="D16" i="143"/>
  <c r="Q31" i="142"/>
  <c r="D26" i="143"/>
  <c r="E16" i="92"/>
  <c r="N19" i="141"/>
  <c r="G19" i="141" s="1"/>
  <c r="E21" i="140"/>
  <c r="F30" i="94"/>
  <c r="D17" i="146"/>
  <c r="Y30" i="105"/>
  <c r="Z30" i="105" s="1"/>
  <c r="Z11" i="105"/>
  <c r="F27" i="134"/>
  <c r="V18" i="98"/>
  <c r="I13" i="84"/>
  <c r="D31" i="134"/>
  <c r="K19" i="98"/>
  <c r="D19" i="143"/>
  <c r="AC27" i="143"/>
  <c r="O16" i="152"/>
  <c r="AC26" i="147"/>
  <c r="N19" i="96"/>
  <c r="N18" i="96"/>
  <c r="J17" i="155"/>
  <c r="F17" i="155"/>
  <c r="G17" i="155" s="1"/>
  <c r="J30" i="95"/>
  <c r="F20" i="139"/>
  <c r="D15" i="146"/>
  <c r="P15" i="110"/>
  <c r="D15" i="110"/>
  <c r="D23" i="112"/>
  <c r="D21" i="110"/>
  <c r="V30" i="105"/>
  <c r="W30" i="105" s="1"/>
  <c r="D13" i="143"/>
  <c r="K13" i="143" s="1"/>
  <c r="J24" i="155"/>
  <c r="F24" i="155"/>
  <c r="G24" i="155" s="1"/>
  <c r="N26" i="95"/>
  <c r="Q26" i="95" s="1"/>
  <c r="N10" i="108"/>
  <c r="M10" i="108" s="1"/>
  <c r="H29" i="108"/>
  <c r="H22" i="137"/>
  <c r="H32" i="107"/>
  <c r="H19" i="134"/>
  <c r="D20" i="148"/>
  <c r="F20" i="148" s="1"/>
  <c r="G19" i="98"/>
  <c r="D26" i="148"/>
  <c r="AC22" i="147"/>
  <c r="T29" i="55"/>
  <c r="D11" i="110"/>
  <c r="AA14" i="92"/>
  <c r="D22" i="144"/>
  <c r="K16" i="107"/>
  <c r="F16" i="107"/>
  <c r="D20" i="142"/>
  <c r="N23" i="141"/>
  <c r="D12" i="111"/>
  <c r="N25" i="95"/>
  <c r="F22" i="137"/>
  <c r="N11" i="141"/>
  <c r="U14" i="34"/>
  <c r="AA15" i="92"/>
  <c r="P23" i="112"/>
  <c r="N24" i="94"/>
  <c r="H15" i="134"/>
  <c r="G16" i="152"/>
  <c r="W12" i="152" s="1"/>
  <c r="I19" i="98"/>
  <c r="Q19" i="98"/>
  <c r="Q21" i="98" s="1"/>
  <c r="D18" i="147"/>
  <c r="S16" i="152"/>
  <c r="AC13" i="152" s="1"/>
  <c r="T21" i="105"/>
  <c r="P21" i="105"/>
  <c r="Q21" i="105" s="1"/>
  <c r="U14" i="10"/>
  <c r="M31" i="139"/>
  <c r="F19" i="139"/>
  <c r="F26" i="148"/>
  <c r="D19" i="145"/>
  <c r="H19" i="145" s="1"/>
  <c r="K18" i="107"/>
  <c r="L18" i="107" s="1"/>
  <c r="P28" i="104"/>
  <c r="Q28" i="104" s="1"/>
  <c r="T28" i="104"/>
  <c r="J30" i="141"/>
  <c r="H18" i="139"/>
  <c r="D25" i="148"/>
  <c r="F30" i="95"/>
  <c r="P24" i="112"/>
  <c r="D24" i="112"/>
  <c r="N14" i="94"/>
  <c r="N25" i="141"/>
  <c r="K20" i="141"/>
  <c r="D22" i="110"/>
  <c r="O19" i="98"/>
  <c r="N18" i="95"/>
  <c r="N20" i="141"/>
  <c r="G20" i="141"/>
  <c r="AC22" i="142"/>
  <c r="Z11" i="104"/>
  <c r="H13" i="139"/>
  <c r="H21" i="79"/>
  <c r="U16" i="34"/>
  <c r="X19" i="10"/>
  <c r="X31" i="148"/>
  <c r="N20" i="96"/>
  <c r="Q20" i="96" s="1"/>
  <c r="C30" i="106"/>
  <c r="N12" i="141"/>
  <c r="K12" i="141" s="1"/>
  <c r="I12" i="141"/>
  <c r="AC13" i="147"/>
  <c r="N15" i="97"/>
  <c r="F15" i="134"/>
  <c r="T26" i="103"/>
  <c r="P26" i="103"/>
  <c r="Q26" i="103" s="1"/>
  <c r="D29" i="142"/>
  <c r="V16" i="98"/>
  <c r="T25" i="103"/>
  <c r="P25" i="103"/>
  <c r="Q25" i="103" s="1"/>
  <c r="N22" i="96"/>
  <c r="N14" i="96"/>
  <c r="N20" i="97"/>
  <c r="T18" i="103"/>
  <c r="P18" i="103"/>
  <c r="Q18" i="103" s="1"/>
  <c r="E31" i="144"/>
  <c r="H21" i="137"/>
  <c r="H25" i="137"/>
  <c r="D25" i="142"/>
  <c r="D24" i="144"/>
  <c r="I20" i="84"/>
  <c r="N19" i="95"/>
  <c r="F23" i="137"/>
  <c r="P20" i="104"/>
  <c r="Q20" i="104" s="1"/>
  <c r="T20" i="104"/>
  <c r="N25" i="108"/>
  <c r="AC29" i="145"/>
  <c r="U10" i="34"/>
  <c r="N24" i="96"/>
  <c r="Q24" i="96" s="1"/>
  <c r="N23" i="97"/>
  <c r="Q23" i="97" s="1"/>
  <c r="N20" i="108"/>
  <c r="Z21" i="79"/>
  <c r="F30" i="141"/>
  <c r="F29" i="141"/>
  <c r="I17" i="141"/>
  <c r="D25" i="145"/>
  <c r="I20" i="141"/>
  <c r="P9" i="111"/>
  <c r="K24" i="96"/>
  <c r="T19" i="105"/>
  <c r="P19" i="105"/>
  <c r="Q19" i="105" s="1"/>
  <c r="E14" i="140"/>
  <c r="H19" i="139"/>
  <c r="T28" i="105"/>
  <c r="P28" i="105"/>
  <c r="Q28" i="105" s="1"/>
  <c r="P18" i="104"/>
  <c r="Q18" i="104" s="1"/>
  <c r="T18" i="104"/>
  <c r="T26" i="105"/>
  <c r="P26" i="105"/>
  <c r="Q26" i="105" s="1"/>
  <c r="F14" i="107"/>
  <c r="G31" i="145"/>
  <c r="O29" i="56"/>
  <c r="D25" i="144"/>
  <c r="N12" i="94"/>
  <c r="P16" i="112"/>
  <c r="D16" i="112"/>
  <c r="G31" i="146"/>
  <c r="O31" i="137"/>
  <c r="G31" i="137"/>
  <c r="H31" i="137" s="1"/>
  <c r="I13" i="106"/>
  <c r="H23" i="137"/>
  <c r="D26" i="147"/>
  <c r="C21" i="106"/>
  <c r="K22" i="141"/>
  <c r="H16" i="134"/>
  <c r="F15" i="137"/>
  <c r="U10" i="10"/>
  <c r="T29" i="10"/>
  <c r="H27" i="146"/>
  <c r="G12" i="141"/>
  <c r="E31" i="137"/>
  <c r="F31" i="137" s="1"/>
  <c r="N15" i="108"/>
  <c r="I15" i="108" s="1"/>
  <c r="D28" i="142"/>
  <c r="N27" i="97"/>
  <c r="N17" i="97"/>
  <c r="D19" i="144"/>
  <c r="Q31" i="144"/>
  <c r="T29" i="52"/>
  <c r="N13" i="94"/>
  <c r="N12" i="95"/>
  <c r="AC28" i="147"/>
  <c r="T16" i="103"/>
  <c r="P16" i="103"/>
  <c r="Q16" i="103" s="1"/>
  <c r="K17" i="141"/>
  <c r="D13" i="148"/>
  <c r="D23" i="148"/>
  <c r="H23" i="148" s="1"/>
  <c r="D17" i="111"/>
  <c r="I22" i="84"/>
  <c r="H15" i="137"/>
  <c r="P17" i="103"/>
  <c r="Q17" i="103" s="1"/>
  <c r="T17" i="103"/>
  <c r="D27" i="143"/>
  <c r="D22" i="109"/>
  <c r="P24" i="109"/>
  <c r="D24" i="109"/>
  <c r="I22" i="141"/>
  <c r="O22" i="141" s="1"/>
  <c r="I28" i="106"/>
  <c r="I14" i="106"/>
  <c r="M21" i="152"/>
  <c r="I24" i="106"/>
  <c r="T13" i="105"/>
  <c r="P13" i="105"/>
  <c r="Q13" i="105" s="1"/>
  <c r="M16" i="152"/>
  <c r="E31" i="134"/>
  <c r="M31" i="134"/>
  <c r="D21" i="144"/>
  <c r="M26" i="95"/>
  <c r="N18" i="141"/>
  <c r="F25" i="137"/>
  <c r="E25" i="140"/>
  <c r="T21" i="103"/>
  <c r="P21" i="103"/>
  <c r="Q21" i="103" s="1"/>
  <c r="D26" i="145"/>
  <c r="F26" i="145" s="1"/>
  <c r="X31" i="142"/>
  <c r="N25" i="94"/>
  <c r="Q31" i="148"/>
  <c r="I20" i="106"/>
  <c r="G26" i="95"/>
  <c r="N21" i="96"/>
  <c r="H26" i="139"/>
  <c r="H22" i="139"/>
  <c r="T16" i="104"/>
  <c r="D27" i="148"/>
  <c r="AC25" i="147"/>
  <c r="D23" i="142"/>
  <c r="H16" i="137"/>
  <c r="P22" i="105"/>
  <c r="Q22" i="105" s="1"/>
  <c r="T22" i="105"/>
  <c r="H17" i="134"/>
  <c r="D20" i="144"/>
  <c r="P23" i="109"/>
  <c r="U15" i="34"/>
  <c r="N21" i="141"/>
  <c r="F14" i="134"/>
  <c r="AC20" i="142"/>
  <c r="P19" i="110"/>
  <c r="D19" i="110"/>
  <c r="Z11" i="103"/>
  <c r="Y30" i="103"/>
  <c r="Z30" i="103" s="1"/>
  <c r="P9" i="109"/>
  <c r="AA31" i="134"/>
  <c r="D12" i="143"/>
  <c r="AC31" i="139"/>
  <c r="N26" i="141"/>
  <c r="K25" i="107"/>
  <c r="D27" i="147"/>
  <c r="H27" i="147" s="1"/>
  <c r="J29" i="51"/>
  <c r="N15" i="141"/>
  <c r="AA31" i="139"/>
  <c r="D21" i="111"/>
  <c r="K29" i="148"/>
  <c r="AD15" i="68"/>
  <c r="K26" i="143"/>
  <c r="F26" i="143"/>
  <c r="H26" i="143"/>
  <c r="Z16" i="98"/>
  <c r="Z17" i="98"/>
  <c r="I15" i="125"/>
  <c r="H29" i="148"/>
  <c r="R31" i="137"/>
  <c r="Y31" i="137"/>
  <c r="K31" i="137"/>
  <c r="F18" i="142"/>
  <c r="H18" i="142"/>
  <c r="K18" i="142"/>
  <c r="AC31" i="147"/>
  <c r="AA31" i="147"/>
  <c r="H15" i="143"/>
  <c r="F15" i="143"/>
  <c r="K15" i="143"/>
  <c r="Q18" i="94"/>
  <c r="K16" i="108"/>
  <c r="F21" i="146"/>
  <c r="H21" i="146"/>
  <c r="K21" i="146"/>
  <c r="F26" i="142"/>
  <c r="H26" i="142"/>
  <c r="K26" i="142"/>
  <c r="F29" i="148"/>
  <c r="I22" i="106"/>
  <c r="F17" i="142"/>
  <c r="H17" i="142"/>
  <c r="K17" i="142"/>
  <c r="X13" i="92"/>
  <c r="X14" i="92"/>
  <c r="X12" i="92"/>
  <c r="X15" i="92"/>
  <c r="K24" i="142"/>
  <c r="F24" i="142"/>
  <c r="H24" i="142"/>
  <c r="F26" i="146"/>
  <c r="H26" i="146"/>
  <c r="K26" i="146"/>
  <c r="H12" i="146"/>
  <c r="F12" i="146"/>
  <c r="K12" i="146"/>
  <c r="AC31" i="143"/>
  <c r="W15" i="92"/>
  <c r="W13" i="92"/>
  <c r="W14" i="92"/>
  <c r="W12" i="92"/>
  <c r="AA31" i="146"/>
  <c r="H15" i="144"/>
  <c r="K15" i="144"/>
  <c r="F15" i="144"/>
  <c r="I23" i="106"/>
  <c r="L29" i="107"/>
  <c r="I29" i="107"/>
  <c r="AC13" i="92"/>
  <c r="AC12" i="92"/>
  <c r="AC14" i="92"/>
  <c r="AC15" i="92"/>
  <c r="V31" i="142"/>
  <c r="T31" i="142"/>
  <c r="K14" i="146"/>
  <c r="H14" i="146"/>
  <c r="F14" i="146"/>
  <c r="AC13" i="98"/>
  <c r="AC12" i="98"/>
  <c r="AC14" i="98"/>
  <c r="I14" i="95"/>
  <c r="K14" i="95"/>
  <c r="M14" i="95"/>
  <c r="Q14" i="95"/>
  <c r="G14" i="95"/>
  <c r="H29" i="144"/>
  <c r="K29" i="144"/>
  <c r="I17" i="107"/>
  <c r="L17" i="107"/>
  <c r="K13" i="95"/>
  <c r="V14" i="98"/>
  <c r="V13" i="98"/>
  <c r="F14" i="143"/>
  <c r="K14" i="143"/>
  <c r="H18" i="144"/>
  <c r="Q11" i="94"/>
  <c r="M11" i="94"/>
  <c r="G11" i="94"/>
  <c r="I11" i="94"/>
  <c r="K11" i="94"/>
  <c r="I27" i="95"/>
  <c r="G27" i="95"/>
  <c r="M27" i="95"/>
  <c r="K27" i="95"/>
  <c r="Q27" i="95"/>
  <c r="K19" i="147"/>
  <c r="F19" i="147"/>
  <c r="H19" i="147"/>
  <c r="K16" i="142"/>
  <c r="H16" i="142"/>
  <c r="F16" i="142"/>
  <c r="M10" i="95"/>
  <c r="K10" i="95"/>
  <c r="G10" i="95"/>
  <c r="Q10" i="95"/>
  <c r="I10" i="95"/>
  <c r="G13" i="95"/>
  <c r="E17" i="52"/>
  <c r="E20" i="52"/>
  <c r="E26" i="52"/>
  <c r="E28" i="52"/>
  <c r="E13" i="52"/>
  <c r="E29" i="52"/>
  <c r="E18" i="52"/>
  <c r="E27" i="52"/>
  <c r="E16" i="52"/>
  <c r="E11" i="52"/>
  <c r="E23" i="52"/>
  <c r="E14" i="52"/>
  <c r="E12" i="52"/>
  <c r="E15" i="52"/>
  <c r="R29" i="52"/>
  <c r="E25" i="52"/>
  <c r="E22" i="52"/>
  <c r="M29" i="52"/>
  <c r="E19" i="52"/>
  <c r="E21" i="52"/>
  <c r="T31" i="143"/>
  <c r="V31" i="143"/>
  <c r="AN12" i="103"/>
  <c r="AN14" i="103"/>
  <c r="V14" i="101"/>
  <c r="S23" i="101"/>
  <c r="Y23" i="101"/>
  <c r="Y21" i="4"/>
  <c r="V28" i="101"/>
  <c r="Y27" i="100"/>
  <c r="V21" i="101"/>
  <c r="V26" i="4"/>
  <c r="S16" i="4"/>
  <c r="V20" i="4"/>
  <c r="S17" i="101"/>
  <c r="Y26" i="101"/>
  <c r="S18" i="101"/>
  <c r="Y25" i="101"/>
  <c r="Y14" i="100"/>
  <c r="Y18" i="100"/>
  <c r="V17" i="4"/>
  <c r="V16" i="101"/>
  <c r="V19" i="100"/>
  <c r="S16" i="100"/>
  <c r="Y16" i="100"/>
  <c r="V24" i="4"/>
  <c r="Y22" i="4"/>
  <c r="V23" i="100"/>
  <c r="S13" i="101"/>
  <c r="S25" i="100"/>
  <c r="V13" i="101"/>
  <c r="S28" i="4"/>
  <c r="V21" i="100"/>
  <c r="V18" i="101"/>
  <c r="S15" i="4"/>
  <c r="V27" i="4"/>
  <c r="Y27" i="4"/>
  <c r="V25" i="100"/>
  <c r="Y16" i="101"/>
  <c r="S27" i="4"/>
  <c r="S24" i="4"/>
  <c r="Y24" i="101"/>
  <c r="V19" i="4"/>
  <c r="Y12" i="4"/>
  <c r="S17" i="100"/>
  <c r="V15" i="100"/>
  <c r="S22" i="101"/>
  <c r="Y13" i="4"/>
  <c r="Y11" i="100"/>
  <c r="V12" i="4"/>
  <c r="Y28" i="4"/>
  <c r="S11" i="100"/>
  <c r="S20" i="101"/>
  <c r="S12" i="4"/>
  <c r="Y24" i="4"/>
  <c r="Y17" i="100"/>
  <c r="V11" i="100"/>
  <c r="Y19" i="100"/>
  <c r="V23" i="101"/>
  <c r="V17" i="100"/>
  <c r="Y15" i="4"/>
  <c r="Y14" i="101"/>
  <c r="S24" i="100"/>
  <c r="V13" i="4"/>
  <c r="S11" i="4"/>
  <c r="Y18" i="101"/>
  <c r="S13" i="100"/>
  <c r="Y14" i="4"/>
  <c r="Y27" i="101"/>
  <c r="Y28" i="101"/>
  <c r="Y21" i="101"/>
  <c r="Y15" i="101"/>
  <c r="Y11" i="101"/>
  <c r="S11" i="101"/>
  <c r="S23" i="100"/>
  <c r="Y22" i="101"/>
  <c r="V15" i="4"/>
  <c r="S26" i="100"/>
  <c r="Y13" i="101"/>
  <c r="V14" i="4"/>
  <c r="S27" i="101"/>
  <c r="Y13" i="100"/>
  <c r="S26" i="101"/>
  <c r="S12" i="100"/>
  <c r="Y12" i="101"/>
  <c r="S25" i="4"/>
  <c r="V22" i="101"/>
  <c r="Y17" i="101"/>
  <c r="S26" i="4"/>
  <c r="S18" i="4"/>
  <c r="Y22" i="100"/>
  <c r="V11" i="4"/>
  <c r="Y24" i="100"/>
  <c r="Y19" i="4"/>
  <c r="S20" i="4"/>
  <c r="S28" i="100"/>
  <c r="V25" i="4"/>
  <c r="Y11" i="4"/>
  <c r="S19" i="4"/>
  <c r="S22" i="4"/>
  <c r="S14" i="4"/>
  <c r="S21" i="4"/>
  <c r="V24" i="101"/>
  <c r="V23" i="4"/>
  <c r="Y20" i="100"/>
  <c r="Y21" i="100"/>
  <c r="V24" i="100"/>
  <c r="Y28" i="100"/>
  <c r="S27" i="100"/>
  <c r="V28" i="100"/>
  <c r="V20" i="100"/>
  <c r="V17" i="101"/>
  <c r="V18" i="100"/>
  <c r="S17" i="4"/>
  <c r="Y15" i="100"/>
  <c r="V12" i="101"/>
  <c r="S20" i="100"/>
  <c r="S24" i="101"/>
  <c r="V22" i="4"/>
  <c r="V28" i="4"/>
  <c r="V16" i="4"/>
  <c r="S19" i="101"/>
  <c r="V26" i="100"/>
  <c r="S25" i="101"/>
  <c r="S21" i="100"/>
  <c r="Y23" i="4"/>
  <c r="Y23" i="100"/>
  <c r="V14" i="100"/>
  <c r="V25" i="101"/>
  <c r="S15" i="100"/>
  <c r="V15" i="101"/>
  <c r="Y26" i="4"/>
  <c r="S13" i="4"/>
  <c r="Y20" i="4"/>
  <c r="Y20" i="101"/>
  <c r="Y26" i="100"/>
  <c r="S12" i="101"/>
  <c r="S22" i="100"/>
  <c r="V20" i="101"/>
  <c r="V27" i="101"/>
  <c r="V21" i="4"/>
  <c r="Y19" i="101"/>
  <c r="S28" i="101"/>
  <c r="V12" i="100"/>
  <c r="S18" i="100"/>
  <c r="Y16" i="4"/>
  <c r="V27" i="100"/>
  <c r="Y25" i="100"/>
  <c r="S19" i="100"/>
  <c r="S21" i="101"/>
  <c r="V16" i="100"/>
  <c r="Y18" i="4"/>
  <c r="Y17" i="4"/>
  <c r="S16" i="101"/>
  <c r="V19" i="101"/>
  <c r="V26" i="101"/>
  <c r="V22" i="100"/>
  <c r="V18" i="4"/>
  <c r="S14" i="101"/>
  <c r="S23" i="4"/>
  <c r="Y25" i="4"/>
  <c r="V11" i="101"/>
  <c r="Y12" i="100"/>
  <c r="V13" i="100"/>
  <c r="S15" i="101"/>
  <c r="S14" i="100"/>
  <c r="T14" i="100" l="1"/>
  <c r="P14" i="100"/>
  <c r="Q14" i="100" s="1"/>
  <c r="T15" i="101"/>
  <c r="P15" i="101"/>
  <c r="Q15" i="101" s="1"/>
  <c r="W13" i="100"/>
  <c r="Z12" i="100"/>
  <c r="V30" i="101"/>
  <c r="W30" i="101" s="1"/>
  <c r="W11" i="101"/>
  <c r="Z25" i="4"/>
  <c r="T23" i="4"/>
  <c r="P23" i="4"/>
  <c r="Q23" i="4" s="1"/>
  <c r="P14" i="101"/>
  <c r="Q14" i="101" s="1"/>
  <c r="T14" i="101"/>
  <c r="W18" i="4"/>
  <c r="W22" i="100"/>
  <c r="W26" i="101"/>
  <c r="W19" i="101"/>
  <c r="T16" i="101"/>
  <c r="P16" i="101"/>
  <c r="Q16" i="101" s="1"/>
  <c r="Z17" i="4"/>
  <c r="Z18" i="4"/>
  <c r="W16" i="100"/>
  <c r="P21" i="101"/>
  <c r="Q21" i="101" s="1"/>
  <c r="T21" i="101"/>
  <c r="P19" i="100"/>
  <c r="Q19" i="100" s="1"/>
  <c r="T19" i="100"/>
  <c r="Z25" i="100"/>
  <c r="W27" i="100"/>
  <c r="Z16" i="4"/>
  <c r="P18" i="100"/>
  <c r="Q18" i="100" s="1"/>
  <c r="T18" i="100"/>
  <c r="W12" i="100"/>
  <c r="T28" i="101"/>
  <c r="P28" i="101"/>
  <c r="Q28" i="101" s="1"/>
  <c r="Z19" i="101"/>
  <c r="W21" i="4"/>
  <c r="W27" i="101"/>
  <c r="W20" i="101"/>
  <c r="P22" i="100"/>
  <c r="Q22" i="100" s="1"/>
  <c r="T22" i="100"/>
  <c r="P12" i="101"/>
  <c r="Q12" i="101" s="1"/>
  <c r="T12" i="101"/>
  <c r="Z26" i="100"/>
  <c r="Z20" i="101"/>
  <c r="Z20" i="4"/>
  <c r="T13" i="4"/>
  <c r="P13" i="4"/>
  <c r="Q13" i="4" s="1"/>
  <c r="Z26" i="4"/>
  <c r="W15" i="101"/>
  <c r="P15" i="100"/>
  <c r="Q15" i="100" s="1"/>
  <c r="T15" i="100"/>
  <c r="W25" i="101"/>
  <c r="W14" i="100"/>
  <c r="Z23" i="100"/>
  <c r="Z23" i="4"/>
  <c r="T21" i="100"/>
  <c r="P21" i="100"/>
  <c r="Q21" i="100" s="1"/>
  <c r="P25" i="101"/>
  <c r="Q25" i="101" s="1"/>
  <c r="T25" i="101"/>
  <c r="W26" i="100"/>
  <c r="T19" i="101"/>
  <c r="P19" i="101"/>
  <c r="Q19" i="101" s="1"/>
  <c r="W16" i="4"/>
  <c r="W28" i="4"/>
  <c r="W22" i="4"/>
  <c r="P24" i="101"/>
  <c r="Q24" i="101" s="1"/>
  <c r="T24" i="101"/>
  <c r="T20" i="100"/>
  <c r="P20" i="100"/>
  <c r="Q20" i="100" s="1"/>
  <c r="W12" i="101"/>
  <c r="Z15" i="100"/>
  <c r="T17" i="4"/>
  <c r="P17" i="4"/>
  <c r="Q17" i="4" s="1"/>
  <c r="W18" i="100"/>
  <c r="W17" i="101"/>
  <c r="W20" i="100"/>
  <c r="W28" i="100"/>
  <c r="T27" i="100"/>
  <c r="P27" i="100"/>
  <c r="Q27" i="100" s="1"/>
  <c r="Z28" i="100"/>
  <c r="W24" i="100"/>
  <c r="Z21" i="100"/>
  <c r="Z20" i="100"/>
  <c r="W23" i="4"/>
  <c r="W24" i="101"/>
  <c r="T21" i="4"/>
  <c r="P21" i="4"/>
  <c r="Q21" i="4" s="1"/>
  <c r="P14" i="4"/>
  <c r="Q14" i="4" s="1"/>
  <c r="T14" i="4"/>
  <c r="T22" i="4"/>
  <c r="P22" i="4"/>
  <c r="Q22" i="4" s="1"/>
  <c r="T19" i="4"/>
  <c r="P19" i="4"/>
  <c r="Q19" i="4" s="1"/>
  <c r="Z11" i="4"/>
  <c r="Y30" i="4"/>
  <c r="Z30" i="4" s="1"/>
  <c r="W25" i="4"/>
  <c r="P28" i="100"/>
  <c r="Q28" i="100" s="1"/>
  <c r="T28" i="100"/>
  <c r="T20" i="4"/>
  <c r="P20" i="4"/>
  <c r="Q20" i="4" s="1"/>
  <c r="Z19" i="4"/>
  <c r="Z24" i="100"/>
  <c r="V30" i="4"/>
  <c r="W30" i="4" s="1"/>
  <c r="W11" i="4"/>
  <c r="Z22" i="100"/>
  <c r="T18" i="4"/>
  <c r="P18" i="4"/>
  <c r="Q18" i="4" s="1"/>
  <c r="P26" i="4"/>
  <c r="Q26" i="4" s="1"/>
  <c r="T26" i="4"/>
  <c r="Z17" i="101"/>
  <c r="W22" i="101"/>
  <c r="P25" i="4"/>
  <c r="Q25" i="4" s="1"/>
  <c r="T25" i="4"/>
  <c r="Z12" i="101"/>
  <c r="P12" i="100"/>
  <c r="Q12" i="100" s="1"/>
  <c r="T12" i="100"/>
  <c r="P26" i="101"/>
  <c r="Q26" i="101" s="1"/>
  <c r="T26" i="101"/>
  <c r="Z13" i="100"/>
  <c r="T27" i="101"/>
  <c r="P27" i="101"/>
  <c r="Q27" i="101" s="1"/>
  <c r="W14" i="4"/>
  <c r="Z13" i="101"/>
  <c r="T26" i="100"/>
  <c r="P26" i="100"/>
  <c r="Q26" i="100" s="1"/>
  <c r="W15" i="4"/>
  <c r="Z22" i="101"/>
  <c r="P23" i="100"/>
  <c r="Q23" i="100" s="1"/>
  <c r="T23" i="100"/>
  <c r="P11" i="101"/>
  <c r="S30" i="101"/>
  <c r="T30" i="101" s="1"/>
  <c r="T11" i="101"/>
  <c r="Z11" i="101"/>
  <c r="Y30" i="101"/>
  <c r="Z30" i="101" s="1"/>
  <c r="Z15" i="101"/>
  <c r="Z21" i="101"/>
  <c r="Z28" i="101"/>
  <c r="Z27" i="101"/>
  <c r="Z14" i="4"/>
  <c r="P13" i="100"/>
  <c r="Q13" i="100" s="1"/>
  <c r="T13" i="100"/>
  <c r="Z18" i="101"/>
  <c r="S30" i="4"/>
  <c r="P11" i="4"/>
  <c r="Q11" i="4" s="1"/>
  <c r="T11" i="4"/>
  <c r="W13" i="4"/>
  <c r="P24" i="100"/>
  <c r="Q24" i="100" s="1"/>
  <c r="T24" i="100"/>
  <c r="Z14" i="101"/>
  <c r="Z15" i="4"/>
  <c r="W17" i="100"/>
  <c r="W23" i="101"/>
  <c r="Z19" i="100"/>
  <c r="V30" i="100"/>
  <c r="W30" i="100" s="1"/>
  <c r="W11" i="100"/>
  <c r="Z17" i="100"/>
  <c r="Z24" i="4"/>
  <c r="T12" i="4"/>
  <c r="P12" i="4"/>
  <c r="Q12" i="4" s="1"/>
  <c r="P20" i="101"/>
  <c r="Q20" i="101" s="1"/>
  <c r="T20" i="101"/>
  <c r="S30" i="100"/>
  <c r="T30" i="100" s="1"/>
  <c r="P11" i="100"/>
  <c r="T11" i="100"/>
  <c r="Z28" i="4"/>
  <c r="W12" i="4"/>
  <c r="Z11" i="100"/>
  <c r="Y30" i="100"/>
  <c r="Z30" i="100" s="1"/>
  <c r="Z13" i="4"/>
  <c r="P22" i="101"/>
  <c r="Q22" i="101" s="1"/>
  <c r="T22" i="101"/>
  <c r="W15" i="100"/>
  <c r="P17" i="100"/>
  <c r="Q17" i="100" s="1"/>
  <c r="T17" i="100"/>
  <c r="Z12" i="4"/>
  <c r="W19" i="4"/>
  <c r="Z24" i="101"/>
  <c r="T24" i="4"/>
  <c r="P24" i="4"/>
  <c r="Q24" i="4" s="1"/>
  <c r="T27" i="4"/>
  <c r="P27" i="4"/>
  <c r="Q27" i="4" s="1"/>
  <c r="Z16" i="101"/>
  <c r="W25" i="100"/>
  <c r="Z27" i="4"/>
  <c r="W27" i="4"/>
  <c r="P15" i="4"/>
  <c r="Q15" i="4" s="1"/>
  <c r="T15" i="4"/>
  <c r="W18" i="101"/>
  <c r="W21" i="100"/>
  <c r="T28" i="4"/>
  <c r="P28" i="4"/>
  <c r="Q28" i="4" s="1"/>
  <c r="W13" i="101"/>
  <c r="P25" i="100"/>
  <c r="Q25" i="100" s="1"/>
  <c r="T25" i="100"/>
  <c r="P13" i="101"/>
  <c r="Q13" i="101" s="1"/>
  <c r="T13" i="101"/>
  <c r="W23" i="100"/>
  <c r="Z22" i="4"/>
  <c r="W24" i="4"/>
  <c r="Z16" i="100"/>
  <c r="P16" i="100"/>
  <c r="Q16" i="100" s="1"/>
  <c r="T16" i="100"/>
  <c r="W19" i="100"/>
  <c r="W16" i="101"/>
  <c r="W17" i="4"/>
  <c r="Z18" i="100"/>
  <c r="Z14" i="100"/>
  <c r="Z25" i="101"/>
  <c r="T18" i="101"/>
  <c r="P18" i="101"/>
  <c r="Q18" i="101" s="1"/>
  <c r="Z26" i="101"/>
  <c r="P17" i="101"/>
  <c r="Q17" i="101" s="1"/>
  <c r="T17" i="101"/>
  <c r="W20" i="4"/>
  <c r="P16" i="4"/>
  <c r="Q16" i="4" s="1"/>
  <c r="T16" i="4"/>
  <c r="W26" i="4"/>
  <c r="W21" i="101"/>
  <c r="Z27" i="100"/>
  <c r="W28" i="101"/>
  <c r="Z21" i="4"/>
  <c r="Z23" i="101"/>
  <c r="T23" i="101"/>
  <c r="P23" i="101"/>
  <c r="Q23" i="101" s="1"/>
  <c r="W14" i="101"/>
  <c r="V12" i="98"/>
  <c r="O29" i="57"/>
  <c r="E17" i="55"/>
  <c r="E27" i="55"/>
  <c r="E29" i="55"/>
  <c r="E23" i="55"/>
  <c r="E24" i="55"/>
  <c r="E11" i="55"/>
  <c r="R29" i="55"/>
  <c r="E21" i="55"/>
  <c r="E19" i="55"/>
  <c r="E28" i="55"/>
  <c r="E26" i="55"/>
  <c r="E20" i="55"/>
  <c r="E16" i="55"/>
  <c r="E29" i="54"/>
  <c r="E16" i="54"/>
  <c r="E26" i="54"/>
  <c r="E11" i="54"/>
  <c r="E17" i="54"/>
  <c r="M29" i="54"/>
  <c r="E18" i="54"/>
  <c r="E28" i="54"/>
  <c r="E21" i="54"/>
  <c r="E24" i="54"/>
  <c r="E23" i="54"/>
  <c r="E27" i="54"/>
  <c r="R29" i="54"/>
  <c r="E12" i="54"/>
  <c r="E15" i="54"/>
  <c r="E13" i="54"/>
  <c r="E19" i="54"/>
  <c r="E20" i="54"/>
  <c r="H29" i="54"/>
  <c r="E25" i="54"/>
  <c r="T29" i="54"/>
  <c r="D29" i="53"/>
  <c r="D29" i="50"/>
  <c r="D26" i="45"/>
  <c r="D20" i="45"/>
  <c r="D29" i="45"/>
  <c r="D24" i="45"/>
  <c r="D19" i="45"/>
  <c r="D21" i="45"/>
  <c r="D22" i="45"/>
  <c r="D23" i="45"/>
  <c r="D30" i="45"/>
  <c r="D16" i="45"/>
  <c r="P30" i="45"/>
  <c r="H30" i="45"/>
  <c r="D15" i="45"/>
  <c r="D25" i="45"/>
  <c r="D14" i="45"/>
  <c r="D17" i="45"/>
  <c r="D13" i="45"/>
  <c r="D12" i="45"/>
  <c r="D18" i="45"/>
  <c r="D27" i="45"/>
  <c r="D28" i="45"/>
  <c r="F25" i="107"/>
  <c r="F32" i="107"/>
  <c r="S30" i="105"/>
  <c r="T30" i="105" s="1"/>
  <c r="AN11" i="105"/>
  <c r="O31" i="148"/>
  <c r="M31" i="148"/>
  <c r="E31" i="148"/>
  <c r="J31" i="147"/>
  <c r="H27" i="139"/>
  <c r="AA14" i="79"/>
  <c r="C27" i="109"/>
  <c r="G14" i="97"/>
  <c r="M14" i="97"/>
  <c r="K18" i="97"/>
  <c r="K14" i="97"/>
  <c r="Q18" i="97"/>
  <c r="Q14" i="97"/>
  <c r="G23" i="97"/>
  <c r="N16" i="97"/>
  <c r="F30" i="97"/>
  <c r="J30" i="96"/>
  <c r="N30" i="96" s="1"/>
  <c r="N20" i="95"/>
  <c r="V30" i="47"/>
  <c r="I18" i="94"/>
  <c r="N20" i="94"/>
  <c r="G18" i="94"/>
  <c r="N10" i="94"/>
  <c r="I16" i="94"/>
  <c r="O16" i="94" s="1"/>
  <c r="N26" i="94"/>
  <c r="G16" i="94"/>
  <c r="K18" i="94"/>
  <c r="F22" i="155"/>
  <c r="G22" i="155" s="1"/>
  <c r="V17" i="152"/>
  <c r="E21" i="152"/>
  <c r="E23" i="68"/>
  <c r="K21" i="92"/>
  <c r="Y17" i="152"/>
  <c r="O21" i="92"/>
  <c r="O23" i="92" s="1"/>
  <c r="G21" i="92"/>
  <c r="T14" i="104"/>
  <c r="Y30" i="104"/>
  <c r="Z30" i="104" s="1"/>
  <c r="P16" i="104"/>
  <c r="Q16" i="104" s="1"/>
  <c r="V30" i="104"/>
  <c r="W30" i="104" s="1"/>
  <c r="AN15" i="104" s="1"/>
  <c r="P24" i="104"/>
  <c r="Q24" i="104" s="1"/>
  <c r="H20" i="145"/>
  <c r="F20" i="145"/>
  <c r="K20" i="145"/>
  <c r="J31" i="145"/>
  <c r="K17" i="145"/>
  <c r="K26" i="145"/>
  <c r="J31" i="143"/>
  <c r="D31" i="143" s="1"/>
  <c r="O31" i="142"/>
  <c r="N14" i="108"/>
  <c r="N12" i="108"/>
  <c r="L29" i="108"/>
  <c r="M22" i="108"/>
  <c r="G22" i="108"/>
  <c r="O22" i="108" s="1"/>
  <c r="G16" i="108"/>
  <c r="O16" i="108" s="1"/>
  <c r="I22" i="108"/>
  <c r="F30" i="108"/>
  <c r="O15" i="125"/>
  <c r="R15" i="125"/>
  <c r="AN24" i="103"/>
  <c r="AN19" i="103"/>
  <c r="AN26" i="103"/>
  <c r="AN17" i="103"/>
  <c r="AN28" i="103"/>
  <c r="AN25" i="103"/>
  <c r="AN30" i="103"/>
  <c r="AN18" i="103"/>
  <c r="AN23" i="103"/>
  <c r="AN14" i="105"/>
  <c r="AN11" i="103"/>
  <c r="AN13" i="103"/>
  <c r="AN24" i="105"/>
  <c r="AN30" i="105"/>
  <c r="AN21" i="103"/>
  <c r="AN15" i="103"/>
  <c r="AN22" i="103"/>
  <c r="AN17" i="105"/>
  <c r="AN27" i="103"/>
  <c r="AN16" i="103"/>
  <c r="AN20" i="103"/>
  <c r="M19" i="97"/>
  <c r="G19" i="97"/>
  <c r="Q30" i="47"/>
  <c r="I30" i="47"/>
  <c r="M30" i="47"/>
  <c r="O23" i="152"/>
  <c r="AA13" i="152"/>
  <c r="V14" i="92"/>
  <c r="K26" i="147"/>
  <c r="E13" i="140"/>
  <c r="E22" i="140"/>
  <c r="H31" i="136"/>
  <c r="D31" i="136"/>
  <c r="E31" i="136" s="1"/>
  <c r="Y21" i="34"/>
  <c r="Y20" i="34"/>
  <c r="W21" i="79"/>
  <c r="T23" i="104"/>
  <c r="P23" i="104"/>
  <c r="Q23" i="104" s="1"/>
  <c r="H30" i="97"/>
  <c r="N30" i="97" s="1"/>
  <c r="J26" i="155"/>
  <c r="F26" i="155"/>
  <c r="G26" i="155" s="1"/>
  <c r="T29" i="50"/>
  <c r="D28" i="145"/>
  <c r="Y13" i="34"/>
  <c r="D23" i="110"/>
  <c r="P12" i="103"/>
  <c r="Q12" i="103" s="1"/>
  <c r="T12" i="103"/>
  <c r="T20" i="103"/>
  <c r="P20" i="103"/>
  <c r="Q20" i="103" s="1"/>
  <c r="D14" i="147"/>
  <c r="D29" i="145"/>
  <c r="AC17" i="148"/>
  <c r="H25" i="134"/>
  <c r="J29" i="54"/>
  <c r="D12" i="110"/>
  <c r="J15" i="155"/>
  <c r="F15" i="155"/>
  <c r="G15" i="155" s="1"/>
  <c r="P25" i="110"/>
  <c r="D25" i="110"/>
  <c r="P11" i="111"/>
  <c r="D11" i="111"/>
  <c r="M16" i="92"/>
  <c r="D19" i="146"/>
  <c r="P15" i="103"/>
  <c r="Q15" i="103" s="1"/>
  <c r="T15" i="103"/>
  <c r="N17" i="96"/>
  <c r="AC16" i="147"/>
  <c r="N11" i="96"/>
  <c r="P12" i="112"/>
  <c r="D12" i="112"/>
  <c r="D26" i="109"/>
  <c r="P11" i="112"/>
  <c r="D11" i="112"/>
  <c r="D22" i="112"/>
  <c r="D17" i="143"/>
  <c r="N26" i="108"/>
  <c r="D16" i="109"/>
  <c r="AC28" i="148"/>
  <c r="E15" i="55"/>
  <c r="M29" i="55"/>
  <c r="F13" i="143"/>
  <c r="M24" i="96"/>
  <c r="I15" i="94"/>
  <c r="C31" i="84"/>
  <c r="P26" i="104"/>
  <c r="Q26" i="104" s="1"/>
  <c r="E12" i="55"/>
  <c r="H29" i="52"/>
  <c r="K15" i="98"/>
  <c r="Y12" i="98" s="1"/>
  <c r="AC22" i="148"/>
  <c r="AC13" i="146"/>
  <c r="D28" i="146"/>
  <c r="D28" i="144"/>
  <c r="I16" i="152"/>
  <c r="E18" i="140"/>
  <c r="D15" i="145"/>
  <c r="H12" i="134"/>
  <c r="N10" i="96"/>
  <c r="E31" i="139"/>
  <c r="E21" i="92"/>
  <c r="E23" i="92" s="1"/>
  <c r="AA19" i="152"/>
  <c r="P14" i="111"/>
  <c r="D14" i="111"/>
  <c r="H26" i="134"/>
  <c r="D23" i="109"/>
  <c r="AC15" i="147"/>
  <c r="D16" i="146"/>
  <c r="F20" i="134"/>
  <c r="F21" i="155"/>
  <c r="G21" i="155" s="1"/>
  <c r="J21" i="155"/>
  <c r="K23" i="107"/>
  <c r="L23" i="107" s="1"/>
  <c r="F23" i="107"/>
  <c r="D14" i="109"/>
  <c r="P12" i="109"/>
  <c r="D12" i="109"/>
  <c r="AC13" i="142"/>
  <c r="D21" i="147"/>
  <c r="D23" i="147"/>
  <c r="K24" i="107"/>
  <c r="AC15" i="145"/>
  <c r="K16" i="141"/>
  <c r="G31" i="139"/>
  <c r="H31" i="139" s="1"/>
  <c r="P15" i="105"/>
  <c r="Q15" i="105" s="1"/>
  <c r="T15" i="105"/>
  <c r="D25" i="143"/>
  <c r="D18" i="112"/>
  <c r="F23" i="139"/>
  <c r="AC19" i="142"/>
  <c r="D21" i="142"/>
  <c r="Q16" i="92"/>
  <c r="AC24" i="143"/>
  <c r="P17" i="110"/>
  <c r="D17" i="110"/>
  <c r="P15" i="112"/>
  <c r="D15" i="112"/>
  <c r="T31" i="137"/>
  <c r="M16" i="94"/>
  <c r="E14" i="55"/>
  <c r="H29" i="55"/>
  <c r="E13" i="55"/>
  <c r="H21" i="145"/>
  <c r="U27" i="10"/>
  <c r="J13" i="155"/>
  <c r="F13" i="155"/>
  <c r="G13" i="155" s="1"/>
  <c r="N17" i="95"/>
  <c r="N19" i="108"/>
  <c r="AA20" i="68"/>
  <c r="U18" i="34"/>
  <c r="F19" i="137"/>
  <c r="R19" i="10"/>
  <c r="F12" i="139"/>
  <c r="N24" i="95"/>
  <c r="D17" i="144"/>
  <c r="P14" i="105"/>
  <c r="T14" i="105"/>
  <c r="D21" i="143"/>
  <c r="O29" i="50"/>
  <c r="D12" i="148"/>
  <c r="F18" i="155"/>
  <c r="G18" i="155" s="1"/>
  <c r="J18" i="155"/>
  <c r="N22" i="97"/>
  <c r="G31" i="144"/>
  <c r="T18" i="105"/>
  <c r="P18" i="105"/>
  <c r="Q18" i="105" s="1"/>
  <c r="AC27" i="142"/>
  <c r="N17" i="94"/>
  <c r="K29" i="102"/>
  <c r="L29" i="102"/>
  <c r="H17" i="137"/>
  <c r="N21" i="108"/>
  <c r="E12" i="140"/>
  <c r="H28" i="137"/>
  <c r="AC26" i="144"/>
  <c r="L30" i="108"/>
  <c r="N30" i="108" s="1"/>
  <c r="P17" i="112"/>
  <c r="D17" i="112"/>
  <c r="W17" i="34"/>
  <c r="X31" i="145"/>
  <c r="I21" i="92"/>
  <c r="P18" i="110"/>
  <c r="D18" i="110"/>
  <c r="P21" i="109"/>
  <c r="D21" i="109"/>
  <c r="D24" i="110"/>
  <c r="P13" i="109"/>
  <c r="D13" i="109"/>
  <c r="E23" i="140"/>
  <c r="U20" i="10"/>
  <c r="AC21" i="146"/>
  <c r="F12" i="137"/>
  <c r="T22" i="103"/>
  <c r="P22" i="103"/>
  <c r="Q22" i="103" s="1"/>
  <c r="D18" i="146"/>
  <c r="I16" i="84"/>
  <c r="P11" i="109"/>
  <c r="D11" i="109"/>
  <c r="AA14" i="68"/>
  <c r="E29" i="102"/>
  <c r="N24" i="141"/>
  <c r="F18" i="134"/>
  <c r="F26" i="134"/>
  <c r="N30" i="141"/>
  <c r="I10" i="108"/>
  <c r="H30" i="94"/>
  <c r="N30" i="94" s="1"/>
  <c r="D13" i="147"/>
  <c r="J29" i="141"/>
  <c r="N27" i="141"/>
  <c r="I27" i="141" s="1"/>
  <c r="D25" i="146"/>
  <c r="E31" i="146"/>
  <c r="K16" i="92"/>
  <c r="Y12" i="92"/>
  <c r="D30" i="94"/>
  <c r="U13" i="34"/>
  <c r="U25" i="34"/>
  <c r="W25" i="34" s="1"/>
  <c r="N18" i="108"/>
  <c r="D19" i="148"/>
  <c r="K31" i="43"/>
  <c r="L31" i="43"/>
  <c r="D24" i="143"/>
  <c r="I26" i="96"/>
  <c r="O26" i="96" s="1"/>
  <c r="D22" i="147"/>
  <c r="AA18" i="68"/>
  <c r="AD18" i="68" s="1"/>
  <c r="P17" i="105"/>
  <c r="Q17" i="105" s="1"/>
  <c r="T17" i="105"/>
  <c r="I26" i="84"/>
  <c r="N12" i="97"/>
  <c r="AA18" i="79"/>
  <c r="Y10" i="48"/>
  <c r="V30" i="48"/>
  <c r="O30" i="48" s="1"/>
  <c r="W19" i="34"/>
  <c r="Y19" i="34"/>
  <c r="AC20" i="146"/>
  <c r="N13" i="96"/>
  <c r="Q13" i="96" s="1"/>
  <c r="G13" i="96"/>
  <c r="F19" i="155"/>
  <c r="G19" i="155" s="1"/>
  <c r="J19" i="155"/>
  <c r="D28" i="147"/>
  <c r="I27" i="106"/>
  <c r="F19" i="107"/>
  <c r="K19" i="107"/>
  <c r="N27" i="96"/>
  <c r="E12" i="3"/>
  <c r="F28" i="155"/>
  <c r="G28" i="155" s="1"/>
  <c r="J28" i="155"/>
  <c r="E19" i="140"/>
  <c r="AD13" i="79"/>
  <c r="D13" i="111"/>
  <c r="P20" i="109"/>
  <c r="D20" i="109"/>
  <c r="D18" i="109"/>
  <c r="D24" i="148"/>
  <c r="D14" i="144"/>
  <c r="D18" i="111"/>
  <c r="I21" i="152"/>
  <c r="P20" i="110"/>
  <c r="D20" i="110"/>
  <c r="AC23" i="145"/>
  <c r="F14" i="137"/>
  <c r="D17" i="109"/>
  <c r="F21" i="134"/>
  <c r="R10" i="10"/>
  <c r="M31" i="137"/>
  <c r="W11" i="34"/>
  <c r="Y11" i="34"/>
  <c r="P10" i="112"/>
  <c r="D10" i="112"/>
  <c r="P14" i="110"/>
  <c r="D14" i="110"/>
  <c r="P16" i="105"/>
  <c r="Q16" i="105" s="1"/>
  <c r="T16" i="105"/>
  <c r="M21" i="92"/>
  <c r="F13" i="139"/>
  <c r="D9" i="111"/>
  <c r="W23" i="68"/>
  <c r="D27" i="144"/>
  <c r="F25" i="155"/>
  <c r="G25" i="155" s="1"/>
  <c r="J25" i="155"/>
  <c r="N25" i="96"/>
  <c r="Q25" i="96" s="1"/>
  <c r="AC16" i="68"/>
  <c r="D19" i="142"/>
  <c r="D13" i="142"/>
  <c r="H13" i="142" s="1"/>
  <c r="E27" i="140"/>
  <c r="D31" i="138"/>
  <c r="E31" i="138" s="1"/>
  <c r="H31" i="138"/>
  <c r="H28" i="146"/>
  <c r="AA16" i="79"/>
  <c r="AC19" i="79"/>
  <c r="S21" i="152"/>
  <c r="N15" i="95"/>
  <c r="M15" i="95" s="1"/>
  <c r="J29" i="57"/>
  <c r="P20" i="105"/>
  <c r="Q20" i="105" s="1"/>
  <c r="T20" i="105"/>
  <c r="H19" i="137"/>
  <c r="N24" i="97"/>
  <c r="N11" i="97"/>
  <c r="AD14" i="79"/>
  <c r="D12" i="142"/>
  <c r="G31" i="143"/>
  <c r="F20" i="155"/>
  <c r="G20" i="155" s="1"/>
  <c r="J20" i="155"/>
  <c r="E15" i="140"/>
  <c r="D17" i="148"/>
  <c r="AA18" i="152"/>
  <c r="D21" i="148"/>
  <c r="P25" i="111"/>
  <c r="D25" i="111"/>
  <c r="F28" i="107"/>
  <c r="N22" i="95"/>
  <c r="Q22" i="95" s="1"/>
  <c r="T13" i="103"/>
  <c r="P13" i="103"/>
  <c r="Q13" i="103" s="1"/>
  <c r="P19" i="111"/>
  <c r="D19" i="111"/>
  <c r="P22" i="111"/>
  <c r="D22" i="111"/>
  <c r="P27" i="105"/>
  <c r="Q27" i="105" s="1"/>
  <c r="T27" i="105"/>
  <c r="P26" i="112"/>
  <c r="D26" i="112"/>
  <c r="K22" i="107"/>
  <c r="F22" i="107"/>
  <c r="P26" i="110"/>
  <c r="D26" i="110"/>
  <c r="N22" i="94"/>
  <c r="P28" i="103"/>
  <c r="Q28" i="103" s="1"/>
  <c r="T28" i="103"/>
  <c r="D24" i="111"/>
  <c r="F27" i="107"/>
  <c r="T21" i="104"/>
  <c r="P21" i="104"/>
  <c r="Q21" i="104" s="1"/>
  <c r="D21" i="112"/>
  <c r="F26" i="107"/>
  <c r="K26" i="107"/>
  <c r="F28" i="137"/>
  <c r="F18" i="107"/>
  <c r="P26" i="111"/>
  <c r="D26" i="111"/>
  <c r="D16" i="147"/>
  <c r="D14" i="112"/>
  <c r="I29" i="106"/>
  <c r="P20" i="112"/>
  <c r="D20" i="112"/>
  <c r="D9" i="109"/>
  <c r="D23" i="143"/>
  <c r="E17" i="140"/>
  <c r="D18" i="148"/>
  <c r="H24" i="146"/>
  <c r="N24" i="108"/>
  <c r="F13" i="137"/>
  <c r="W23" i="34"/>
  <c r="Q16" i="94"/>
  <c r="E22" i="55"/>
  <c r="H13" i="143"/>
  <c r="F31" i="134"/>
  <c r="N30" i="95"/>
  <c r="AD19" i="68"/>
  <c r="I23" i="84"/>
  <c r="N14" i="141"/>
  <c r="I14" i="141" s="1"/>
  <c r="E16" i="152"/>
  <c r="U21" i="34"/>
  <c r="F13" i="142"/>
  <c r="D17" i="147"/>
  <c r="D12" i="144"/>
  <c r="S21" i="92"/>
  <c r="D29" i="51"/>
  <c r="N21" i="95"/>
  <c r="F26" i="139"/>
  <c r="D15" i="148"/>
  <c r="W27" i="34"/>
  <c r="Y27" i="34"/>
  <c r="I10" i="96"/>
  <c r="E23" i="3"/>
  <c r="W12" i="34"/>
  <c r="AD18" i="79"/>
  <c r="D23" i="144"/>
  <c r="W18" i="34"/>
  <c r="T19" i="104"/>
  <c r="P19" i="104"/>
  <c r="Q19" i="104" s="1"/>
  <c r="AA17" i="68"/>
  <c r="AC21" i="68"/>
  <c r="I16" i="141"/>
  <c r="D15" i="111"/>
  <c r="P17" i="111"/>
  <c r="F22" i="139"/>
  <c r="K31" i="107"/>
  <c r="U27" i="34"/>
  <c r="E28" i="140"/>
  <c r="D29" i="147"/>
  <c r="H31" i="140"/>
  <c r="D31" i="140"/>
  <c r="E31" i="140" s="1"/>
  <c r="H13" i="134"/>
  <c r="H29" i="137"/>
  <c r="D27" i="145"/>
  <c r="H27" i="145" s="1"/>
  <c r="P25" i="104"/>
  <c r="Q25" i="104" s="1"/>
  <c r="T25" i="104"/>
  <c r="E31" i="143"/>
  <c r="I16" i="106"/>
  <c r="D15" i="147"/>
  <c r="J27" i="155"/>
  <c r="F27" i="155"/>
  <c r="G27" i="155" s="1"/>
  <c r="J29" i="55"/>
  <c r="K30" i="107"/>
  <c r="D23" i="145"/>
  <c r="P21" i="110"/>
  <c r="P25" i="112"/>
  <c r="D25" i="112"/>
  <c r="P20" i="111"/>
  <c r="D20" i="111"/>
  <c r="E18" i="55"/>
  <c r="V30" i="49"/>
  <c r="P23" i="103"/>
  <c r="Q23" i="103" s="1"/>
  <c r="F24" i="134"/>
  <c r="H29" i="10"/>
  <c r="T13" i="104"/>
  <c r="AH18" i="104" s="1"/>
  <c r="P13" i="104"/>
  <c r="Q13" i="104" s="1"/>
  <c r="G21" i="152"/>
  <c r="G23" i="152" s="1"/>
  <c r="C25" i="106"/>
  <c r="E31" i="142"/>
  <c r="X18" i="10"/>
  <c r="F23" i="155"/>
  <c r="G23" i="155" s="1"/>
  <c r="J23" i="155"/>
  <c r="T11" i="103"/>
  <c r="P11" i="103"/>
  <c r="Q11" i="103" s="1"/>
  <c r="E16" i="3"/>
  <c r="D15" i="142"/>
  <c r="N17" i="108"/>
  <c r="N27" i="94"/>
  <c r="K25" i="96"/>
  <c r="J14" i="155"/>
  <c r="F14" i="155"/>
  <c r="G14" i="155" s="1"/>
  <c r="Z18" i="98"/>
  <c r="X16" i="10"/>
  <c r="D29" i="143"/>
  <c r="N16" i="96"/>
  <c r="D28" i="143"/>
  <c r="E31" i="145"/>
  <c r="E26" i="140"/>
  <c r="D22" i="148"/>
  <c r="E30" i="45"/>
  <c r="H12" i="137"/>
  <c r="G15" i="95"/>
  <c r="R22" i="10"/>
  <c r="P16" i="111"/>
  <c r="D16" i="111"/>
  <c r="W14" i="34"/>
  <c r="Y14" i="34"/>
  <c r="K14" i="107"/>
  <c r="H20" i="139"/>
  <c r="V31" i="134"/>
  <c r="P10" i="109"/>
  <c r="D10" i="109"/>
  <c r="D9" i="112"/>
  <c r="D26" i="144"/>
  <c r="E31" i="43"/>
  <c r="P27" i="104"/>
  <c r="Q27" i="104" s="1"/>
  <c r="T27" i="104"/>
  <c r="F29" i="107"/>
  <c r="N13" i="108"/>
  <c r="J31" i="36"/>
  <c r="K31" i="36"/>
  <c r="T17" i="104"/>
  <c r="P17" i="104"/>
  <c r="Q17" i="104" s="1"/>
  <c r="AD17" i="68"/>
  <c r="N11" i="108"/>
  <c r="N29" i="108" s="1"/>
  <c r="P25" i="109"/>
  <c r="D25" i="109"/>
  <c r="D15" i="109"/>
  <c r="T22" i="104"/>
  <c r="P22" i="104"/>
  <c r="Q22" i="104" s="1"/>
  <c r="X11" i="10"/>
  <c r="M15" i="94"/>
  <c r="D29" i="146"/>
  <c r="V30" i="34"/>
  <c r="T14" i="103"/>
  <c r="P14" i="103"/>
  <c r="Q14" i="103" s="1"/>
  <c r="I11" i="97"/>
  <c r="Y16" i="34"/>
  <c r="D30" i="95"/>
  <c r="W21" i="34"/>
  <c r="L30" i="97"/>
  <c r="M11" i="97"/>
  <c r="F16" i="155"/>
  <c r="G16" i="155" s="1"/>
  <c r="J16" i="155"/>
  <c r="N11" i="95"/>
  <c r="Q11" i="95" s="1"/>
  <c r="AA20" i="92"/>
  <c r="N25" i="97"/>
  <c r="T24" i="105"/>
  <c r="AH24" i="105" s="1"/>
  <c r="P24" i="105"/>
  <c r="Q24" i="105" s="1"/>
  <c r="D27" i="142"/>
  <c r="T15" i="104"/>
  <c r="P15" i="104"/>
  <c r="Q15" i="104" s="1"/>
  <c r="F21" i="107"/>
  <c r="K21" i="107"/>
  <c r="D16" i="144"/>
  <c r="D22" i="143"/>
  <c r="U19" i="10"/>
  <c r="U17" i="10"/>
  <c r="N15" i="96"/>
  <c r="G15" i="96" s="1"/>
  <c r="G31" i="134"/>
  <c r="O31" i="134"/>
  <c r="D18" i="145"/>
  <c r="P19" i="103"/>
  <c r="Q19" i="103" s="1"/>
  <c r="T19" i="103"/>
  <c r="N26" i="97"/>
  <c r="G26" i="97" s="1"/>
  <c r="D20" i="146"/>
  <c r="R17" i="10"/>
  <c r="D9" i="110"/>
  <c r="S19" i="98"/>
  <c r="F12" i="155"/>
  <c r="G12" i="155" s="1"/>
  <c r="J12" i="155"/>
  <c r="AD20" i="68"/>
  <c r="P23" i="110"/>
  <c r="D13" i="110"/>
  <c r="T12" i="104"/>
  <c r="P12" i="104"/>
  <c r="AD12" i="125"/>
  <c r="H24" i="134"/>
  <c r="AA13" i="125"/>
  <c r="D28" i="148"/>
  <c r="D13" i="112"/>
  <c r="P12" i="110"/>
  <c r="Y14" i="92"/>
  <c r="P22" i="110"/>
  <c r="D19" i="112"/>
  <c r="P10" i="110"/>
  <c r="D10" i="110"/>
  <c r="D16" i="110"/>
  <c r="K15" i="107"/>
  <c r="R16" i="10"/>
  <c r="AA17" i="79"/>
  <c r="P27" i="103"/>
  <c r="Q27" i="103" s="1"/>
  <c r="T27" i="103"/>
  <c r="AH27" i="103" s="1"/>
  <c r="D10" i="111"/>
  <c r="E16" i="140"/>
  <c r="E29" i="10"/>
  <c r="H24" i="137"/>
  <c r="G25" i="96"/>
  <c r="X20" i="10"/>
  <c r="P23" i="111"/>
  <c r="D23" i="111"/>
  <c r="N13" i="141"/>
  <c r="G15" i="98"/>
  <c r="Q21" i="92"/>
  <c r="I13" i="96"/>
  <c r="AC19" i="146"/>
  <c r="P16" i="109"/>
  <c r="F20" i="107"/>
  <c r="K20" i="107"/>
  <c r="K21" i="79"/>
  <c r="Z13" i="98"/>
  <c r="K25" i="148"/>
  <c r="AB12" i="98"/>
  <c r="AB14" i="98"/>
  <c r="AB13" i="98"/>
  <c r="H26" i="145"/>
  <c r="E20" i="50"/>
  <c r="E23" i="50"/>
  <c r="E26" i="50"/>
  <c r="E14" i="50"/>
  <c r="E25" i="50"/>
  <c r="E29" i="50"/>
  <c r="R29" i="50"/>
  <c r="E28" i="50"/>
  <c r="E11" i="50"/>
  <c r="E24" i="50"/>
  <c r="E16" i="50"/>
  <c r="E27" i="50"/>
  <c r="E12" i="50"/>
  <c r="H29" i="50"/>
  <c r="E19" i="50"/>
  <c r="M29" i="50"/>
  <c r="E18" i="50"/>
  <c r="E15" i="50"/>
  <c r="E22" i="50"/>
  <c r="E21" i="50"/>
  <c r="E13" i="50"/>
  <c r="E17" i="50"/>
  <c r="AH16" i="104"/>
  <c r="G30" i="49"/>
  <c r="M21" i="98"/>
  <c r="M15" i="108"/>
  <c r="F23" i="148"/>
  <c r="I23" i="97"/>
  <c r="AA14" i="152"/>
  <c r="AA12" i="152"/>
  <c r="M10" i="97"/>
  <c r="I10" i="97"/>
  <c r="Q10" i="97"/>
  <c r="K10" i="97"/>
  <c r="G10" i="97"/>
  <c r="V31" i="147"/>
  <c r="T31" i="147"/>
  <c r="AH18" i="103"/>
  <c r="K26" i="95"/>
  <c r="F23" i="146"/>
  <c r="H23" i="146"/>
  <c r="K23" i="146"/>
  <c r="AH20" i="103"/>
  <c r="AT30" i="104"/>
  <c r="K20" i="148"/>
  <c r="E25" i="55"/>
  <c r="Y18" i="152"/>
  <c r="Y19" i="152"/>
  <c r="AA13" i="98"/>
  <c r="AA14" i="98"/>
  <c r="AA12" i="98"/>
  <c r="K10" i="141"/>
  <c r="G10" i="141"/>
  <c r="AH19" i="103"/>
  <c r="AH26" i="103"/>
  <c r="AT30" i="105"/>
  <c r="H14" i="145"/>
  <c r="F14" i="145"/>
  <c r="K14" i="145"/>
  <c r="W20" i="34"/>
  <c r="Z14" i="98"/>
  <c r="H13" i="146"/>
  <c r="F13" i="146"/>
  <c r="K13" i="146"/>
  <c r="U30" i="47"/>
  <c r="K30" i="47"/>
  <c r="Y30" i="47"/>
  <c r="O30" i="47"/>
  <c r="I18" i="107"/>
  <c r="I28" i="107"/>
  <c r="K30" i="141"/>
  <c r="I30" i="141"/>
  <c r="Q30" i="141"/>
  <c r="M30" i="141"/>
  <c r="G30" i="141"/>
  <c r="AH21" i="103"/>
  <c r="AT30" i="103"/>
  <c r="G21" i="97"/>
  <c r="M21" i="97"/>
  <c r="Q21" i="97"/>
  <c r="K21" i="97"/>
  <c r="I21" i="97"/>
  <c r="O15" i="79"/>
  <c r="U15" i="79"/>
  <c r="I15" i="79"/>
  <c r="L15" i="79"/>
  <c r="R15" i="79"/>
  <c r="F15" i="79"/>
  <c r="X15" i="79"/>
  <c r="AA15" i="79"/>
  <c r="AC21" i="79"/>
  <c r="M20" i="108"/>
  <c r="I20" i="108"/>
  <c r="G20" i="108"/>
  <c r="K20" i="108"/>
  <c r="W26" i="34"/>
  <c r="I20" i="96"/>
  <c r="M23" i="97"/>
  <c r="AC12" i="152"/>
  <c r="W14" i="152"/>
  <c r="K24" i="94"/>
  <c r="I24" i="94"/>
  <c r="G24" i="94"/>
  <c r="M24" i="94"/>
  <c r="Q24" i="94"/>
  <c r="L27" i="107"/>
  <c r="I27" i="107"/>
  <c r="H20" i="148"/>
  <c r="H16" i="143"/>
  <c r="K16" i="143"/>
  <c r="F16" i="143"/>
  <c r="H16" i="148"/>
  <c r="F16" i="148"/>
  <c r="K16" i="148"/>
  <c r="I19" i="94"/>
  <c r="K19" i="94"/>
  <c r="G19" i="94"/>
  <c r="Q19" i="94"/>
  <c r="M19" i="94"/>
  <c r="K23" i="97"/>
  <c r="D31" i="146"/>
  <c r="O31" i="146"/>
  <c r="M31" i="146"/>
  <c r="AN21" i="104"/>
  <c r="K31" i="139"/>
  <c r="Y31" i="139"/>
  <c r="F31" i="139"/>
  <c r="K15" i="141"/>
  <c r="G15" i="141"/>
  <c r="I15" i="141"/>
  <c r="O31" i="143"/>
  <c r="M31" i="143"/>
  <c r="AT11" i="103"/>
  <c r="AT23" i="103"/>
  <c r="AT14" i="103"/>
  <c r="AT19" i="103"/>
  <c r="AT26" i="103"/>
  <c r="AT24" i="103"/>
  <c r="AT28" i="103"/>
  <c r="AT17" i="103"/>
  <c r="AT16" i="103"/>
  <c r="AT25" i="103"/>
  <c r="AT15" i="103"/>
  <c r="AT20" i="103"/>
  <c r="AT27" i="103"/>
  <c r="AT13" i="103"/>
  <c r="AT21" i="103"/>
  <c r="AT22" i="103"/>
  <c r="AT12" i="103"/>
  <c r="AT18" i="103"/>
  <c r="G21" i="141"/>
  <c r="I21" i="141"/>
  <c r="K21" i="141"/>
  <c r="V31" i="148"/>
  <c r="T31" i="148"/>
  <c r="Z14" i="152"/>
  <c r="Z12" i="152"/>
  <c r="M23" i="152"/>
  <c r="Z13" i="152"/>
  <c r="K19" i="144"/>
  <c r="F19" i="144"/>
  <c r="H19" i="144"/>
  <c r="G12" i="94"/>
  <c r="Q12" i="94"/>
  <c r="I12" i="94"/>
  <c r="M12" i="94"/>
  <c r="H27" i="111"/>
  <c r="D27" i="111"/>
  <c r="P27" i="111"/>
  <c r="L27" i="111"/>
  <c r="F27" i="111"/>
  <c r="N27" i="111"/>
  <c r="J27" i="111"/>
  <c r="Q30" i="49"/>
  <c r="U30" i="49"/>
  <c r="S30" i="49"/>
  <c r="Y30" i="49"/>
  <c r="M30" i="49"/>
  <c r="O30" i="49"/>
  <c r="K19" i="145"/>
  <c r="F19" i="145"/>
  <c r="H20" i="142"/>
  <c r="F20" i="142"/>
  <c r="K20" i="142"/>
  <c r="F20" i="143"/>
  <c r="K20" i="143"/>
  <c r="H20" i="143"/>
  <c r="AD12" i="68"/>
  <c r="V12" i="92"/>
  <c r="V13" i="92"/>
  <c r="H18" i="143"/>
  <c r="K18" i="143"/>
  <c r="I27" i="108"/>
  <c r="K27" i="108"/>
  <c r="G27" i="108"/>
  <c r="M27" i="108"/>
  <c r="H22" i="146"/>
  <c r="K22" i="146"/>
  <c r="F22" i="146"/>
  <c r="F20" i="147"/>
  <c r="H20" i="147"/>
  <c r="H13" i="144"/>
  <c r="F13" i="144"/>
  <c r="K13" i="144"/>
  <c r="Q15" i="94"/>
  <c r="G15" i="94"/>
  <c r="O15" i="94" s="1"/>
  <c r="Q12" i="96"/>
  <c r="M12" i="96"/>
  <c r="K12" i="96"/>
  <c r="G12" i="96"/>
  <c r="K12" i="94"/>
  <c r="AH16" i="103"/>
  <c r="F12" i="143"/>
  <c r="H12" i="143"/>
  <c r="K12" i="143"/>
  <c r="M20" i="96"/>
  <c r="K25" i="94"/>
  <c r="Q25" i="94"/>
  <c r="G25" i="94"/>
  <c r="I25" i="94"/>
  <c r="M25" i="94"/>
  <c r="Z18" i="152"/>
  <c r="Z19" i="152"/>
  <c r="Z17" i="152"/>
  <c r="I21" i="106"/>
  <c r="G25" i="108"/>
  <c r="K25" i="108"/>
  <c r="I25" i="108"/>
  <c r="M25" i="108"/>
  <c r="W15" i="34"/>
  <c r="G22" i="96"/>
  <c r="K22" i="96"/>
  <c r="I22" i="96"/>
  <c r="M22" i="96"/>
  <c r="Q22" i="96"/>
  <c r="K21" i="94"/>
  <c r="Q21" i="94"/>
  <c r="M21" i="94"/>
  <c r="K15" i="97"/>
  <c r="G15" i="97"/>
  <c r="I15" i="97"/>
  <c r="M15" i="97"/>
  <c r="Q15" i="97"/>
  <c r="W13" i="152"/>
  <c r="K18" i="147"/>
  <c r="H18" i="147"/>
  <c r="F18" i="147"/>
  <c r="I21" i="94"/>
  <c r="M25" i="95"/>
  <c r="K25" i="95"/>
  <c r="I25" i="95"/>
  <c r="G25" i="95"/>
  <c r="Q25" i="95"/>
  <c r="G20" i="96"/>
  <c r="K22" i="145"/>
  <c r="H22" i="145"/>
  <c r="F22" i="145"/>
  <c r="AN19" i="105"/>
  <c r="AN18" i="105"/>
  <c r="AN25" i="105"/>
  <c r="AN27" i="105"/>
  <c r="AN22" i="105"/>
  <c r="AN28" i="105"/>
  <c r="AN23" i="105"/>
  <c r="AN15" i="105"/>
  <c r="AN13" i="105"/>
  <c r="AN12" i="105"/>
  <c r="AN26" i="105"/>
  <c r="AN20" i="105"/>
  <c r="AN21" i="105"/>
  <c r="AP29" i="105" s="1"/>
  <c r="AN16" i="105"/>
  <c r="AP22" i="105" s="1"/>
  <c r="Q23" i="94"/>
  <c r="I23" i="94"/>
  <c r="G23" i="94"/>
  <c r="M23" i="94"/>
  <c r="O17" i="141"/>
  <c r="Y13" i="152"/>
  <c r="Y14" i="152"/>
  <c r="K23" i="152"/>
  <c r="V31" i="145"/>
  <c r="T31" i="145"/>
  <c r="AH17" i="103"/>
  <c r="AH23" i="103"/>
  <c r="F27" i="147"/>
  <c r="K27" i="147"/>
  <c r="K23" i="142"/>
  <c r="H23" i="142"/>
  <c r="F23" i="142"/>
  <c r="Q21" i="96"/>
  <c r="G21" i="96"/>
  <c r="K21" i="96"/>
  <c r="M21" i="96"/>
  <c r="I21" i="96"/>
  <c r="AC31" i="142"/>
  <c r="AA31" i="142"/>
  <c r="I12" i="95"/>
  <c r="G12" i="95"/>
  <c r="M12" i="95"/>
  <c r="K12" i="95"/>
  <c r="Q12" i="95"/>
  <c r="K13" i="145"/>
  <c r="F13" i="145"/>
  <c r="H13" i="145"/>
  <c r="K15" i="108"/>
  <c r="F24" i="144"/>
  <c r="H24" i="144"/>
  <c r="K24" i="144"/>
  <c r="F29" i="142"/>
  <c r="K29" i="142"/>
  <c r="H29" i="142"/>
  <c r="AA31" i="148"/>
  <c r="AC31" i="148"/>
  <c r="F25" i="148"/>
  <c r="H25" i="148"/>
  <c r="AD16" i="79"/>
  <c r="K19" i="97"/>
  <c r="Q19" i="97"/>
  <c r="I19" i="97"/>
  <c r="E14" i="54"/>
  <c r="E22" i="54"/>
  <c r="Y17" i="98"/>
  <c r="Y16" i="98"/>
  <c r="Y18" i="98"/>
  <c r="K17" i="146"/>
  <c r="F17" i="146"/>
  <c r="H17" i="146"/>
  <c r="K19" i="141"/>
  <c r="I19" i="141"/>
  <c r="AB18" i="152"/>
  <c r="AB17" i="152"/>
  <c r="M23" i="96"/>
  <c r="Q23" i="96"/>
  <c r="K23" i="96"/>
  <c r="I23" i="96"/>
  <c r="G23" i="96"/>
  <c r="F25" i="147"/>
  <c r="K25" i="147"/>
  <c r="H25" i="147"/>
  <c r="F15" i="125"/>
  <c r="U15" i="125"/>
  <c r="L15" i="125"/>
  <c r="AA15" i="125"/>
  <c r="V31" i="146"/>
  <c r="T31" i="146"/>
  <c r="K12" i="147"/>
  <c r="H12" i="147"/>
  <c r="G18" i="97"/>
  <c r="M18" i="97"/>
  <c r="AH15" i="103"/>
  <c r="AH17" i="104"/>
  <c r="AH11" i="103"/>
  <c r="D31" i="148"/>
  <c r="K20" i="144"/>
  <c r="H20" i="144"/>
  <c r="F20" i="144"/>
  <c r="I18" i="141"/>
  <c r="G18" i="141"/>
  <c r="K18" i="141"/>
  <c r="F24" i="147"/>
  <c r="H24" i="147"/>
  <c r="K24" i="147"/>
  <c r="G13" i="94"/>
  <c r="M13" i="94"/>
  <c r="K13" i="94"/>
  <c r="Q13" i="94"/>
  <c r="I13" i="94"/>
  <c r="Q17" i="97"/>
  <c r="G17" i="97"/>
  <c r="K17" i="97"/>
  <c r="I17" i="97"/>
  <c r="M17" i="97"/>
  <c r="K28" i="142"/>
  <c r="F28" i="142"/>
  <c r="H28" i="142"/>
  <c r="O12" i="141"/>
  <c r="H26" i="147"/>
  <c r="F26" i="147"/>
  <c r="F25" i="144"/>
  <c r="H25" i="144"/>
  <c r="K25" i="144"/>
  <c r="V15" i="92"/>
  <c r="G24" i="96"/>
  <c r="K13" i="97"/>
  <c r="G13" i="97"/>
  <c r="M13" i="97"/>
  <c r="I13" i="97"/>
  <c r="Q13" i="97"/>
  <c r="G19" i="95"/>
  <c r="K19" i="95"/>
  <c r="I19" i="95"/>
  <c r="M19" i="95"/>
  <c r="Q19" i="95"/>
  <c r="I30" i="106"/>
  <c r="O20" i="141"/>
  <c r="AB18" i="98"/>
  <c r="AB17" i="98"/>
  <c r="AB16" i="98"/>
  <c r="X13" i="98"/>
  <c r="X12" i="98"/>
  <c r="X14" i="98"/>
  <c r="I21" i="98"/>
  <c r="I23" i="141"/>
  <c r="K23" i="141"/>
  <c r="G23" i="141"/>
  <c r="L16" i="107"/>
  <c r="I16" i="107"/>
  <c r="K26" i="148"/>
  <c r="H26" i="148"/>
  <c r="K10" i="108"/>
  <c r="Y31" i="134"/>
  <c r="K31" i="134"/>
  <c r="H31" i="134"/>
  <c r="R31" i="134"/>
  <c r="G16" i="97"/>
  <c r="M16" i="97"/>
  <c r="K16" i="97"/>
  <c r="Q16" i="97"/>
  <c r="F12" i="145"/>
  <c r="K12" i="145"/>
  <c r="H12" i="145"/>
  <c r="H14" i="142"/>
  <c r="F14" i="142"/>
  <c r="K14" i="142"/>
  <c r="K24" i="145"/>
  <c r="F24" i="145"/>
  <c r="H24" i="145"/>
  <c r="H16" i="145"/>
  <c r="F16" i="145"/>
  <c r="Q13" i="95"/>
  <c r="I13" i="95"/>
  <c r="AD13" i="68"/>
  <c r="Q23" i="95"/>
  <c r="K23" i="95"/>
  <c r="I23" i="95"/>
  <c r="G23" i="95"/>
  <c r="P30" i="103"/>
  <c r="Q30" i="103" s="1"/>
  <c r="AB25" i="103" s="1"/>
  <c r="AH24" i="104"/>
  <c r="L25" i="107"/>
  <c r="I25" i="107"/>
  <c r="G27" i="97"/>
  <c r="K27" i="97"/>
  <c r="M27" i="97"/>
  <c r="I27" i="97"/>
  <c r="Q27" i="97"/>
  <c r="AD14" i="68"/>
  <c r="I24" i="96"/>
  <c r="I20" i="97"/>
  <c r="G20" i="97"/>
  <c r="K20" i="97"/>
  <c r="Q20" i="97"/>
  <c r="M20" i="97"/>
  <c r="M31" i="147"/>
  <c r="O31" i="147"/>
  <c r="I25" i="141"/>
  <c r="G25" i="141"/>
  <c r="H22" i="144"/>
  <c r="F22" i="144"/>
  <c r="K22" i="144"/>
  <c r="K25" i="141"/>
  <c r="I26" i="95"/>
  <c r="O26" i="95" s="1"/>
  <c r="AC14" i="152"/>
  <c r="H22" i="142"/>
  <c r="F22" i="142"/>
  <c r="K22" i="142"/>
  <c r="Q16" i="95"/>
  <c r="K16" i="95"/>
  <c r="M16" i="95"/>
  <c r="I16" i="95"/>
  <c r="G16" i="95"/>
  <c r="AA31" i="144"/>
  <c r="AC31" i="144"/>
  <c r="F21" i="145"/>
  <c r="D31" i="142"/>
  <c r="K31" i="142" s="1"/>
  <c r="K18" i="144"/>
  <c r="F18" i="144"/>
  <c r="I16" i="97"/>
  <c r="M13" i="95"/>
  <c r="AH24" i="103"/>
  <c r="I26" i="141"/>
  <c r="G26" i="141"/>
  <c r="K26" i="141"/>
  <c r="F27" i="109"/>
  <c r="H27" i="109"/>
  <c r="L27" i="109"/>
  <c r="J27" i="109"/>
  <c r="N27" i="109"/>
  <c r="D27" i="109"/>
  <c r="P27" i="109"/>
  <c r="K23" i="148"/>
  <c r="G15" i="108"/>
  <c r="O15" i="108" s="1"/>
  <c r="Q14" i="96"/>
  <c r="K14" i="96"/>
  <c r="I14" i="96"/>
  <c r="G14" i="96"/>
  <c r="M14" i="96"/>
  <c r="K20" i="96"/>
  <c r="AT15" i="104"/>
  <c r="AT13" i="104"/>
  <c r="AT20" i="104"/>
  <c r="AT16" i="104"/>
  <c r="AT11" i="104"/>
  <c r="AT25" i="104"/>
  <c r="AT26" i="104"/>
  <c r="AT14" i="104"/>
  <c r="AT21" i="104"/>
  <c r="AT22" i="104"/>
  <c r="AT28" i="104"/>
  <c r="AT24" i="104"/>
  <c r="AT17" i="104"/>
  <c r="AT27" i="104"/>
  <c r="AT19" i="104"/>
  <c r="AT12" i="104"/>
  <c r="AT18" i="104"/>
  <c r="AT23" i="104"/>
  <c r="Q18" i="95"/>
  <c r="G18" i="95"/>
  <c r="I18" i="95"/>
  <c r="K18" i="95"/>
  <c r="M18" i="95"/>
  <c r="Q14" i="94"/>
  <c r="G14" i="94"/>
  <c r="M14" i="94"/>
  <c r="K14" i="94"/>
  <c r="I14" i="94"/>
  <c r="G11" i="141"/>
  <c r="K11" i="141"/>
  <c r="N29" i="141"/>
  <c r="G29" i="141" s="1"/>
  <c r="I11" i="141"/>
  <c r="W17" i="98"/>
  <c r="W16" i="98"/>
  <c r="W18" i="98"/>
  <c r="Q18" i="96"/>
  <c r="M18" i="96"/>
  <c r="K18" i="96"/>
  <c r="I18" i="96"/>
  <c r="G18" i="96"/>
  <c r="AB12" i="152"/>
  <c r="AB14" i="152"/>
  <c r="AB13" i="152"/>
  <c r="Q23" i="152"/>
  <c r="F27" i="146"/>
  <c r="K27" i="146"/>
  <c r="E31" i="84"/>
  <c r="G31" i="84"/>
  <c r="I31" i="84"/>
  <c r="E20" i="56"/>
  <c r="E16" i="56"/>
  <c r="E13" i="56"/>
  <c r="E24" i="56"/>
  <c r="R29" i="56"/>
  <c r="E12" i="56"/>
  <c r="E15" i="56"/>
  <c r="E21" i="56"/>
  <c r="E25" i="56"/>
  <c r="E17" i="56"/>
  <c r="E18" i="56"/>
  <c r="E27" i="56"/>
  <c r="E14" i="56"/>
  <c r="E29" i="56"/>
  <c r="E28" i="56"/>
  <c r="E23" i="56"/>
  <c r="H29" i="56"/>
  <c r="E19" i="56"/>
  <c r="E26" i="56"/>
  <c r="E22" i="56"/>
  <c r="E11" i="56"/>
  <c r="M29" i="56"/>
  <c r="G21" i="98"/>
  <c r="F14" i="148"/>
  <c r="H14" i="148"/>
  <c r="K14" i="148"/>
  <c r="F27" i="148"/>
  <c r="K27" i="148"/>
  <c r="H27" i="148"/>
  <c r="H21" i="144"/>
  <c r="F21" i="144"/>
  <c r="K21" i="144"/>
  <c r="K27" i="143"/>
  <c r="H27" i="143"/>
  <c r="F27" i="143"/>
  <c r="K13" i="148"/>
  <c r="F13" i="148"/>
  <c r="H13" i="148"/>
  <c r="T31" i="144"/>
  <c r="V31" i="144"/>
  <c r="K25" i="145"/>
  <c r="H25" i="145"/>
  <c r="F25" i="145"/>
  <c r="F25" i="142"/>
  <c r="H25" i="142"/>
  <c r="K25" i="142"/>
  <c r="AA18" i="98"/>
  <c r="AA16" i="98"/>
  <c r="AA17" i="98"/>
  <c r="O21" i="98"/>
  <c r="W10" i="34"/>
  <c r="E27" i="57"/>
  <c r="E28" i="57"/>
  <c r="E29" i="57"/>
  <c r="E26" i="57"/>
  <c r="E22" i="57"/>
  <c r="E20" i="57"/>
  <c r="E21" i="57"/>
  <c r="E24" i="57"/>
  <c r="E16" i="57"/>
  <c r="H29" i="57"/>
  <c r="E23" i="57"/>
  <c r="E11" i="57"/>
  <c r="E13" i="57"/>
  <c r="E17" i="57"/>
  <c r="E18" i="57"/>
  <c r="R29" i="57"/>
  <c r="E12" i="57"/>
  <c r="E19" i="57"/>
  <c r="E15" i="57"/>
  <c r="M29" i="57"/>
  <c r="E25" i="57"/>
  <c r="X17" i="98"/>
  <c r="X18" i="98"/>
  <c r="X16" i="98"/>
  <c r="K15" i="146"/>
  <c r="F15" i="146"/>
  <c r="H15" i="146"/>
  <c r="M19" i="96"/>
  <c r="K19" i="96"/>
  <c r="I19" i="96"/>
  <c r="Q19" i="96"/>
  <c r="G19" i="96"/>
  <c r="H19" i="143"/>
  <c r="K19" i="143"/>
  <c r="F19" i="143"/>
  <c r="AT15" i="105"/>
  <c r="AT27" i="105"/>
  <c r="AT23" i="105"/>
  <c r="AT19" i="105"/>
  <c r="AT14" i="105"/>
  <c r="AT18" i="105"/>
  <c r="AT20" i="105"/>
  <c r="AT13" i="105"/>
  <c r="AT28" i="105"/>
  <c r="AT16" i="105"/>
  <c r="AT25" i="105"/>
  <c r="AT26" i="105"/>
  <c r="AT11" i="105"/>
  <c r="AT12" i="105"/>
  <c r="AT24" i="105"/>
  <c r="AT17" i="105"/>
  <c r="AT22" i="105"/>
  <c r="AT21" i="105"/>
  <c r="G10" i="108"/>
  <c r="P27" i="112"/>
  <c r="L27" i="112"/>
  <c r="F27" i="112"/>
  <c r="N27" i="112"/>
  <c r="J27" i="112"/>
  <c r="H27" i="112"/>
  <c r="D27" i="112"/>
  <c r="K23" i="108"/>
  <c r="I23" i="108"/>
  <c r="G23" i="108"/>
  <c r="M23" i="108"/>
  <c r="P27" i="110"/>
  <c r="L27" i="110"/>
  <c r="H27" i="110"/>
  <c r="D27" i="110"/>
  <c r="F27" i="110"/>
  <c r="N27" i="110"/>
  <c r="J27" i="110"/>
  <c r="D31" i="147"/>
  <c r="Y31" i="147" s="1"/>
  <c r="AH11" i="104"/>
  <c r="AJ15" i="104" s="1"/>
  <c r="M31" i="144"/>
  <c r="O31" i="144"/>
  <c r="D31" i="144"/>
  <c r="O12" i="96"/>
  <c r="M23" i="95"/>
  <c r="AP28" i="105"/>
  <c r="O10" i="95"/>
  <c r="AP12" i="105"/>
  <c r="AQ12" i="105" s="1"/>
  <c r="O11" i="94"/>
  <c r="O30" i="141"/>
  <c r="AP14" i="105"/>
  <c r="AR14" i="105" s="1"/>
  <c r="O13" i="95"/>
  <c r="AP15" i="105"/>
  <c r="AQ15" i="105" s="1"/>
  <c r="I30" i="96"/>
  <c r="Q30" i="96"/>
  <c r="M30" i="96"/>
  <c r="G30" i="96"/>
  <c r="K30" i="96"/>
  <c r="AB11" i="103"/>
  <c r="AB17" i="103"/>
  <c r="AB20" i="103"/>
  <c r="AB28" i="103"/>
  <c r="AB14" i="103"/>
  <c r="AB24" i="103"/>
  <c r="AB21" i="103"/>
  <c r="AB13" i="103"/>
  <c r="AB30" i="103"/>
  <c r="AB26" i="103"/>
  <c r="AP25" i="105"/>
  <c r="AQ25" i="105" s="1"/>
  <c r="AP21" i="105"/>
  <c r="O14" i="95"/>
  <c r="O18" i="94"/>
  <c r="AP11" i="105"/>
  <c r="AP16" i="105"/>
  <c r="AP24" i="105"/>
  <c r="AQ24" i="105" s="1"/>
  <c r="AP20" i="105"/>
  <c r="O14" i="97"/>
  <c r="AP19" i="103"/>
  <c r="AP27" i="103"/>
  <c r="AP21" i="103"/>
  <c r="AP11" i="103"/>
  <c r="AP20" i="103"/>
  <c r="AP13" i="103"/>
  <c r="AP17" i="103"/>
  <c r="AP24" i="103"/>
  <c r="AP23" i="103"/>
  <c r="AP26" i="103"/>
  <c r="AP29" i="103"/>
  <c r="AP15" i="103"/>
  <c r="AP28" i="103"/>
  <c r="AP22" i="103"/>
  <c r="AP16" i="103"/>
  <c r="AP12" i="103"/>
  <c r="AP14" i="103"/>
  <c r="AP25" i="103"/>
  <c r="AP18" i="103"/>
  <c r="AP13" i="105"/>
  <c r="AR13" i="105" s="1"/>
  <c r="AP23" i="105"/>
  <c r="AP17" i="105"/>
  <c r="AR17" i="105" s="1"/>
  <c r="O27" i="95"/>
  <c r="AP19" i="105"/>
  <c r="AR19" i="105" s="1"/>
  <c r="AP18" i="105"/>
  <c r="AP27" i="105"/>
  <c r="Y31" i="143"/>
  <c r="K31" i="143"/>
  <c r="F31" i="143"/>
  <c r="H31" i="143"/>
  <c r="R31" i="143"/>
  <c r="M30" i="94"/>
  <c r="K30" i="94"/>
  <c r="G30" i="94"/>
  <c r="Q30" i="94"/>
  <c r="I30" i="94"/>
  <c r="Q11" i="100" l="1"/>
  <c r="P30" i="100"/>
  <c r="Q30" i="100" s="1"/>
  <c r="Q11" i="101"/>
  <c r="P30" i="101"/>
  <c r="Q30" i="101" s="1"/>
  <c r="P30" i="4"/>
  <c r="Q30" i="4" s="1"/>
  <c r="T30" i="4"/>
  <c r="E14" i="53"/>
  <c r="E22" i="53"/>
  <c r="E27" i="53"/>
  <c r="E26" i="53"/>
  <c r="E12" i="53"/>
  <c r="M29" i="53"/>
  <c r="E25" i="53"/>
  <c r="E20" i="53"/>
  <c r="E15" i="53"/>
  <c r="E23" i="53"/>
  <c r="E24" i="53"/>
  <c r="E17" i="53"/>
  <c r="E28" i="53"/>
  <c r="E19" i="53"/>
  <c r="E18" i="53"/>
  <c r="E11" i="53"/>
  <c r="E16" i="53"/>
  <c r="R29" i="53"/>
  <c r="E29" i="53"/>
  <c r="E13" i="53"/>
  <c r="E21" i="53"/>
  <c r="H29" i="53"/>
  <c r="AQ14" i="105"/>
  <c r="K21" i="98"/>
  <c r="O19" i="97"/>
  <c r="G22" i="95"/>
  <c r="M22" i="95"/>
  <c r="G30" i="47"/>
  <c r="W30" i="47" s="1"/>
  <c r="S30" i="47"/>
  <c r="M20" i="95"/>
  <c r="Q20" i="95"/>
  <c r="I20" i="95"/>
  <c r="G20" i="95"/>
  <c r="K20" i="95"/>
  <c r="M26" i="94"/>
  <c r="Q26" i="94"/>
  <c r="I26" i="94"/>
  <c r="K26" i="94"/>
  <c r="I10" i="94"/>
  <c r="G10" i="94"/>
  <c r="M10" i="94"/>
  <c r="K10" i="94"/>
  <c r="Q10" i="94"/>
  <c r="Q20" i="94"/>
  <c r="G20" i="94"/>
  <c r="I20" i="94"/>
  <c r="M20" i="94"/>
  <c r="G26" i="94"/>
  <c r="O26" i="94" s="1"/>
  <c r="K20" i="94"/>
  <c r="G23" i="92"/>
  <c r="W17" i="92"/>
  <c r="W19" i="92"/>
  <c r="W20" i="92"/>
  <c r="W18" i="92"/>
  <c r="Y20" i="92"/>
  <c r="Y19" i="92"/>
  <c r="Y17" i="92"/>
  <c r="Y18" i="92"/>
  <c r="AA19" i="92"/>
  <c r="AA17" i="92"/>
  <c r="V19" i="152"/>
  <c r="V18" i="152"/>
  <c r="AA18" i="92"/>
  <c r="AH30" i="104"/>
  <c r="AH19" i="104"/>
  <c r="AN26" i="104"/>
  <c r="AN30" i="104"/>
  <c r="AN11" i="104"/>
  <c r="AN18" i="104"/>
  <c r="AH14" i="104"/>
  <c r="AJ21" i="104" s="1"/>
  <c r="AN17" i="104"/>
  <c r="AN12" i="104"/>
  <c r="AN13" i="104"/>
  <c r="AH26" i="104"/>
  <c r="AH21" i="104"/>
  <c r="AH13" i="104"/>
  <c r="AN27" i="104"/>
  <c r="AN16" i="104"/>
  <c r="AP28" i="104" s="1"/>
  <c r="AN14" i="104"/>
  <c r="AH23" i="104"/>
  <c r="AN25" i="104"/>
  <c r="AN19" i="104"/>
  <c r="AN20" i="104"/>
  <c r="AN22" i="104"/>
  <c r="AN24" i="104"/>
  <c r="AN23" i="104"/>
  <c r="AN28" i="104"/>
  <c r="O31" i="145"/>
  <c r="M31" i="145"/>
  <c r="K12" i="108"/>
  <c r="I12" i="108"/>
  <c r="G12" i="108"/>
  <c r="I14" i="108"/>
  <c r="G14" i="108"/>
  <c r="K14" i="108"/>
  <c r="M12" i="108"/>
  <c r="M14" i="108"/>
  <c r="AH25" i="104"/>
  <c r="AQ17" i="105"/>
  <c r="AH25" i="103"/>
  <c r="AH28" i="103"/>
  <c r="AH15" i="104"/>
  <c r="AH13" i="103"/>
  <c r="AR22" i="105"/>
  <c r="AQ22" i="105"/>
  <c r="I30" i="97"/>
  <c r="Q30" i="97"/>
  <c r="K30" i="97"/>
  <c r="G30" i="97"/>
  <c r="O21" i="96"/>
  <c r="I26" i="97"/>
  <c r="Q26" i="97"/>
  <c r="F27" i="142"/>
  <c r="H27" i="142"/>
  <c r="K27" i="142"/>
  <c r="M15" i="96"/>
  <c r="K27" i="145"/>
  <c r="H15" i="148"/>
  <c r="F15" i="148"/>
  <c r="K15" i="148"/>
  <c r="M21" i="95"/>
  <c r="I21" i="95"/>
  <c r="Q21" i="95"/>
  <c r="G21" i="95"/>
  <c r="K21" i="95"/>
  <c r="V13" i="152"/>
  <c r="V14" i="152"/>
  <c r="E23" i="152"/>
  <c r="V12" i="152"/>
  <c r="H16" i="147"/>
  <c r="K16" i="147"/>
  <c r="F16" i="147"/>
  <c r="I25" i="96"/>
  <c r="K24" i="148"/>
  <c r="F24" i="148"/>
  <c r="H24" i="148"/>
  <c r="I12" i="97"/>
  <c r="M12" i="97"/>
  <c r="K12" i="97"/>
  <c r="G12" i="97"/>
  <c r="Q12" i="97"/>
  <c r="Y13" i="92"/>
  <c r="Y15" i="92"/>
  <c r="K23" i="92"/>
  <c r="K13" i="147"/>
  <c r="H13" i="147"/>
  <c r="F13" i="147"/>
  <c r="H21" i="143"/>
  <c r="K21" i="143"/>
  <c r="F21" i="143"/>
  <c r="I17" i="95"/>
  <c r="K17" i="95"/>
  <c r="G17" i="95"/>
  <c r="Q17" i="95"/>
  <c r="M17" i="95"/>
  <c r="Q23" i="92"/>
  <c r="AB12" i="92"/>
  <c r="AB15" i="92"/>
  <c r="AB14" i="92"/>
  <c r="AB13" i="92"/>
  <c r="AD17" i="79"/>
  <c r="H19" i="146"/>
  <c r="F19" i="146"/>
  <c r="K19" i="146"/>
  <c r="W13" i="34"/>
  <c r="O26" i="141"/>
  <c r="AH30" i="103"/>
  <c r="I20" i="107"/>
  <c r="L20" i="107"/>
  <c r="K22" i="143"/>
  <c r="F22" i="143"/>
  <c r="H22" i="143"/>
  <c r="H16" i="144"/>
  <c r="F16" i="144"/>
  <c r="K16" i="144"/>
  <c r="M30" i="97"/>
  <c r="K28" i="143"/>
  <c r="F28" i="143"/>
  <c r="H28" i="143"/>
  <c r="Q27" i="94"/>
  <c r="K27" i="94"/>
  <c r="G27" i="94"/>
  <c r="I27" i="94"/>
  <c r="M27" i="94"/>
  <c r="I25" i="106"/>
  <c r="C31" i="106"/>
  <c r="W19" i="152"/>
  <c r="W18" i="152"/>
  <c r="W17" i="152"/>
  <c r="F15" i="147"/>
  <c r="H15" i="147"/>
  <c r="K15" i="147"/>
  <c r="H29" i="147"/>
  <c r="F29" i="147"/>
  <c r="K29" i="147"/>
  <c r="E27" i="51"/>
  <c r="H29" i="51"/>
  <c r="E12" i="51"/>
  <c r="E25" i="51"/>
  <c r="E20" i="51"/>
  <c r="E17" i="51"/>
  <c r="E23" i="51"/>
  <c r="E19" i="51"/>
  <c r="E29" i="51"/>
  <c r="R29" i="51"/>
  <c r="E24" i="51"/>
  <c r="E11" i="51"/>
  <c r="E21" i="51"/>
  <c r="E26" i="51"/>
  <c r="E16" i="51"/>
  <c r="E14" i="51"/>
  <c r="E28" i="51"/>
  <c r="E22" i="51"/>
  <c r="M29" i="51"/>
  <c r="E15" i="51"/>
  <c r="E18" i="51"/>
  <c r="E13" i="51"/>
  <c r="M26" i="97"/>
  <c r="K30" i="95"/>
  <c r="G30" i="95"/>
  <c r="Q30" i="95"/>
  <c r="M30" i="95"/>
  <c r="I30" i="95"/>
  <c r="F23" i="143"/>
  <c r="K23" i="143"/>
  <c r="I26" i="107"/>
  <c r="L26" i="107"/>
  <c r="G22" i="94"/>
  <c r="Q22" i="94"/>
  <c r="M22" i="94"/>
  <c r="I22" i="94"/>
  <c r="K22" i="94"/>
  <c r="K15" i="95"/>
  <c r="AH27" i="105"/>
  <c r="K27" i="141"/>
  <c r="AA19" i="79"/>
  <c r="O19" i="79"/>
  <c r="F19" i="79"/>
  <c r="X19" i="79"/>
  <c r="R19" i="79"/>
  <c r="L19" i="79"/>
  <c r="U19" i="79"/>
  <c r="I19" i="79"/>
  <c r="I16" i="68"/>
  <c r="L16" i="68"/>
  <c r="O16" i="68"/>
  <c r="AC23" i="68"/>
  <c r="X23" i="68" s="1"/>
  <c r="AA16" i="68"/>
  <c r="U16" i="68"/>
  <c r="F16" i="68"/>
  <c r="R16" i="68"/>
  <c r="X16" i="68"/>
  <c r="Z20" i="92"/>
  <c r="Z17" i="92"/>
  <c r="Z18" i="92"/>
  <c r="Z19" i="92"/>
  <c r="I19" i="107"/>
  <c r="L19" i="107"/>
  <c r="F28" i="147"/>
  <c r="K28" i="147"/>
  <c r="H28" i="147"/>
  <c r="H24" i="143"/>
  <c r="K24" i="143"/>
  <c r="F24" i="143"/>
  <c r="K18" i="146"/>
  <c r="H18" i="146"/>
  <c r="F18" i="146"/>
  <c r="Q22" i="97"/>
  <c r="I22" i="97"/>
  <c r="M22" i="97"/>
  <c r="K22" i="97"/>
  <c r="G22" i="97"/>
  <c r="K21" i="142"/>
  <c r="F21" i="142"/>
  <c r="H21" i="142"/>
  <c r="H25" i="143"/>
  <c r="F25" i="143"/>
  <c r="K25" i="143"/>
  <c r="K13" i="96"/>
  <c r="K30" i="48"/>
  <c r="Z12" i="92"/>
  <c r="Z15" i="92"/>
  <c r="Z13" i="92"/>
  <c r="Z14" i="92"/>
  <c r="M23" i="92"/>
  <c r="H14" i="147"/>
  <c r="F14" i="147"/>
  <c r="K14" i="147"/>
  <c r="H28" i="145"/>
  <c r="F28" i="145"/>
  <c r="K28" i="145"/>
  <c r="AH12" i="103"/>
  <c r="AJ28" i="103" s="1"/>
  <c r="O10" i="97"/>
  <c r="AB19" i="92"/>
  <c r="AB18" i="92"/>
  <c r="AB17" i="92"/>
  <c r="AB20" i="92"/>
  <c r="L15" i="107"/>
  <c r="I15" i="107"/>
  <c r="AH14" i="103"/>
  <c r="H26" i="144"/>
  <c r="K26" i="144"/>
  <c r="F26" i="144"/>
  <c r="K22" i="148"/>
  <c r="F22" i="148"/>
  <c r="H22" i="148"/>
  <c r="M17" i="108"/>
  <c r="K17" i="108"/>
  <c r="G17" i="108"/>
  <c r="I17" i="108"/>
  <c r="U29" i="10"/>
  <c r="X29" i="10"/>
  <c r="I29" i="10"/>
  <c r="O29" i="10"/>
  <c r="R29" i="10"/>
  <c r="L29" i="10"/>
  <c r="AD12" i="79"/>
  <c r="K26" i="97"/>
  <c r="H21" i="148"/>
  <c r="K21" i="148"/>
  <c r="F21" i="148"/>
  <c r="G11" i="97"/>
  <c r="K11" i="97"/>
  <c r="Q11" i="97"/>
  <c r="I15" i="95"/>
  <c r="Q15" i="95"/>
  <c r="AH16" i="105"/>
  <c r="F25" i="146"/>
  <c r="K25" i="146"/>
  <c r="H25" i="146"/>
  <c r="Q21" i="70"/>
  <c r="Q26" i="70"/>
  <c r="Q28" i="70"/>
  <c r="Q22" i="70"/>
  <c r="Q32" i="70"/>
  <c r="Q19" i="70"/>
  <c r="Q24" i="70"/>
  <c r="Q31" i="70"/>
  <c r="Q17" i="70"/>
  <c r="Q27" i="70"/>
  <c r="Q16" i="70"/>
  <c r="Q15" i="70"/>
  <c r="Q20" i="70"/>
  <c r="Q13" i="70"/>
  <c r="Q14" i="70"/>
  <c r="Q29" i="70"/>
  <c r="Q30" i="70"/>
  <c r="Q25" i="70"/>
  <c r="Q18" i="70"/>
  <c r="Q23" i="70"/>
  <c r="I21" i="108"/>
  <c r="M21" i="108"/>
  <c r="G21" i="108"/>
  <c r="K21" i="108"/>
  <c r="AH14" i="105"/>
  <c r="AH11" i="105"/>
  <c r="AH19" i="105"/>
  <c r="AH25" i="105"/>
  <c r="AH12" i="105"/>
  <c r="AH22" i="105"/>
  <c r="AH21" i="105"/>
  <c r="AH26" i="105"/>
  <c r="AH13" i="105"/>
  <c r="AH23" i="105"/>
  <c r="AH28" i="105"/>
  <c r="K16" i="146"/>
  <c r="H16" i="146"/>
  <c r="F16" i="146"/>
  <c r="K15" i="96"/>
  <c r="F28" i="146"/>
  <c r="K28" i="146"/>
  <c r="K26" i="108"/>
  <c r="I26" i="108"/>
  <c r="M26" i="108"/>
  <c r="G26" i="108"/>
  <c r="K11" i="96"/>
  <c r="I11" i="96"/>
  <c r="Q11" i="96"/>
  <c r="G11" i="96"/>
  <c r="M11" i="96"/>
  <c r="O25" i="94"/>
  <c r="AH27" i="104"/>
  <c r="W12" i="98"/>
  <c r="W13" i="98"/>
  <c r="W14" i="98"/>
  <c r="L21" i="107"/>
  <c r="I21" i="107"/>
  <c r="G11" i="95"/>
  <c r="G30" i="34"/>
  <c r="U30" i="34"/>
  <c r="M30" i="34"/>
  <c r="S30" i="34"/>
  <c r="Q30" i="34"/>
  <c r="O30" i="34"/>
  <c r="K30" i="34"/>
  <c r="Y30" i="34"/>
  <c r="I30" i="34"/>
  <c r="M31" i="36"/>
  <c r="M27" i="36"/>
  <c r="M12" i="36"/>
  <c r="M21" i="36"/>
  <c r="M19" i="36"/>
  <c r="M28" i="36"/>
  <c r="M22" i="36"/>
  <c r="M17" i="36"/>
  <c r="M13" i="36"/>
  <c r="M11" i="36"/>
  <c r="M18" i="36"/>
  <c r="M20" i="36"/>
  <c r="M25" i="36"/>
  <c r="M26" i="36"/>
  <c r="M16" i="36"/>
  <c r="M15" i="36"/>
  <c r="M14" i="36"/>
  <c r="M24" i="36"/>
  <c r="M23" i="36"/>
  <c r="I16" i="96"/>
  <c r="K16" i="96"/>
  <c r="G16" i="96"/>
  <c r="Q16" i="96"/>
  <c r="M16" i="96"/>
  <c r="K15" i="142"/>
  <c r="H15" i="142"/>
  <c r="F15" i="142"/>
  <c r="H23" i="145"/>
  <c r="F23" i="145"/>
  <c r="K23" i="145"/>
  <c r="R21" i="68"/>
  <c r="AA21" i="68"/>
  <c r="L21" i="68"/>
  <c r="O21" i="68"/>
  <c r="U21" i="68"/>
  <c r="X21" i="68"/>
  <c r="F21" i="68"/>
  <c r="I21" i="68"/>
  <c r="K17" i="147"/>
  <c r="H17" i="147"/>
  <c r="F17" i="147"/>
  <c r="K14" i="141"/>
  <c r="G24" i="108"/>
  <c r="I24" i="108"/>
  <c r="K24" i="108"/>
  <c r="M24" i="108"/>
  <c r="L22" i="107"/>
  <c r="I22" i="107"/>
  <c r="K13" i="142"/>
  <c r="M25" i="96"/>
  <c r="K22" i="95"/>
  <c r="I11" i="95"/>
  <c r="N15" i="43"/>
  <c r="N31" i="43"/>
  <c r="N22" i="43"/>
  <c r="N27" i="43"/>
  <c r="N19" i="43"/>
  <c r="N26" i="43"/>
  <c r="N14" i="43"/>
  <c r="N24" i="43"/>
  <c r="N23" i="43"/>
  <c r="N28" i="43"/>
  <c r="N20" i="43"/>
  <c r="N13" i="43"/>
  <c r="N11" i="43"/>
  <c r="N16" i="43"/>
  <c r="N17" i="43"/>
  <c r="N18" i="43"/>
  <c r="N12" i="43"/>
  <c r="N25" i="43"/>
  <c r="N21" i="43"/>
  <c r="K24" i="141"/>
  <c r="G24" i="141"/>
  <c r="I24" i="141"/>
  <c r="Q14" i="105"/>
  <c r="P30" i="105"/>
  <c r="Q30" i="105" s="1"/>
  <c r="AB30" i="105" s="1"/>
  <c r="K17" i="143"/>
  <c r="H17" i="143"/>
  <c r="F17" i="143"/>
  <c r="I22" i="95"/>
  <c r="O22" i="95" s="1"/>
  <c r="AH30" i="105"/>
  <c r="AH28" i="104"/>
  <c r="Q12" i="104"/>
  <c r="P30" i="104"/>
  <c r="Q30" i="104" s="1"/>
  <c r="AC17" i="98"/>
  <c r="AC16" i="98"/>
  <c r="S21" i="98"/>
  <c r="AC18" i="98"/>
  <c r="K18" i="145"/>
  <c r="F18" i="145"/>
  <c r="H18" i="145"/>
  <c r="I25" i="97"/>
  <c r="G25" i="97"/>
  <c r="K25" i="97"/>
  <c r="Q25" i="97"/>
  <c r="M25" i="97"/>
  <c r="L14" i="107"/>
  <c r="I14" i="107"/>
  <c r="O15" i="95"/>
  <c r="H12" i="144"/>
  <c r="K12" i="144"/>
  <c r="F12" i="144"/>
  <c r="AC17" i="152"/>
  <c r="AC18" i="152"/>
  <c r="S23" i="152"/>
  <c r="AC19" i="152"/>
  <c r="H27" i="144"/>
  <c r="K27" i="144"/>
  <c r="F27" i="144"/>
  <c r="K11" i="95"/>
  <c r="K14" i="144"/>
  <c r="H14" i="144"/>
  <c r="F14" i="144"/>
  <c r="G30" i="48"/>
  <c r="Y30" i="48"/>
  <c r="M30" i="48"/>
  <c r="I30" i="48"/>
  <c r="S30" i="48"/>
  <c r="U30" i="48"/>
  <c r="Q30" i="48"/>
  <c r="AH17" i="105"/>
  <c r="G27" i="141"/>
  <c r="O27" i="141" s="1"/>
  <c r="AH20" i="104"/>
  <c r="AH22" i="103"/>
  <c r="X20" i="92"/>
  <c r="X17" i="92"/>
  <c r="X18" i="92"/>
  <c r="I23" i="92"/>
  <c r="X19" i="92"/>
  <c r="H23" i="143"/>
  <c r="N26" i="102"/>
  <c r="N20" i="102"/>
  <c r="N13" i="102"/>
  <c r="N11" i="102"/>
  <c r="N19" i="102"/>
  <c r="N17" i="102"/>
  <c r="N15" i="102"/>
  <c r="N16" i="102"/>
  <c r="N23" i="102"/>
  <c r="N24" i="102"/>
  <c r="N29" i="102"/>
  <c r="N14" i="102"/>
  <c r="N10" i="102"/>
  <c r="N25" i="102"/>
  <c r="N22" i="102"/>
  <c r="N18" i="102"/>
  <c r="N21" i="102"/>
  <c r="N27" i="102"/>
  <c r="K12" i="148"/>
  <c r="H12" i="148"/>
  <c r="F12" i="148"/>
  <c r="K19" i="108"/>
  <c r="M19" i="108"/>
  <c r="G19" i="108"/>
  <c r="I19" i="108"/>
  <c r="AH15" i="105"/>
  <c r="I24" i="107"/>
  <c r="L24" i="107"/>
  <c r="W16" i="34"/>
  <c r="Q10" i="96"/>
  <c r="M10" i="96"/>
  <c r="G10" i="96"/>
  <c r="K10" i="96"/>
  <c r="I23" i="152"/>
  <c r="X13" i="152"/>
  <c r="X12" i="152"/>
  <c r="X14" i="152"/>
  <c r="K17" i="96"/>
  <c r="M17" i="96"/>
  <c r="G17" i="96"/>
  <c r="I17" i="96"/>
  <c r="Q17" i="96"/>
  <c r="K13" i="141"/>
  <c r="I13" i="141"/>
  <c r="G13" i="141"/>
  <c r="F20" i="146"/>
  <c r="H20" i="146"/>
  <c r="K20" i="146"/>
  <c r="Q15" i="96"/>
  <c r="I15" i="96"/>
  <c r="O15" i="96" s="1"/>
  <c r="K11" i="108"/>
  <c r="I11" i="108"/>
  <c r="M11" i="108"/>
  <c r="G11" i="108"/>
  <c r="I13" i="108"/>
  <c r="G13" i="108"/>
  <c r="K13" i="108"/>
  <c r="M13" i="108"/>
  <c r="K23" i="144"/>
  <c r="F23" i="144"/>
  <c r="H23" i="144"/>
  <c r="AC17" i="92"/>
  <c r="AC19" i="92"/>
  <c r="AC20" i="92"/>
  <c r="S23" i="92"/>
  <c r="AC18" i="92"/>
  <c r="X19" i="152"/>
  <c r="X17" i="152"/>
  <c r="X18" i="152"/>
  <c r="H19" i="148"/>
  <c r="K19" i="148"/>
  <c r="F19" i="148"/>
  <c r="AD13" i="125"/>
  <c r="D31" i="145"/>
  <c r="AA31" i="145"/>
  <c r="AC31" i="145"/>
  <c r="F17" i="144"/>
  <c r="K17" i="144"/>
  <c r="H17" i="144"/>
  <c r="H23" i="147"/>
  <c r="F23" i="147"/>
  <c r="K23" i="147"/>
  <c r="D31" i="36"/>
  <c r="V20" i="92"/>
  <c r="V19" i="92"/>
  <c r="V17" i="92"/>
  <c r="V18" i="92"/>
  <c r="K28" i="148"/>
  <c r="H28" i="148"/>
  <c r="F28" i="148"/>
  <c r="K29" i="146"/>
  <c r="H29" i="146"/>
  <c r="F29" i="146"/>
  <c r="K29" i="143"/>
  <c r="H29" i="143"/>
  <c r="F29" i="143"/>
  <c r="L31" i="107"/>
  <c r="I31" i="107"/>
  <c r="H18" i="148"/>
  <c r="F18" i="148"/>
  <c r="K18" i="148"/>
  <c r="F17" i="148"/>
  <c r="H17" i="148"/>
  <c r="K17" i="148"/>
  <c r="F12" i="142"/>
  <c r="H12" i="142"/>
  <c r="K12" i="142"/>
  <c r="M24" i="97"/>
  <c r="G24" i="97"/>
  <c r="I24" i="97"/>
  <c r="K24" i="97"/>
  <c r="Q24" i="97"/>
  <c r="AH20" i="105"/>
  <c r="H22" i="147"/>
  <c r="K22" i="147"/>
  <c r="F22" i="147"/>
  <c r="M30" i="108"/>
  <c r="K17" i="94"/>
  <c r="M17" i="94"/>
  <c r="G17" i="94"/>
  <c r="I17" i="94"/>
  <c r="Q17" i="94"/>
  <c r="AH18" i="105"/>
  <c r="M24" i="95"/>
  <c r="Q24" i="95"/>
  <c r="I24" i="95"/>
  <c r="K24" i="95"/>
  <c r="G24" i="95"/>
  <c r="K21" i="147"/>
  <c r="H21" i="147"/>
  <c r="F21" i="147"/>
  <c r="H15" i="145"/>
  <c r="K15" i="145"/>
  <c r="F15" i="145"/>
  <c r="K28" i="144"/>
  <c r="H28" i="144"/>
  <c r="F28" i="144"/>
  <c r="Y14" i="98"/>
  <c r="Y13" i="98"/>
  <c r="F29" i="145"/>
  <c r="H29" i="145"/>
  <c r="K29" i="145"/>
  <c r="M13" i="96"/>
  <c r="O13" i="96" s="1"/>
  <c r="AH22" i="104"/>
  <c r="AH12" i="104"/>
  <c r="K32" i="107"/>
  <c r="F31" i="155"/>
  <c r="G31" i="155" s="1"/>
  <c r="O26" i="97"/>
  <c r="M11" i="95"/>
  <c r="G14" i="141"/>
  <c r="O14" i="141" s="1"/>
  <c r="I30" i="49"/>
  <c r="W30" i="49" s="1"/>
  <c r="K30" i="49"/>
  <c r="I30" i="107"/>
  <c r="L30" i="107"/>
  <c r="I30" i="108"/>
  <c r="G30" i="108"/>
  <c r="K30" i="108"/>
  <c r="Q30" i="108"/>
  <c r="F27" i="145"/>
  <c r="H19" i="142"/>
  <c r="K19" i="142"/>
  <c r="F19" i="142"/>
  <c r="Q27" i="96"/>
  <c r="M27" i="96"/>
  <c r="K27" i="96"/>
  <c r="I27" i="96"/>
  <c r="G27" i="96"/>
  <c r="G18" i="108"/>
  <c r="I18" i="108"/>
  <c r="M18" i="108"/>
  <c r="K18" i="108"/>
  <c r="O16" i="141"/>
  <c r="I23" i="107"/>
  <c r="N12" i="102"/>
  <c r="O18" i="97"/>
  <c r="O21" i="94"/>
  <c r="O15" i="141"/>
  <c r="O22" i="96"/>
  <c r="O18" i="141"/>
  <c r="AD15" i="125"/>
  <c r="O10" i="141"/>
  <c r="O10" i="108"/>
  <c r="O20" i="97"/>
  <c r="O27" i="97"/>
  <c r="O11" i="141"/>
  <c r="O14" i="96"/>
  <c r="O25" i="141"/>
  <c r="O25" i="95"/>
  <c r="O12" i="94"/>
  <c r="AD15" i="79"/>
  <c r="O27" i="108"/>
  <c r="O23" i="97"/>
  <c r="O20" i="108"/>
  <c r="O21" i="97"/>
  <c r="AL15" i="104"/>
  <c r="AK15" i="104"/>
  <c r="F31" i="148"/>
  <c r="Y31" i="148"/>
  <c r="R31" i="148"/>
  <c r="K31" i="148"/>
  <c r="H31" i="148"/>
  <c r="O12" i="95"/>
  <c r="O23" i="94"/>
  <c r="AP26" i="105"/>
  <c r="O20" i="96"/>
  <c r="O15" i="97"/>
  <c r="AV19" i="104"/>
  <c r="AV12" i="104"/>
  <c r="AV23" i="104"/>
  <c r="AV29" i="104"/>
  <c r="AV22" i="104"/>
  <c r="AV14" i="104"/>
  <c r="AV15" i="104"/>
  <c r="AV16" i="104"/>
  <c r="AV27" i="104"/>
  <c r="AV24" i="104"/>
  <c r="AV18" i="104"/>
  <c r="AV11" i="104"/>
  <c r="AV13" i="104"/>
  <c r="AV25" i="104"/>
  <c r="AV21" i="104"/>
  <c r="AV26" i="104"/>
  <c r="AV20" i="104"/>
  <c r="AV17" i="104"/>
  <c r="AV28" i="104"/>
  <c r="O23" i="95"/>
  <c r="O23" i="141"/>
  <c r="O24" i="96"/>
  <c r="O13" i="94"/>
  <c r="AJ15" i="103"/>
  <c r="Y31" i="146"/>
  <c r="R31" i="146"/>
  <c r="F31" i="146"/>
  <c r="K31" i="146"/>
  <c r="H31" i="146"/>
  <c r="O24" i="94"/>
  <c r="AR24" i="105"/>
  <c r="AJ12" i="104"/>
  <c r="AL12" i="104" s="1"/>
  <c r="R31" i="147"/>
  <c r="F31" i="147"/>
  <c r="H31" i="147"/>
  <c r="O18" i="95"/>
  <c r="K31" i="147"/>
  <c r="G29" i="108"/>
  <c r="K29" i="108"/>
  <c r="O29" i="108"/>
  <c r="M29" i="108"/>
  <c r="I29" i="108"/>
  <c r="AJ12" i="103"/>
  <c r="AB15" i="103"/>
  <c r="AB18" i="103"/>
  <c r="AB23" i="103"/>
  <c r="AD28" i="103" s="1"/>
  <c r="AJ23" i="104"/>
  <c r="AK23" i="104" s="1"/>
  <c r="O19" i="95"/>
  <c r="O17" i="97"/>
  <c r="O21" i="141"/>
  <c r="AB12" i="103"/>
  <c r="AB27" i="103"/>
  <c r="AR12" i="105"/>
  <c r="O18" i="96"/>
  <c r="AR25" i="105"/>
  <c r="AB16" i="103"/>
  <c r="AB22" i="103"/>
  <c r="AJ28" i="104"/>
  <c r="AK28" i="104" s="1"/>
  <c r="H31" i="144"/>
  <c r="K31" i="144"/>
  <c r="F31" i="144"/>
  <c r="Y31" i="144"/>
  <c r="R31" i="144"/>
  <c r="O23" i="108"/>
  <c r="AV18" i="105"/>
  <c r="AV20" i="105"/>
  <c r="AV24" i="105"/>
  <c r="AV28" i="105"/>
  <c r="AV23" i="105"/>
  <c r="AV19" i="105"/>
  <c r="AV21" i="105"/>
  <c r="AV29" i="105"/>
  <c r="AV22" i="105"/>
  <c r="AV15" i="105"/>
  <c r="AV27" i="105"/>
  <c r="AV12" i="105"/>
  <c r="AV26" i="105"/>
  <c r="AV13" i="105"/>
  <c r="AV14" i="105"/>
  <c r="AV17" i="105"/>
  <c r="AV16" i="105"/>
  <c r="AV11" i="105"/>
  <c r="AV25" i="105"/>
  <c r="O14" i="94"/>
  <c r="O16" i="97"/>
  <c r="O19" i="141"/>
  <c r="O19" i="94"/>
  <c r="L21" i="79"/>
  <c r="X21" i="79"/>
  <c r="O21" i="79"/>
  <c r="AA21" i="79"/>
  <c r="R21" i="79"/>
  <c r="U21" i="79"/>
  <c r="F21" i="79"/>
  <c r="I21" i="79"/>
  <c r="AB19" i="103"/>
  <c r="K29" i="141"/>
  <c r="O29" i="141"/>
  <c r="I29" i="141"/>
  <c r="O16" i="95"/>
  <c r="O23" i="96"/>
  <c r="O25" i="108"/>
  <c r="AV27" i="103"/>
  <c r="AV19" i="103"/>
  <c r="AV24" i="103"/>
  <c r="AV16" i="103"/>
  <c r="AV28" i="103"/>
  <c r="AV21" i="103"/>
  <c r="AV14" i="103"/>
  <c r="AV22" i="103"/>
  <c r="AV20" i="103"/>
  <c r="AV23" i="103"/>
  <c r="AV12" i="103"/>
  <c r="AV17" i="103"/>
  <c r="AV11" i="103"/>
  <c r="AV13" i="103"/>
  <c r="AV18" i="103"/>
  <c r="AV15" i="103"/>
  <c r="AV25" i="103"/>
  <c r="AV26" i="103"/>
  <c r="AV29" i="103"/>
  <c r="O19" i="96"/>
  <c r="R31" i="142"/>
  <c r="H31" i="142"/>
  <c r="F31" i="142"/>
  <c r="Y31" i="142"/>
  <c r="O13" i="97"/>
  <c r="AQ13" i="105"/>
  <c r="O30" i="94"/>
  <c r="O30" i="96"/>
  <c r="AR28" i="105"/>
  <c r="AQ28" i="105"/>
  <c r="AQ19" i="105"/>
  <c r="AR18" i="105"/>
  <c r="AQ18" i="105"/>
  <c r="AQ12" i="103"/>
  <c r="AR12" i="103"/>
  <c r="AR24" i="103"/>
  <c r="AQ24" i="103"/>
  <c r="AQ16" i="105"/>
  <c r="AR16" i="105"/>
  <c r="AR29" i="105"/>
  <c r="AQ29" i="105"/>
  <c r="AQ16" i="103"/>
  <c r="AR16" i="103"/>
  <c r="AR11" i="105"/>
  <c r="AQ11" i="105"/>
  <c r="AQ21" i="105"/>
  <c r="AR21" i="105"/>
  <c r="AR15" i="105"/>
  <c r="AR23" i="105"/>
  <c r="AQ23" i="105"/>
  <c r="AQ22" i="103"/>
  <c r="AR22" i="103"/>
  <c r="AQ13" i="103"/>
  <c r="AR13" i="103"/>
  <c r="AQ20" i="105"/>
  <c r="AR20" i="105"/>
  <c r="AR17" i="103"/>
  <c r="AQ17" i="103"/>
  <c r="AQ28" i="103"/>
  <c r="AR28" i="103"/>
  <c r="AR20" i="103"/>
  <c r="AQ20" i="103"/>
  <c r="AR15" i="103"/>
  <c r="AQ15" i="103"/>
  <c r="AQ11" i="103"/>
  <c r="AR11" i="103"/>
  <c r="AD29" i="103"/>
  <c r="AD12" i="103"/>
  <c r="AD13" i="103"/>
  <c r="AD24" i="103"/>
  <c r="AD17" i="103"/>
  <c r="AD14" i="103"/>
  <c r="AK12" i="103"/>
  <c r="AL12" i="103"/>
  <c r="AQ18" i="103"/>
  <c r="AR18" i="103"/>
  <c r="AR29" i="103"/>
  <c r="AQ29" i="103"/>
  <c r="AQ21" i="103"/>
  <c r="AR21" i="103"/>
  <c r="AR25" i="103"/>
  <c r="AQ25" i="103"/>
  <c r="AR26" i="103"/>
  <c r="AQ26" i="103"/>
  <c r="AQ27" i="103"/>
  <c r="AR27" i="103"/>
  <c r="AQ27" i="105"/>
  <c r="AR27" i="105"/>
  <c r="AR14" i="103"/>
  <c r="AQ14" i="103"/>
  <c r="AR23" i="103"/>
  <c r="AQ23" i="103"/>
  <c r="AR19" i="103"/>
  <c r="AQ19" i="103"/>
  <c r="AL28" i="104"/>
  <c r="O12" i="97" l="1"/>
  <c r="O17" i="96"/>
  <c r="O25" i="96"/>
  <c r="O24" i="95"/>
  <c r="O20" i="95"/>
  <c r="O10" i="94"/>
  <c r="O20" i="94"/>
  <c r="O27" i="94"/>
  <c r="AQ28" i="104"/>
  <c r="AR28" i="104"/>
  <c r="AL21" i="104"/>
  <c r="AK21" i="104"/>
  <c r="AL23" i="104"/>
  <c r="AJ25" i="104"/>
  <c r="AJ17" i="104"/>
  <c r="AP25" i="104"/>
  <c r="AP23" i="104"/>
  <c r="AP16" i="104"/>
  <c r="AP15" i="104"/>
  <c r="AP20" i="104"/>
  <c r="AP29" i="104"/>
  <c r="AP21" i="104"/>
  <c r="AP22" i="104"/>
  <c r="AP17" i="104"/>
  <c r="AP12" i="104"/>
  <c r="AP11" i="104"/>
  <c r="AP19" i="104"/>
  <c r="AP27" i="104"/>
  <c r="AP18" i="104"/>
  <c r="AP26" i="104"/>
  <c r="AP13" i="104"/>
  <c r="AJ11" i="104"/>
  <c r="AL11" i="104" s="1"/>
  <c r="AP14" i="104"/>
  <c r="AJ13" i="104"/>
  <c r="AK13" i="104" s="1"/>
  <c r="AJ16" i="104"/>
  <c r="AJ19" i="104"/>
  <c r="AP24" i="104"/>
  <c r="O14" i="108"/>
  <c r="O12" i="108"/>
  <c r="AJ27" i="103"/>
  <c r="AJ18" i="103"/>
  <c r="AJ29" i="103"/>
  <c r="AK29" i="103" s="1"/>
  <c r="AJ14" i="103"/>
  <c r="AJ25" i="103"/>
  <c r="AJ29" i="104"/>
  <c r="AK29" i="104" s="1"/>
  <c r="AD20" i="103"/>
  <c r="AJ22" i="103"/>
  <c r="AL22" i="103" s="1"/>
  <c r="AJ26" i="103"/>
  <c r="AK16" i="104"/>
  <c r="AL16" i="104"/>
  <c r="AL13" i="104"/>
  <c r="AJ24" i="104"/>
  <c r="O18" i="108"/>
  <c r="O11" i="96"/>
  <c r="O17" i="108"/>
  <c r="AD19" i="79"/>
  <c r="O21" i="95"/>
  <c r="AJ22" i="104"/>
  <c r="O27" i="96"/>
  <c r="I32" i="107"/>
  <c r="L32" i="107"/>
  <c r="P28" i="102"/>
  <c r="P16" i="102"/>
  <c r="P24" i="102"/>
  <c r="P20" i="102"/>
  <c r="P21" i="102"/>
  <c r="P10" i="102"/>
  <c r="P19" i="102"/>
  <c r="P18" i="102"/>
  <c r="P25" i="102"/>
  <c r="P26" i="102"/>
  <c r="P17" i="102"/>
  <c r="P13" i="102"/>
  <c r="P27" i="102"/>
  <c r="P15" i="102"/>
  <c r="P12" i="102"/>
  <c r="P22" i="102"/>
  <c r="P14" i="102"/>
  <c r="P23" i="102"/>
  <c r="P11" i="102"/>
  <c r="E31" i="106"/>
  <c r="I31" i="106"/>
  <c r="AJ14" i="104"/>
  <c r="O24" i="97"/>
  <c r="O10" i="96"/>
  <c r="O24" i="141"/>
  <c r="P24" i="43"/>
  <c r="P18" i="43"/>
  <c r="P21" i="43"/>
  <c r="P15" i="43"/>
  <c r="P20" i="43"/>
  <c r="P12" i="43"/>
  <c r="P14" i="43"/>
  <c r="P13" i="43"/>
  <c r="P22" i="43"/>
  <c r="P27" i="43"/>
  <c r="P28" i="43"/>
  <c r="P29" i="43"/>
  <c r="P16" i="43"/>
  <c r="P11" i="43"/>
  <c r="P23" i="43"/>
  <c r="P19" i="43"/>
  <c r="P25" i="43"/>
  <c r="P26" i="43"/>
  <c r="P17" i="43"/>
  <c r="O24" i="108"/>
  <c r="O22" i="94"/>
  <c r="AD27" i="103"/>
  <c r="AJ18" i="104"/>
  <c r="AJ27" i="104"/>
  <c r="O13" i="141"/>
  <c r="O25" i="97"/>
  <c r="O26" i="36"/>
  <c r="O24" i="36"/>
  <c r="O23" i="36"/>
  <c r="O13" i="36"/>
  <c r="O16" i="36"/>
  <c r="O27" i="36"/>
  <c r="O18" i="36"/>
  <c r="O20" i="36"/>
  <c r="O17" i="36"/>
  <c r="O15" i="36"/>
  <c r="O28" i="36"/>
  <c r="O19" i="36"/>
  <c r="O22" i="36"/>
  <c r="O29" i="36"/>
  <c r="O12" i="36"/>
  <c r="O25" i="36"/>
  <c r="O11" i="36"/>
  <c r="O14" i="36"/>
  <c r="O21" i="36"/>
  <c r="AJ29" i="105"/>
  <c r="AJ13" i="105"/>
  <c r="AJ14" i="105"/>
  <c r="AJ27" i="105"/>
  <c r="AJ16" i="105"/>
  <c r="AJ22" i="105"/>
  <c r="AJ24" i="105"/>
  <c r="AJ19" i="105"/>
  <c r="AJ20" i="105"/>
  <c r="AJ12" i="105"/>
  <c r="AJ18" i="105"/>
  <c r="AJ26" i="105"/>
  <c r="AJ28" i="105"/>
  <c r="AJ15" i="105"/>
  <c r="AJ25" i="105"/>
  <c r="AJ21" i="105"/>
  <c r="AJ23" i="105"/>
  <c r="AJ11" i="105"/>
  <c r="AJ17" i="105"/>
  <c r="O30" i="95"/>
  <c r="F31" i="106"/>
  <c r="G31" i="106" s="1"/>
  <c r="O17" i="94"/>
  <c r="O13" i="108"/>
  <c r="O19" i="108"/>
  <c r="AD21" i="68"/>
  <c r="O26" i="108"/>
  <c r="O22" i="97"/>
  <c r="AD16" i="68"/>
  <c r="Y31" i="145"/>
  <c r="K31" i="145"/>
  <c r="R31" i="145"/>
  <c r="H31" i="145"/>
  <c r="F31" i="145"/>
  <c r="W30" i="34"/>
  <c r="AJ20" i="103"/>
  <c r="AJ17" i="103"/>
  <c r="AJ16" i="103"/>
  <c r="AJ21" i="103"/>
  <c r="AJ13" i="103"/>
  <c r="AJ24" i="103"/>
  <c r="AJ11" i="103"/>
  <c r="AJ19" i="103"/>
  <c r="AJ23" i="103"/>
  <c r="O30" i="97"/>
  <c r="AJ20" i="104"/>
  <c r="O11" i="108"/>
  <c r="W30" i="48"/>
  <c r="AB27" i="104"/>
  <c r="AB30" i="104"/>
  <c r="AB25" i="105"/>
  <c r="AB28" i="105"/>
  <c r="AB16" i="105"/>
  <c r="AB17" i="105"/>
  <c r="AB26" i="105"/>
  <c r="AB19" i="105"/>
  <c r="AB15" i="105"/>
  <c r="AB18" i="105"/>
  <c r="AB12" i="105"/>
  <c r="AB24" i="105"/>
  <c r="AB21" i="105"/>
  <c r="AB11" i="105"/>
  <c r="AB22" i="105"/>
  <c r="AB23" i="105"/>
  <c r="AB13" i="105"/>
  <c r="AB14" i="105"/>
  <c r="AB27" i="105"/>
  <c r="AB20" i="105"/>
  <c r="O11" i="95"/>
  <c r="O21" i="108"/>
  <c r="O11" i="97"/>
  <c r="O17" i="95"/>
  <c r="AJ26" i="104"/>
  <c r="O30" i="108"/>
  <c r="AB26" i="104"/>
  <c r="AB11" i="104"/>
  <c r="AB16" i="104"/>
  <c r="AB17" i="104"/>
  <c r="AB21" i="104"/>
  <c r="AB18" i="104"/>
  <c r="AB23" i="104"/>
  <c r="AB25" i="104"/>
  <c r="AB24" i="104"/>
  <c r="AB22" i="104"/>
  <c r="AB13" i="104"/>
  <c r="AB19" i="104"/>
  <c r="AB28" i="104"/>
  <c r="AB15" i="104"/>
  <c r="AB14" i="104"/>
  <c r="AB12" i="104"/>
  <c r="AB20" i="104"/>
  <c r="O16" i="96"/>
  <c r="R23" i="68"/>
  <c r="I23" i="68"/>
  <c r="AA23" i="68"/>
  <c r="L23" i="68"/>
  <c r="O23" i="68"/>
  <c r="F23" i="68"/>
  <c r="U23" i="68"/>
  <c r="AD23" i="103"/>
  <c r="AD18" i="103"/>
  <c r="AQ14" i="104"/>
  <c r="AR14" i="104"/>
  <c r="AD15" i="103"/>
  <c r="AD16" i="103"/>
  <c r="AD19" i="103"/>
  <c r="AD26" i="103"/>
  <c r="AD21" i="103"/>
  <c r="AK12" i="104"/>
  <c r="AD25" i="103"/>
  <c r="AD11" i="103"/>
  <c r="AF11" i="103" s="1"/>
  <c r="AL29" i="103"/>
  <c r="AD22" i="103"/>
  <c r="AX26" i="103"/>
  <c r="AW26" i="103"/>
  <c r="AX23" i="103"/>
  <c r="AW23" i="103"/>
  <c r="AW19" i="103"/>
  <c r="AX19" i="103"/>
  <c r="AW25" i="105"/>
  <c r="AX25" i="105"/>
  <c r="AX27" i="105"/>
  <c r="AW27" i="105"/>
  <c r="AX24" i="105"/>
  <c r="AW24" i="105"/>
  <c r="AX13" i="104"/>
  <c r="AW13" i="104"/>
  <c r="AW22" i="104"/>
  <c r="AX22" i="104"/>
  <c r="AX25" i="103"/>
  <c r="AW25" i="103"/>
  <c r="AX20" i="103"/>
  <c r="AW20" i="103"/>
  <c r="AX27" i="103"/>
  <c r="AW27" i="103"/>
  <c r="AX11" i="105"/>
  <c r="AW11" i="105"/>
  <c r="AW15" i="105"/>
  <c r="AX15" i="105"/>
  <c r="AX20" i="105"/>
  <c r="AW20" i="105"/>
  <c r="AX11" i="104"/>
  <c r="AW11" i="104"/>
  <c r="AW29" i="104"/>
  <c r="AX29" i="104"/>
  <c r="AX15" i="103"/>
  <c r="AW15" i="103"/>
  <c r="AW22" i="103"/>
  <c r="AX22" i="103"/>
  <c r="AX16" i="105"/>
  <c r="AW16" i="105"/>
  <c r="AX22" i="105"/>
  <c r="AW22" i="105"/>
  <c r="AW18" i="105"/>
  <c r="AX18" i="105"/>
  <c r="AK27" i="103"/>
  <c r="AL27" i="103"/>
  <c r="AX28" i="104"/>
  <c r="AW28" i="104"/>
  <c r="AW18" i="104"/>
  <c r="AX18" i="104"/>
  <c r="AX23" i="104"/>
  <c r="AW23" i="104"/>
  <c r="AR26" i="105"/>
  <c r="AQ26" i="105"/>
  <c r="AX18" i="103"/>
  <c r="AW18" i="103"/>
  <c r="AX14" i="103"/>
  <c r="AW14" i="103"/>
  <c r="AW17" i="105"/>
  <c r="AX17" i="105"/>
  <c r="AX29" i="105"/>
  <c r="AW29" i="105"/>
  <c r="AL15" i="103"/>
  <c r="AK15" i="103"/>
  <c r="AW17" i="104"/>
  <c r="AX17" i="104"/>
  <c r="AW24" i="104"/>
  <c r="AX24" i="104"/>
  <c r="AW12" i="104"/>
  <c r="AX12" i="104"/>
  <c r="AX13" i="103"/>
  <c r="AW13" i="103"/>
  <c r="AW21" i="103"/>
  <c r="AX21" i="103"/>
  <c r="AX14" i="105"/>
  <c r="AW14" i="105"/>
  <c r="AX21" i="105"/>
  <c r="AW21" i="105"/>
  <c r="AK14" i="103"/>
  <c r="AL14" i="103"/>
  <c r="AW20" i="104"/>
  <c r="AX20" i="104"/>
  <c r="AW27" i="104"/>
  <c r="AX27" i="104"/>
  <c r="AW19" i="104"/>
  <c r="AX19" i="104"/>
  <c r="AX11" i="103"/>
  <c r="AW11" i="103"/>
  <c r="AX28" i="103"/>
  <c r="AW28" i="103"/>
  <c r="AD21" i="79"/>
  <c r="AX13" i="105"/>
  <c r="AW13" i="105"/>
  <c r="AX19" i="105"/>
  <c r="AW19" i="105"/>
  <c r="AL25" i="103"/>
  <c r="AK25" i="103"/>
  <c r="AX26" i="104"/>
  <c r="AW26" i="104"/>
  <c r="AX16" i="104"/>
  <c r="AW16" i="104"/>
  <c r="AL28" i="103"/>
  <c r="AK28" i="103"/>
  <c r="AW17" i="103"/>
  <c r="AX17" i="103"/>
  <c r="AX16" i="103"/>
  <c r="AW16" i="103"/>
  <c r="AX26" i="105"/>
  <c r="AW26" i="105"/>
  <c r="AX23" i="105"/>
  <c r="AW23" i="105"/>
  <c r="AW21" i="104"/>
  <c r="AX21" i="104"/>
  <c r="AW15" i="104"/>
  <c r="AX15" i="104"/>
  <c r="AW29" i="103"/>
  <c r="AX29" i="103"/>
  <c r="AX12" i="103"/>
  <c r="AW12" i="103"/>
  <c r="AW24" i="103"/>
  <c r="AX24" i="103"/>
  <c r="AX12" i="105"/>
  <c r="AW12" i="105"/>
  <c r="AX28" i="105"/>
  <c r="AW28" i="105"/>
  <c r="AW25" i="104"/>
  <c r="AX25" i="104"/>
  <c r="AX14" i="104"/>
  <c r="AW14" i="104"/>
  <c r="AE14" i="103"/>
  <c r="AF14" i="103"/>
  <c r="AE23" i="103"/>
  <c r="AF23" i="103"/>
  <c r="AE18" i="103"/>
  <c r="AF18" i="103"/>
  <c r="AE17" i="103"/>
  <c r="AF17" i="103"/>
  <c r="AF28" i="103"/>
  <c r="AE28" i="103"/>
  <c r="AF29" i="103"/>
  <c r="AE29" i="103"/>
  <c r="AE15" i="103"/>
  <c r="AF15" i="103"/>
  <c r="AE16" i="103"/>
  <c r="AF16" i="103"/>
  <c r="AE19" i="103"/>
  <c r="AF19" i="103"/>
  <c r="AF26" i="103"/>
  <c r="AE26" i="103"/>
  <c r="AE21" i="103"/>
  <c r="AF21" i="103"/>
  <c r="AF25" i="103"/>
  <c r="AE25" i="103"/>
  <c r="AF22" i="103"/>
  <c r="AE22" i="103"/>
  <c r="AE20" i="103"/>
  <c r="AF20" i="103"/>
  <c r="AF24" i="103"/>
  <c r="AE24" i="103"/>
  <c r="AF27" i="103"/>
  <c r="AE27" i="103"/>
  <c r="AE13" i="103"/>
  <c r="AF13" i="103"/>
  <c r="AE12" i="103"/>
  <c r="AF12" i="103"/>
  <c r="AD23" i="68" l="1"/>
  <c r="AQ17" i="104"/>
  <c r="AR17" i="104"/>
  <c r="AR25" i="104"/>
  <c r="AQ25" i="104"/>
  <c r="AK17" i="104"/>
  <c r="AL17" i="104"/>
  <c r="AR26" i="104"/>
  <c r="AQ26" i="104"/>
  <c r="AQ21" i="104"/>
  <c r="AR21" i="104"/>
  <c r="AL25" i="104"/>
  <c r="AK25" i="104"/>
  <c r="AR24" i="104"/>
  <c r="AQ24" i="104"/>
  <c r="AQ18" i="104"/>
  <c r="AR18" i="104"/>
  <c r="AR29" i="104"/>
  <c r="AQ29" i="104"/>
  <c r="AL29" i="104"/>
  <c r="AK19" i="104"/>
  <c r="AL19" i="104"/>
  <c r="AQ27" i="104"/>
  <c r="AR27" i="104"/>
  <c r="AQ20" i="104"/>
  <c r="AR20" i="104"/>
  <c r="AQ22" i="104"/>
  <c r="AR22" i="104"/>
  <c r="AQ19" i="104"/>
  <c r="AR19" i="104"/>
  <c r="AR15" i="104"/>
  <c r="AQ15" i="104"/>
  <c r="AQ13" i="104"/>
  <c r="AR13" i="104"/>
  <c r="AK11" i="104"/>
  <c r="AQ11" i="104"/>
  <c r="AR11" i="104"/>
  <c r="AQ16" i="104"/>
  <c r="AR16" i="104"/>
  <c r="AQ12" i="104"/>
  <c r="AR12" i="104"/>
  <c r="AR23" i="104"/>
  <c r="AQ23" i="104"/>
  <c r="AK22" i="103"/>
  <c r="AE11" i="103"/>
  <c r="AL18" i="103"/>
  <c r="AK18" i="103"/>
  <c r="AL26" i="103"/>
  <c r="AK26" i="103"/>
  <c r="AD12" i="105"/>
  <c r="AD23" i="105"/>
  <c r="AD27" i="105"/>
  <c r="AD21" i="105"/>
  <c r="AD14" i="105"/>
  <c r="AD19" i="105"/>
  <c r="AD15" i="105"/>
  <c r="AD24" i="105"/>
  <c r="AD13" i="105"/>
  <c r="AD18" i="105"/>
  <c r="AD25" i="105"/>
  <c r="AD26" i="105"/>
  <c r="AD11" i="105"/>
  <c r="AD22" i="105"/>
  <c r="AD17" i="105"/>
  <c r="AD29" i="105"/>
  <c r="AD16" i="105"/>
  <c r="AD28" i="105"/>
  <c r="AD20" i="105"/>
  <c r="AL20" i="104"/>
  <c r="AK20" i="104"/>
  <c r="AK11" i="103"/>
  <c r="AL11" i="103"/>
  <c r="AL21" i="105"/>
  <c r="AK21" i="105"/>
  <c r="AL19" i="105"/>
  <c r="AK19" i="105"/>
  <c r="Q21" i="36"/>
  <c r="P21" i="36"/>
  <c r="P28" i="36"/>
  <c r="Q28" i="36"/>
  <c r="P23" i="36"/>
  <c r="Q23" i="36"/>
  <c r="R16" i="43"/>
  <c r="Q16" i="43"/>
  <c r="R20" i="43"/>
  <c r="Q20" i="43"/>
  <c r="AK14" i="104"/>
  <c r="AL14" i="104"/>
  <c r="P21" i="70"/>
  <c r="O21" i="70"/>
  <c r="P17" i="70"/>
  <c r="O17" i="70"/>
  <c r="R22" i="102"/>
  <c r="Q22" i="102"/>
  <c r="R18" i="102"/>
  <c r="Q18" i="102"/>
  <c r="AL24" i="104"/>
  <c r="AK24" i="104"/>
  <c r="AL24" i="103"/>
  <c r="AK24" i="103"/>
  <c r="AL25" i="105"/>
  <c r="AK25" i="105"/>
  <c r="AK24" i="105"/>
  <c r="AL24" i="105"/>
  <c r="P14" i="36"/>
  <c r="Q14" i="36"/>
  <c r="Q15" i="36"/>
  <c r="P15" i="36"/>
  <c r="Q24" i="36"/>
  <c r="P24" i="36"/>
  <c r="R29" i="43"/>
  <c r="Q29" i="43"/>
  <c r="Q15" i="43"/>
  <c r="R15" i="43"/>
  <c r="O32" i="70"/>
  <c r="P32" i="70"/>
  <c r="P30" i="70"/>
  <c r="O30" i="70"/>
  <c r="P20" i="70"/>
  <c r="O20" i="70"/>
  <c r="R12" i="102"/>
  <c r="Q12" i="102"/>
  <c r="Q19" i="102"/>
  <c r="R19" i="102"/>
  <c r="AK13" i="103"/>
  <c r="AL13" i="103"/>
  <c r="AL15" i="105"/>
  <c r="AK15" i="105"/>
  <c r="AK22" i="105"/>
  <c r="AL22" i="105"/>
  <c r="P11" i="36"/>
  <c r="Q11" i="36"/>
  <c r="P17" i="36"/>
  <c r="Q17" i="36"/>
  <c r="P26" i="36"/>
  <c r="Q26" i="36"/>
  <c r="AK27" i="104"/>
  <c r="AL27" i="104"/>
  <c r="R17" i="43"/>
  <c r="Q17" i="43"/>
  <c r="R28" i="43"/>
  <c r="Q28" i="43"/>
  <c r="R21" i="43"/>
  <c r="Q21" i="43"/>
  <c r="P25" i="70"/>
  <c r="O25" i="70"/>
  <c r="O18" i="70"/>
  <c r="P18" i="70"/>
  <c r="O19" i="70"/>
  <c r="P19" i="70"/>
  <c r="R15" i="102"/>
  <c r="Q15" i="102"/>
  <c r="Q10" i="102"/>
  <c r="R10" i="102"/>
  <c r="AD11" i="104"/>
  <c r="AD27" i="104"/>
  <c r="AD17" i="104"/>
  <c r="AD28" i="104"/>
  <c r="AD20" i="104"/>
  <c r="AD26" i="104"/>
  <c r="AD13" i="104"/>
  <c r="AD18" i="104"/>
  <c r="AD29" i="104"/>
  <c r="AD21" i="104"/>
  <c r="AD15" i="104"/>
  <c r="AD23" i="104"/>
  <c r="AD24" i="104"/>
  <c r="AD22" i="104"/>
  <c r="AD19" i="104"/>
  <c r="AD12" i="104"/>
  <c r="AD16" i="104"/>
  <c r="AD25" i="104"/>
  <c r="AD14" i="104"/>
  <c r="AK21" i="103"/>
  <c r="AL21" i="103"/>
  <c r="AK28" i="105"/>
  <c r="AL28" i="105"/>
  <c r="AK16" i="105"/>
  <c r="AL16" i="105"/>
  <c r="Q25" i="36"/>
  <c r="P25" i="36"/>
  <c r="Q20" i="36"/>
  <c r="P20" i="36"/>
  <c r="AK18" i="104"/>
  <c r="AL18" i="104"/>
  <c r="R26" i="43"/>
  <c r="Q26" i="43"/>
  <c r="R27" i="43"/>
  <c r="Q27" i="43"/>
  <c r="Q18" i="43"/>
  <c r="R18" i="43"/>
  <c r="O26" i="70"/>
  <c r="P26" i="70"/>
  <c r="O24" i="70"/>
  <c r="P24" i="70"/>
  <c r="O27" i="70"/>
  <c r="P27" i="70"/>
  <c r="Q27" i="102"/>
  <c r="R27" i="102"/>
  <c r="R21" i="102"/>
  <c r="Q21" i="102"/>
  <c r="AK22" i="104"/>
  <c r="AL22" i="104"/>
  <c r="AK16" i="103"/>
  <c r="AL16" i="103"/>
  <c r="AL26" i="105"/>
  <c r="AK26" i="105"/>
  <c r="AK27" i="105"/>
  <c r="AL27" i="105"/>
  <c r="Q12" i="36"/>
  <c r="P12" i="36"/>
  <c r="Q18" i="36"/>
  <c r="P18" i="36"/>
  <c r="R25" i="43"/>
  <c r="Q25" i="43"/>
  <c r="R22" i="43"/>
  <c r="Q22" i="43"/>
  <c r="R24" i="43"/>
  <c r="Q24" i="43"/>
  <c r="P23" i="70"/>
  <c r="O23" i="70"/>
  <c r="O28" i="70"/>
  <c r="P28" i="70"/>
  <c r="R13" i="102"/>
  <c r="Q13" i="102"/>
  <c r="R20" i="102"/>
  <c r="Q20" i="102"/>
  <c r="AL17" i="103"/>
  <c r="AK17" i="103"/>
  <c r="AL17" i="105"/>
  <c r="AK17" i="105"/>
  <c r="AL18" i="105"/>
  <c r="AK18" i="105"/>
  <c r="AL14" i="105"/>
  <c r="AK14" i="105"/>
  <c r="Q29" i="36"/>
  <c r="P29" i="36"/>
  <c r="Q27" i="36"/>
  <c r="P27" i="36"/>
  <c r="Q19" i="43"/>
  <c r="R19" i="43"/>
  <c r="Q13" i="43"/>
  <c r="R13" i="43"/>
  <c r="P29" i="70"/>
  <c r="O29" i="70"/>
  <c r="P16" i="70"/>
  <c r="O16" i="70"/>
  <c r="R11" i="102"/>
  <c r="Q11" i="102"/>
  <c r="Q17" i="102"/>
  <c r="R17" i="102"/>
  <c r="R24" i="102"/>
  <c r="Q24" i="102"/>
  <c r="AK26" i="104"/>
  <c r="AL26" i="104"/>
  <c r="AL23" i="103"/>
  <c r="AK23" i="103"/>
  <c r="AK20" i="103"/>
  <c r="AL20" i="103"/>
  <c r="O15" i="70"/>
  <c r="P15" i="70"/>
  <c r="AK11" i="105"/>
  <c r="AL11" i="105"/>
  <c r="AK12" i="105"/>
  <c r="AL12" i="105"/>
  <c r="AL13" i="105"/>
  <c r="AK13" i="105"/>
  <c r="Q22" i="36"/>
  <c r="P22" i="36"/>
  <c r="P16" i="36"/>
  <c r="Q16" i="36"/>
  <c r="R23" i="43"/>
  <c r="Q23" i="43"/>
  <c r="R14" i="43"/>
  <c r="Q14" i="43"/>
  <c r="O13" i="70"/>
  <c r="P13" i="70"/>
  <c r="O31" i="70"/>
  <c r="P31" i="70"/>
  <c r="R23" i="102"/>
  <c r="Q23" i="102"/>
  <c r="Q26" i="102"/>
  <c r="R26" i="102"/>
  <c r="R16" i="102"/>
  <c r="Q16" i="102"/>
  <c r="AL19" i="103"/>
  <c r="AK19" i="103"/>
  <c r="AK23" i="105"/>
  <c r="AL23" i="105"/>
  <c r="AK20" i="105"/>
  <c r="AL20" i="105"/>
  <c r="AL29" i="105"/>
  <c r="AK29" i="105"/>
  <c r="P19" i="36"/>
  <c r="Q19" i="36"/>
  <c r="P13" i="36"/>
  <c r="Q13" i="36"/>
  <c r="Q11" i="43"/>
  <c r="R11" i="43"/>
  <c r="R12" i="43"/>
  <c r="Q12" i="43"/>
  <c r="P14" i="70"/>
  <c r="O14" i="70"/>
  <c r="O22" i="70"/>
  <c r="P22" i="70"/>
  <c r="R14" i="102"/>
  <c r="Q14" i="102"/>
  <c r="Q25" i="102"/>
  <c r="R25" i="102"/>
  <c r="R28" i="102"/>
  <c r="Q28" i="102"/>
  <c r="X27" i="163"/>
  <c r="AE19" i="104" l="1"/>
  <c r="AF19" i="104"/>
  <c r="AF13" i="104"/>
  <c r="AE13" i="104"/>
  <c r="AF29" i="105"/>
  <c r="AE29" i="105"/>
  <c r="AF24" i="105"/>
  <c r="AE24" i="105"/>
  <c r="AE22" i="104"/>
  <c r="AF22" i="104"/>
  <c r="AE26" i="104"/>
  <c r="AF26" i="104"/>
  <c r="AF17" i="105"/>
  <c r="AE17" i="105"/>
  <c r="AF15" i="105"/>
  <c r="AE15" i="105"/>
  <c r="AF24" i="104"/>
  <c r="AE24" i="104"/>
  <c r="AF20" i="104"/>
  <c r="AE20" i="104"/>
  <c r="AF22" i="105"/>
  <c r="AE22" i="105"/>
  <c r="AF19" i="105"/>
  <c r="AE19" i="105"/>
  <c r="AE23" i="104"/>
  <c r="AF23" i="104"/>
  <c r="AE28" i="104"/>
  <c r="AF28" i="104"/>
  <c r="AE11" i="105"/>
  <c r="AF11" i="105"/>
  <c r="AE14" i="105"/>
  <c r="AF14" i="105"/>
  <c r="AE14" i="104"/>
  <c r="AF14" i="104"/>
  <c r="AF15" i="104"/>
  <c r="AE15" i="104"/>
  <c r="AF17" i="104"/>
  <c r="AE17" i="104"/>
  <c r="AF26" i="105"/>
  <c r="AE26" i="105"/>
  <c r="AF21" i="105"/>
  <c r="AE21" i="105"/>
  <c r="AE25" i="104"/>
  <c r="AF25" i="104"/>
  <c r="AF21" i="104"/>
  <c r="AE21" i="104"/>
  <c r="AF27" i="104"/>
  <c r="AE27" i="104"/>
  <c r="AF20" i="105"/>
  <c r="AE20" i="105"/>
  <c r="AE25" i="105"/>
  <c r="AF25" i="105"/>
  <c r="AE27" i="105"/>
  <c r="AF27" i="105"/>
  <c r="AE16" i="104"/>
  <c r="AF16" i="104"/>
  <c r="AF29" i="104"/>
  <c r="AE29" i="104"/>
  <c r="AE11" i="104"/>
  <c r="AF11" i="104"/>
  <c r="AE28" i="105"/>
  <c r="AF28" i="105"/>
  <c r="AF18" i="105"/>
  <c r="AE18" i="105"/>
  <c r="AE23" i="105"/>
  <c r="AF23" i="105"/>
  <c r="AF12" i="104"/>
  <c r="AE12" i="104"/>
  <c r="AE18" i="104"/>
  <c r="AF18" i="104"/>
  <c r="AF16" i="105"/>
  <c r="AE16" i="105"/>
  <c r="AE13" i="105"/>
  <c r="AF13" i="105"/>
  <c r="AE12" i="105"/>
  <c r="AF12" i="105"/>
  <c r="Y27" i="163"/>
  <c r="AA27" i="161" l="1"/>
  <c r="AA27" i="160"/>
</calcChain>
</file>

<file path=xl/sharedStrings.xml><?xml version="1.0" encoding="utf-8"?>
<sst xmlns="http://schemas.openxmlformats.org/spreadsheetml/2006/main" count="4981" uniqueCount="501">
  <si>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</si>
  <si>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</si>
  <si>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</si>
  <si>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</si>
  <si>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</si>
  <si>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</si>
  <si>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</si>
  <si>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</si>
  <si>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</si>
  <si>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</si>
  <si>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</si>
  <si>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</si>
  <si>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</si>
  <si>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</si>
  <si>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</si>
  <si>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</si>
  <si>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</si>
  <si>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</si>
  <si>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</si>
  <si>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</si>
  <si>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</si>
  <si>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</si>
  <si>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</si>
  <si>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</si>
  <si>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</si>
  <si>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</si>
  <si>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</si>
  <si>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</si>
  <si>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</si>
  <si>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</si>
  <si>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</si>
  <si>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</si>
  <si>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</si>
  <si>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</si>
  <si>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</si>
  <si>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</si>
  <si>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</si>
  <si>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</si>
  <si>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</si>
  <si>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</si>
  <si>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</si>
  <si>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</si>
  <si>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</si>
  <si>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</si>
  <si>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</si>
  <si>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</si>
  <si>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</si>
  <si>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</si>
  <si>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</si>
  <si>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</si>
  <si>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</si>
  <si>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</si>
  <si>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</si>
  <si>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</si>
  <si>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</si>
  <si>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</si>
  <si>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</si>
  <si>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</si>
  <si>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</si>
  <si>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</si>
  <si>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</si>
  <si>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</si>
  <si>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</si>
  <si>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</si>
  <si>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</si>
  <si>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</si>
  <si>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</si>
  <si>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</si>
  <si>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</si>
  <si>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</si>
  <si>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</si>
  <si>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</si>
  <si>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</si>
  <si>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</si>
  <si>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</si>
  <si>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</si>
  <si>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</si>
  <si>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</si>
  <si>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</si>
  <si>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</si>
  <si>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</si>
  <si>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</si>
  <si>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</si>
  <si>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</si>
  <si>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</si>
  <si>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</si>
  <si>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</si>
  <si>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</si>
  <si>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</si>
  <si>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</si>
  <si>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</si>
  <si>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</si>
  <si>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</si>
  <si>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</si>
  <si>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</si>
  <si>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</si>
  <si>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</si>
  <si>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</si>
  <si>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</si>
  <si>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</si>
  <si>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</si>
  <si>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</si>
  <si>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</si>
  <si>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</si>
  <si>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</si>
  <si>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</si>
  <si>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</si>
  <si>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</si>
  <si>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</si>
  <si>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</si>
  <si>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</si>
  <si>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</si>
  <si>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</si>
  <si>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</si>
  <si>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</si>
  <si>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</si>
  <si>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</si>
  <si>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</si>
  <si>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</si>
  <si>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</si>
  <si>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</si>
  <si>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</si>
  <si>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</si>
  <si>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</si>
  <si>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</si>
  <si>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</si>
  <si>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</si>
  <si>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</si>
  <si>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</si>
  <si>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</si>
  <si>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</si>
  <si>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</si>
  <si>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</si>
  <si>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</si>
  <si>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</si>
  <si>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</si>
  <si>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</si>
  <si>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</si>
  <si>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</si>
  <si>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</si>
  <si>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</si>
  <si>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</si>
  <si>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</si>
  <si>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</si>
  <si>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</si>
  <si>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</si>
  <si>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</si>
  <si>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</si>
  <si>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</si>
  <si>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</si>
  <si>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</si>
  <si>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</si>
  <si>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</si>
  <si>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</si>
  <si>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</si>
  <si>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</si>
  <si>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</si>
  <si>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</si>
  <si>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</si>
  <si>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</si>
  <si>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</si>
  <si>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</si>
  <si>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</si>
  <si>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</si>
  <si>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</si>
  <si>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</si>
  <si>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</si>
  <si>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</si>
  <si>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</si>
  <si>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</si>
  <si>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</si>
  <si>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</si>
  <si>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</si>
  <si>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</si>
  <si>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</si>
  <si>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</si>
  <si>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</si>
  <si>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</si>
  <si>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</si>
  <si>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</si>
  <si>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</si>
  <si>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</si>
  <si>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</si>
  <si>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</si>
  <si>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</si>
  <si>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</si>
  <si>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</si>
  <si>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</si>
  <si>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</si>
  <si>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</si>
  <si>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</si>
  <si>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</si>
  <si>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</si>
  <si>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</si>
  <si>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</si>
  <si>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</si>
  <si>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</si>
  <si>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</si>
  <si>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</si>
  <si>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</si>
  <si>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</si>
  <si>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</si>
  <si>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</si>
  <si>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</si>
  <si>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</si>
  <si>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</si>
  <si>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</si>
  <si>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</si>
  <si>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</si>
  <si>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</si>
  <si>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</si>
  <si>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</si>
  <si>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</si>
  <si>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</si>
  <si>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</si>
  <si>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</si>
  <si>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</si>
  <si>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</si>
  <si>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</si>
  <si>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</si>
  <si>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</si>
  <si>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</si>
  <si>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</si>
  <si>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</si>
  <si>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</si>
  <si>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</si>
  <si>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</si>
  <si>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</si>
  <si>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</si>
  <si>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</si>
  <si>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</si>
  <si>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</si>
  <si>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</si>
  <si>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</si>
  <si>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</si>
  <si>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</si>
  <si>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</si>
  <si>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</si>
  <si>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</si>
  <si>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</si>
  <si>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</si>
  <si>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</si>
  <si>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</si>
  <si>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</si>
  <si>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</si>
  <si>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</si>
  <si>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</si>
  <si>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</si>
  <si>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</si>
  <si>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</si>
  <si>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</si>
  <si>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</si>
  <si>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</si>
  <si>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</si>
  <si>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</si>
  <si>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</si>
  <si>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</si>
  <si>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</si>
  <si>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</si>
  <si>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</si>
  <si>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</si>
  <si>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</si>
  <si>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</si>
  <si>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</si>
  <si>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</si>
  <si>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</si>
  <si>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</si>
  <si>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</si>
  <si>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</si>
  <si>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</si>
  <si>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</si>
  <si>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</si>
  <si>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</si>
  <si>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</si>
  <si>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</si>
  <si>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</si>
  <si>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</si>
  <si>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</si>
  <si>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</si>
  <si>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</si>
  <si>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</si>
  <si>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</si>
  <si>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</si>
  <si>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</si>
  <si>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</si>
  <si>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</si>
  <si>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</si>
  <si>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</si>
  <si>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</si>
  <si>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</si>
  <si>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</si>
  <si>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</si>
  <si>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</si>
  <si>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</si>
  <si>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</si>
  <si>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</si>
  <si>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</si>
  <si>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</si>
  <si>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</si>
  <si>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</si>
  <si>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</si>
  <si>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</si>
  <si>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</si>
  <si>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</si>
  <si>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</si>
  <si>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</si>
  <si>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</si>
  <si>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</si>
  <si>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</si>
  <si>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</si>
  <si>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</si>
  <si>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</si>
  <si>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</si>
  <si>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</si>
  <si>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</si>
  <si>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</si>
  <si>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</si>
  <si>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</si>
  <si>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</si>
  <si>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</si>
  <si>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</si>
  <si>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</si>
  <si>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</si>
  <si>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</si>
  <si>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</si>
  <si>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</si>
  <si>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</si>
  <si>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</si>
  <si>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</si>
  <si>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</si>
  <si>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</si>
  <si>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</si>
  <si>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</si>
  <si>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</si>
  <si>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</si>
  <si>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</si>
  <si>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</si>
  <si>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</si>
  <si>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</si>
  <si>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</si>
  <si>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</si>
  <si>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</si>
  <si>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</si>
  <si>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</si>
  <si>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</si>
  <si>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</si>
  <si>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</si>
  <si>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</si>
  <si>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</si>
  <si>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</si>
  <si>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</si>
  <si>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</si>
  <si>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</si>
  <si>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</si>
  <si>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</si>
  <si>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</si>
  <si>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</si>
  <si>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</si>
  <si>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</si>
  <si>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</si>
  <si>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</si>
  <si>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</si>
  <si>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</si>
  <si>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</si>
  <si>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</si>
  <si>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</si>
  <si>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</si>
  <si>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</si>
  <si>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</si>
  <si>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</si>
  <si>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</si>
  <si>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</si>
  <si>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</si>
  <si>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</si>
  <si>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</si>
  <si>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</si>
  <si>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</si>
  <si>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</si>
  <si>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</si>
  <si>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</si>
  <si>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</si>
  <si>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</si>
  <si>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</si>
  <si>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</si>
  <si>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</si>
  <si>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</si>
  <si>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</si>
  <si>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</si>
  <si>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</si>
  <si>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</si>
  <si>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</si>
  <si>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</si>
  <si>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</si>
  <si>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</si>
  <si>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</si>
  <si>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</si>
  <si>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</si>
  <si>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</si>
  <si>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</si>
  <si>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</si>
  <si>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</si>
  <si>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</si>
  <si>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</si>
  <si>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</si>
  <si>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</si>
  <si>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</si>
  <si>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</si>
  <si>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</si>
  <si>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</si>
  <si>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</si>
  <si>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</si>
  <si>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</si>
  <si>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</si>
  <si>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</si>
  <si>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</si>
  <si>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</si>
  <si>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</si>
  <si>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</si>
  <si>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</si>
  <si>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</si>
  <si>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</si>
  <si>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</si>
  <si>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</si>
  <si>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</si>
  <si>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</si>
  <si>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</si>
  <si>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</si>
  <si>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</si>
  <si>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</si>
  <si>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</si>
  <si>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</si>
  <si>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</si>
  <si>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</si>
  <si>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</si>
  <si>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</si>
  <si>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</si>
  <si>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</si>
  <si>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</si>
  <si>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</si>
  <si>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</si>
  <si>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</si>
  <si>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</si>
  <si>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</si>
  <si>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</si>
  <si>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</si>
  <si>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</si>
  <si>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</si>
  <si>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</si>
  <si>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</si>
  <si>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</si>
  <si>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</si>
  <si>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</si>
  <si>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</si>
  <si>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</si>
  <si>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</si>
  <si>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</si>
  <si>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</si>
  <si>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</si>
  <si>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</si>
  <si>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</si>
  <si>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</si>
  <si>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</si>
  <si>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</si>
  <si>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</si>
  <si>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</si>
  <si>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</si>
  <si>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</si>
  <si>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</si>
  <si>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</si>
  <si>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</si>
  <si>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</si>
  <si>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</si>
  <si>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</si>
  <si>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</si>
  <si>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</si>
  <si>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</si>
  <si>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</si>
  <si>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</si>
  <si>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</si>
  <si>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</si>
  <si>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</si>
  <si>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</si>
  <si>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</si>
  <si>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</si>
  <si>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</si>
  <si>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</si>
  <si>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</si>
  <si>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</si>
  <si>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</si>
  <si>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</si>
  <si>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</si>
  <si>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</si>
  <si>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</si>
  <si>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</si>
  <si>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</si>
  <si>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</si>
  <si>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Canarias y el País Vasco tienen un procedimiento de gestión en el que la mayoría de Resoluciones de Grado y Resoluciones de Prestación se realizan de manera conjunta</t>
  </si>
  <si>
    <t xml:space="preserve">(1) Cifras INE de población referidas al 01/01/2025. Publicado Censo de Población Anual el 02/12/2025 </t>
  </si>
  <si>
    <t>(1) Cifras INE de población referidas al 01/01/2025.</t>
  </si>
  <si>
    <t>Situación a 31 de marzo de 2026</t>
  </si>
  <si>
    <t>Tiempo de resolución calculado sobre las Resoluciones realizadas entre el 1 de abril de 2025 y el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</si>
</sst>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80">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 fillId="0" borderId="0" xfId="2" applyFont="1" applyAlignment="1">
      <alignment vertical="center" wrapText="1"/>
    </xf>
    <xf numFmtId="3" fontId="2" fillId="0" borderId="66" xfId="0" applyNumberFormat="1" applyFont="1" applyBorder="1" applyAlignment="1">
      <alignment vertical="center" wrapText="1"/>
    </xf>
    <xf numFmtId="0" fontId="111" fillId="0" borderId="63" xfId="0" applyFont="1" applyBorder="1" applyAlignment="1">
      <alignment vertical="center" wrapText="1"/>
    </xf>
    <xf numFmtId="3" fontId="138" fillId="0" borderId="64" xfId="0" applyNumberFormat="1" applyFont="1" applyBorder="1" applyAlignment="1">
      <alignment horizontal="center" vertical="center" wrapText="1"/>
    </xf>
    <xf numFmtId="3" fontId="111" fillId="0" borderId="52" xfId="0" applyNumberFormat="1" applyFont="1" applyBorder="1" applyAlignment="1">
      <alignment horizontal="center" vertical="center" wrapText="1"/>
    </xf>
    <xf numFmtId="169" fontId="2" fillId="4" borderId="39" xfId="19" applyNumberFormat="1" applyFont="1" applyFill="1" applyBorder="1" applyAlignment="1">
      <alignment horizontal="center"/>
    </xf>
    <xf numFmtId="3" fontId="11" fillId="4" borderId="136" xfId="19" applyNumberFormat="1" applyFont="1" applyFill="1" applyBorder="1"/>
    <xf numFmtId="14" fontId="55" fillId="38" borderId="135" xfId="19" applyNumberFormat="1" applyFont="1" applyFill="1" applyBorder="1" applyAlignment="1">
      <alignment horizontal="center" vertical="center"/>
    </xf>
    <xf numFmtId="0" fontId="2" fillId="0" borderId="0" xfId="2" applyFont="1" applyAlignment="1">
      <alignment vertical="center"/>
    </xf>
    <xf numFmtId="0" fontId="2" fillId="0" borderId="0" xfId="2" applyFont="1" applyAlignment="1">
      <alignment horizontal="left" vertical="center"/>
    </xf>
    <xf numFmtId="0" fontId="111" fillId="0" borderId="0" xfId="2" applyFont="1" applyAlignment="1">
      <alignment vertical="center" wrapText="1"/>
    </xf>
    <xf numFmtId="14" fontId="2" fillId="0" borderId="0" xfId="2" applyNumberFormat="1" applyFont="1" applyAlignment="1">
      <alignment horizontal="left" vertical="center" wrapText="1"/>
    </xf>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3"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14" fontId="55" fillId="38" borderId="108"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3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2" fontId="95" fillId="0" borderId="0" xfId="2" applyNumberFormat="1" applyFont="1" applyAlignment="1">
      <alignment horizontal="left"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0" xfId="2" applyFont="1" applyBorder="1" applyAlignment="1">
      <alignment horizontal="center"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35" fillId="0" borderId="0" xfId="0" applyFont="1" applyAlignment="1">
      <alignment horizontal="center"/>
    </xf>
    <xf numFmtId="0" fontId="21" fillId="0" borderId="0" xfId="0" applyFont="1" applyAlignment="1">
      <alignment horizontal="center" vertical="center"/>
    </xf>
    <xf numFmtId="0" fontId="73" fillId="0" borderId="0" xfId="0" applyFont="1" applyBorder="1" applyAlignment="1">
      <alignment horizontal="center" vertical="center" wrapText="1"/>
    </xf>
    <xf numFmtId="0" fontId="80"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70" fillId="0" borderId="0" xfId="16" applyFont="1" applyBorder="1" applyAlignment="1">
      <alignment horizontal="center"/>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7.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1455919</c:v>
                </c:pt>
                <c:pt idx="1">
                  <c:v>899351</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19.12016274966</c:v>
                </c:pt>
                <c:pt idx="1">
                  <c:v>25.133782449820757</c:v>
                </c:pt>
                <c:pt idx="2">
                  <c:v>16.911832096049856</c:v>
                </c:pt>
                <c:pt idx="3">
                  <c:v>18.39802885719655</c:v>
                </c:pt>
                <c:pt idx="4">
                  <c:v>30.521804827902255</c:v>
                </c:pt>
                <c:pt idx="5">
                  <c:v>21.313602270423676</c:v>
                </c:pt>
                <c:pt idx="6">
                  <c:v>21.530997304582211</c:v>
                </c:pt>
                <c:pt idx="7">
                  <c:v>24.953312583370387</c:v>
                </c:pt>
                <c:pt idx="8">
                  <c:v>12.918040169559424</c:v>
                </c:pt>
                <c:pt idx="9">
                  <c:v>22.588900071760943</c:v>
                </c:pt>
                <c:pt idx="10">
                  <c:v>22.260379820735601</c:v>
                </c:pt>
                <c:pt idx="11">
                  <c:v>27.653965971722982</c:v>
                </c:pt>
                <c:pt idx="12">
                  <c:v>25.067118485792811</c:v>
                </c:pt>
                <c:pt idx="13">
                  <c:v>23.587414950991196</c:v>
                </c:pt>
                <c:pt idx="14">
                  <c:v>13.407190635451505</c:v>
                </c:pt>
                <c:pt idx="15">
                  <c:v>15.922410577361463</c:v>
                </c:pt>
                <c:pt idx="16">
                  <c:v>15.011882756799578</c:v>
                </c:pt>
                <c:pt idx="17">
                  <c:v>22.830971310058761</c:v>
                </c:pt>
                <c:pt idx="18" formatCode="General">
                  <c:v>20.470822524294071</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34.083914983533958</c:v>
                </c:pt>
                <c:pt idx="1">
                  <c:v>30.756974871412986</c:v>
                </c:pt>
                <c:pt idx="2">
                  <c:v>25.581981486573184</c:v>
                </c:pt>
                <c:pt idx="3">
                  <c:v>25.015138543776491</c:v>
                </c:pt>
                <c:pt idx="4">
                  <c:v>31.978349991949369</c:v>
                </c:pt>
                <c:pt idx="5">
                  <c:v>34.559091830529091</c:v>
                </c:pt>
                <c:pt idx="6">
                  <c:v>26.668780719835105</c:v>
                </c:pt>
                <c:pt idx="7">
                  <c:v>26.936416184971097</c:v>
                </c:pt>
                <c:pt idx="8">
                  <c:v>27.995109064202698</c:v>
                </c:pt>
                <c:pt idx="9">
                  <c:v>32.324919099693552</c:v>
                </c:pt>
                <c:pt idx="10">
                  <c:v>24.004945224767333</c:v>
                </c:pt>
                <c:pt idx="11">
                  <c:v>31.638908858535025</c:v>
                </c:pt>
                <c:pt idx="12">
                  <c:v>30.388491346225269</c:v>
                </c:pt>
                <c:pt idx="13">
                  <c:v>30.905670913606372</c:v>
                </c:pt>
                <c:pt idx="14">
                  <c:v>27.834448160535118</c:v>
                </c:pt>
                <c:pt idx="15">
                  <c:v>22.616156173581466</c:v>
                </c:pt>
                <c:pt idx="16">
                  <c:v>29.700290467388434</c:v>
                </c:pt>
                <c:pt idx="17">
                  <c:v>27.428275146906326</c:v>
                </c:pt>
                <c:pt idx="18" formatCode="General">
                  <c:v>29.838895014383734</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27.490980207033754</c:v>
                </c:pt>
                <c:pt idx="1">
                  <c:v>30.542230227040505</c:v>
                </c:pt>
                <c:pt idx="2">
                  <c:v>36.043900650719458</c:v>
                </c:pt>
                <c:pt idx="3">
                  <c:v>36.388883088680544</c:v>
                </c:pt>
                <c:pt idx="4">
                  <c:v>26.591857714363567</c:v>
                </c:pt>
                <c:pt idx="5">
                  <c:v>24.926008514088789</c:v>
                </c:pt>
                <c:pt idx="6">
                  <c:v>32.590455049944509</c:v>
                </c:pt>
                <c:pt idx="7">
                  <c:v>31.73262190603231</c:v>
                </c:pt>
                <c:pt idx="8">
                  <c:v>35.235683932438057</c:v>
                </c:pt>
                <c:pt idx="9">
                  <c:v>30.951080701722713</c:v>
                </c:pt>
                <c:pt idx="10">
                  <c:v>26.221710910402145</c:v>
                </c:pt>
                <c:pt idx="11">
                  <c:v>35.025760843517851</c:v>
                </c:pt>
                <c:pt idx="12">
                  <c:v>25.020781085851528</c:v>
                </c:pt>
                <c:pt idx="13">
                  <c:v>30.648503284398007</c:v>
                </c:pt>
                <c:pt idx="14">
                  <c:v>32.947324414715716</c:v>
                </c:pt>
                <c:pt idx="15">
                  <c:v>33.66353048451942</c:v>
                </c:pt>
                <c:pt idx="16">
                  <c:v>25.62054396620016</c:v>
                </c:pt>
                <c:pt idx="17">
                  <c:v>24.282751469063257</c:v>
                </c:pt>
                <c:pt idx="18" formatCode="General">
                  <c:v>30.54171730260034</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19.304942059772284</c:v>
                </c:pt>
                <c:pt idx="1">
                  <c:v>13.56701245172575</c:v>
                </c:pt>
                <c:pt idx="2">
                  <c:v>21.462285766657502</c:v>
                </c:pt>
                <c:pt idx="3">
                  <c:v>20.197949510346412</c:v>
                </c:pt>
                <c:pt idx="4">
                  <c:v>10.907987465784812</c:v>
                </c:pt>
                <c:pt idx="5">
                  <c:v>19.201297384958444</c:v>
                </c:pt>
                <c:pt idx="6">
                  <c:v>19.209766925638181</c:v>
                </c:pt>
                <c:pt idx="7">
                  <c:v>16.377649325626205</c:v>
                </c:pt>
                <c:pt idx="8">
                  <c:v>23.851166833799823</c:v>
                </c:pt>
                <c:pt idx="9">
                  <c:v>14.135100126822795</c:v>
                </c:pt>
                <c:pt idx="10">
                  <c:v>27.512964044094922</c:v>
                </c:pt>
                <c:pt idx="11">
                  <c:v>5.6813643262241396</c:v>
                </c:pt>
                <c:pt idx="12">
                  <c:v>19.523609082130388</c:v>
                </c:pt>
                <c:pt idx="13">
                  <c:v>14.858410851004423</c:v>
                </c:pt>
                <c:pt idx="14">
                  <c:v>25.81103678929766</c:v>
                </c:pt>
                <c:pt idx="15">
                  <c:v>27.797902764537653</c:v>
                </c:pt>
                <c:pt idx="16">
                  <c:v>29.66728280961183</c:v>
                </c:pt>
                <c:pt idx="17">
                  <c:v>25.458002073971656</c:v>
                </c:pt>
                <c:pt idx="18" formatCode="General">
                  <c:v>19.148565158721855</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23.694341683009448</c:v>
                </c:pt>
                <c:pt idx="1">
                  <c:v>29.07892364102667</c:v>
                </c:pt>
                <c:pt idx="2">
                  <c:v>21.533389736558043</c:v>
                </c:pt>
                <c:pt idx="3">
                  <c:v>23.054581610759328</c:v>
                </c:pt>
                <c:pt idx="4">
                  <c:v>34.258744369682475</c:v>
                </c:pt>
                <c:pt idx="5">
                  <c:v>26.378644186863365</c:v>
                </c:pt>
                <c:pt idx="6">
                  <c:v>26.650495344857362</c:v>
                </c:pt>
                <c:pt idx="7">
                  <c:v>29.840482098546616</c:v>
                </c:pt>
                <c:pt idx="8">
                  <c:v>16.964199755188492</c:v>
                </c:pt>
                <c:pt idx="9">
                  <c:v>26.307490144546648</c:v>
                </c:pt>
                <c:pt idx="10">
                  <c:v>30.709463460855147</c:v>
                </c:pt>
                <c:pt idx="11">
                  <c:v>29.319726450847959</c:v>
                </c:pt>
                <c:pt idx="12">
                  <c:v>31.148412844923829</c:v>
                </c:pt>
                <c:pt idx="13">
                  <c:v>27.703752286927404</c:v>
                </c:pt>
                <c:pt idx="14">
                  <c:v>18.071678124647807</c:v>
                </c:pt>
                <c:pt idx="15">
                  <c:v>22.052559672104799</c:v>
                </c:pt>
                <c:pt idx="16">
                  <c:v>21.344096114135535</c:v>
                </c:pt>
                <c:pt idx="17">
                  <c:v>30.628332946904706</c:v>
                </c:pt>
                <c:pt idx="18" formatCode="General">
                  <c:v>25.319059042651439</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42.237921198074524</c:v>
                </c:pt>
                <c:pt idx="1">
                  <c:v>35.584764270973174</c:v>
                </c:pt>
                <c:pt idx="2">
                  <c:v>32.572862269160076</c:v>
                </c:pt>
                <c:pt idx="3">
                  <c:v>31.346485949029255</c:v>
                </c:pt>
                <c:pt idx="4">
                  <c:v>35.893621753878662</c:v>
                </c:pt>
                <c:pt idx="5">
                  <c:v>42.771840032114007</c:v>
                </c:pt>
                <c:pt idx="6">
                  <c:v>33.009906897147253</c:v>
                </c:pt>
                <c:pt idx="7">
                  <c:v>32.211981566820278</c:v>
                </c:pt>
                <c:pt idx="8">
                  <c:v>36.763674373186262</c:v>
                </c:pt>
                <c:pt idx="9">
                  <c:v>37.646254927726673</c:v>
                </c:pt>
                <c:pt idx="10">
                  <c:v>33.116190927395479</c:v>
                </c:pt>
                <c:pt idx="11">
                  <c:v>33.54470580762635</c:v>
                </c:pt>
                <c:pt idx="12">
                  <c:v>37.760753184419421</c:v>
                </c:pt>
                <c:pt idx="13">
                  <c:v>36.299147364424037</c:v>
                </c:pt>
                <c:pt idx="14">
                  <c:v>37.518313986250419</c:v>
                </c:pt>
                <c:pt idx="15">
                  <c:v>31.323406160664057</c:v>
                </c:pt>
                <c:pt idx="16">
                  <c:v>42.228271071897879</c:v>
                </c:pt>
                <c:pt idx="17">
                  <c:v>36.795733827961975</c:v>
                </c:pt>
                <c:pt idx="18" formatCode="General">
                  <c:v>36.905832373861216</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34.067737118916028</c:v>
                </c:pt>
                <c:pt idx="1">
                  <c:v>35.336312088000163</c:v>
                </c:pt>
                <c:pt idx="2">
                  <c:v>45.893747994281881</c:v>
                </c:pt>
                <c:pt idx="3">
                  <c:v>45.598932440211421</c:v>
                </c:pt>
                <c:pt idx="4">
                  <c:v>29.847633876438859</c:v>
                </c:pt>
                <c:pt idx="5">
                  <c:v>30.849515781022632</c:v>
                </c:pt>
                <c:pt idx="6">
                  <c:v>40.339597757995385</c:v>
                </c:pt>
                <c:pt idx="7">
                  <c:v>37.947536334633106</c:v>
                </c:pt>
                <c:pt idx="8">
                  <c:v>46.272125871625249</c:v>
                </c:pt>
                <c:pt idx="9">
                  <c:v>36.046254927726679</c:v>
                </c:pt>
                <c:pt idx="10">
                  <c:v>36.174345611749381</c:v>
                </c:pt>
                <c:pt idx="11">
                  <c:v>37.135567741525691</c:v>
                </c:pt>
                <c:pt idx="12">
                  <c:v>31.09083397065675</c:v>
                </c:pt>
                <c:pt idx="13">
                  <c:v>35.997100348648559</c:v>
                </c:pt>
                <c:pt idx="14">
                  <c:v>44.41000788910177</c:v>
                </c:pt>
                <c:pt idx="15">
                  <c:v>46.624034167231144</c:v>
                </c:pt>
                <c:pt idx="16">
                  <c:v>36.427632813966582</c:v>
                </c:pt>
                <c:pt idx="17">
                  <c:v>32.575933225133319</c:v>
                </c:pt>
                <c:pt idx="18" formatCode="General">
                  <c:v>37.775108583487345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Balears, Illes</c:v>
                </c:pt>
                <c:pt idx="2">
                  <c:v>Extremadura</c:v>
                </c:pt>
                <c:pt idx="3">
                  <c:v>Castilla y León</c:v>
                </c:pt>
                <c:pt idx="4">
                  <c:v>País Vasco</c:v>
                </c:pt>
                <c:pt idx="5">
                  <c:v>Cataluña</c:v>
                </c:pt>
                <c:pt idx="6">
                  <c:v>Castilla - La Mancha</c:v>
                </c:pt>
                <c:pt idx="7">
                  <c:v>Rioja, La</c:v>
                </c:pt>
                <c:pt idx="8">
                  <c:v>Murcia, Región de</c:v>
                </c:pt>
                <c:pt idx="9">
                  <c:v>TOTAL</c:v>
                </c:pt>
                <c:pt idx="10">
                  <c:v>Madrid, Comunidad de</c:v>
                </c:pt>
                <c:pt idx="11">
                  <c:v>Comunitat Valenciana</c:v>
                </c:pt>
                <c:pt idx="12">
                  <c:v>Aragón</c:v>
                </c:pt>
                <c:pt idx="13">
                  <c:v>Canarias</c:v>
                </c:pt>
                <c:pt idx="14">
                  <c:v>Navarra, Comunidad Foral de</c:v>
                </c:pt>
                <c:pt idx="15">
                  <c:v>Ceuta y Melilla</c:v>
                </c:pt>
                <c:pt idx="16">
                  <c:v>Cantabria</c:v>
                </c:pt>
                <c:pt idx="17">
                  <c:v>Asturias, Principado de</c:v>
                </c:pt>
                <c:pt idx="18">
                  <c:v>Galicia</c:v>
                </c:pt>
              </c:strCache>
            </c:strRef>
          </c:cat>
          <c:val>
            <c:numRef>
              <c:f>'32dictcasaadpot'!$R$11:$R$29</c:f>
              <c:numCache>
                <c:formatCode>#,##0.00</c:formatCode>
                <c:ptCount val="19"/>
                <c:pt idx="0">
                  <c:v>40.567787614493163</c:v>
                </c:pt>
                <c:pt idx="1">
                  <c:v>37.4651875958319</c:v>
                </c:pt>
                <c:pt idx="2">
                  <c:v>37.05508825063945</c:v>
                </c:pt>
                <c:pt idx="3">
                  <c:v>36.783145655891254</c:v>
                </c:pt>
                <c:pt idx="4">
                  <c:v>34.780164336168376</c:v>
                </c:pt>
                <c:pt idx="5">
                  <c:v>33.705841342123144</c:v>
                </c:pt>
                <c:pt idx="6">
                  <c:v>33.63365059952676</c:v>
                </c:pt>
                <c:pt idx="7">
                  <c:v>33.518465249042997</c:v>
                </c:pt>
                <c:pt idx="8">
                  <c:v>33.248642917519682</c:v>
                </c:pt>
                <c:pt idx="9">
                  <c:v>33.021946772830439</c:v>
                </c:pt>
                <c:pt idx="10">
                  <c:v>32.087772643746263</c:v>
                </c:pt>
                <c:pt idx="11">
                  <c:v>32.022436184634593</c:v>
                </c:pt>
                <c:pt idx="12">
                  <c:v>30.199997907971674</c:v>
                </c:pt>
                <c:pt idx="13">
                  <c:v>29.827769650219444</c:v>
                </c:pt>
                <c:pt idx="14">
                  <c:v>27.706028841142064</c:v>
                </c:pt>
                <c:pt idx="15">
                  <c:v>26.209458235187533</c:v>
                </c:pt>
                <c:pt idx="16">
                  <c:v>23.645409924073931</c:v>
                </c:pt>
                <c:pt idx="17">
                  <c:v>22.73196037376168</c:v>
                </c:pt>
                <c:pt idx="18">
                  <c:v>20.339933101945405</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DF4-4D7E-A70A-46DF72427EE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DF4-4D7E-A70A-46DF72427EE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Castilla - La Mancha</c:v>
                </c:pt>
                <c:pt idx="5">
                  <c:v>Cataluña</c:v>
                </c:pt>
                <c:pt idx="6">
                  <c:v>Rioja, La</c:v>
                </c:pt>
                <c:pt idx="7">
                  <c:v>TOTAL</c:v>
                </c:pt>
                <c:pt idx="8">
                  <c:v>Asturias, Principado de</c:v>
                </c:pt>
                <c:pt idx="9">
                  <c:v>Murcia, Región de</c:v>
                </c:pt>
                <c:pt idx="10">
                  <c:v>Aragón</c:v>
                </c:pt>
                <c:pt idx="11">
                  <c:v>Cantabria</c:v>
                </c:pt>
                <c:pt idx="12">
                  <c:v>Comunitat Valenciana</c:v>
                </c:pt>
                <c:pt idx="13">
                  <c:v>Madrid, Comunidad de</c:v>
                </c:pt>
                <c:pt idx="14">
                  <c:v>Balears, Illes</c:v>
                </c:pt>
                <c:pt idx="15">
                  <c:v>Galicia</c:v>
                </c:pt>
                <c:pt idx="16">
                  <c:v>Canarias</c:v>
                </c:pt>
                <c:pt idx="17">
                  <c:v>Navarra, Comunidad Foral de</c:v>
                </c:pt>
                <c:pt idx="18">
                  <c:v>Ceuta y Melilla</c:v>
                </c:pt>
              </c:strCache>
            </c:strRef>
          </c:cat>
          <c:val>
            <c:numRef>
              <c:f>'34bdictcasaad'!$AF$11:$AF$29</c:f>
              <c:numCache>
                <c:formatCode>0.00</c:formatCode>
                <c:ptCount val="19"/>
                <c:pt idx="0">
                  <c:v>6.5664509847281858</c:v>
                </c:pt>
                <c:pt idx="1">
                  <c:v>5.5288628132283346</c:v>
                </c:pt>
                <c:pt idx="2">
                  <c:v>5.3798638299314598</c:v>
                </c:pt>
                <c:pt idx="3">
                  <c:v>5.1269991297395681</c:v>
                </c:pt>
                <c:pt idx="4">
                  <c:v>4.7595018383373038</c:v>
                </c:pt>
                <c:pt idx="5">
                  <c:v>4.7011949346920519</c:v>
                </c:pt>
                <c:pt idx="6">
                  <c:v>4.6352083671202529</c:v>
                </c:pt>
                <c:pt idx="7">
                  <c:v>4.5524761422118907</c:v>
                </c:pt>
                <c:pt idx="8">
                  <c:v>4.2993592926212258</c:v>
                </c:pt>
                <c:pt idx="9">
                  <c:v>4.2879314223350002</c:v>
                </c:pt>
                <c:pt idx="10">
                  <c:v>4.2314312911790157</c:v>
                </c:pt>
                <c:pt idx="11">
                  <c:v>4.1549939945049301</c:v>
                </c:pt>
                <c:pt idx="12">
                  <c:v>4.0840841837195505</c:v>
                </c:pt>
                <c:pt idx="13">
                  <c:v>3.9740445657970902</c:v>
                </c:pt>
                <c:pt idx="14">
                  <c:v>3.8317582034237874</c:v>
                </c:pt>
                <c:pt idx="15">
                  <c:v>3.6891917129479386</c:v>
                </c:pt>
                <c:pt idx="16">
                  <c:v>3.5743156079200804</c:v>
                </c:pt>
                <c:pt idx="17">
                  <c:v>3.4978226346559351</c:v>
                </c:pt>
                <c:pt idx="18">
                  <c:v>3.3908834112779398</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C30-4E78-BB24-6613CBC84BB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Andalucía</c:v>
                </c:pt>
                <c:pt idx="5">
                  <c:v>Extremadura</c:v>
                </c:pt>
                <c:pt idx="6">
                  <c:v>Cantabria</c:v>
                </c:pt>
                <c:pt idx="7">
                  <c:v>Cataluña</c:v>
                </c:pt>
                <c:pt idx="8">
                  <c:v>Canarias</c:v>
                </c:pt>
                <c:pt idx="9">
                  <c:v>TOTAL</c:v>
                </c:pt>
                <c:pt idx="10">
                  <c:v>Castilla - La Mancha</c:v>
                </c:pt>
                <c:pt idx="11">
                  <c:v>Galicia</c:v>
                </c:pt>
                <c:pt idx="12">
                  <c:v>Asturias, Principado de</c:v>
                </c:pt>
                <c:pt idx="13">
                  <c:v>Comunitat Valenciana</c:v>
                </c:pt>
                <c:pt idx="14">
                  <c:v>Rioja, La</c:v>
                </c:pt>
                <c:pt idx="15">
                  <c:v>Balears, Illes</c:v>
                </c:pt>
                <c:pt idx="16">
                  <c:v>Madrid, Comunidad de</c:v>
                </c:pt>
                <c:pt idx="17">
                  <c:v>Aragón</c:v>
                </c:pt>
                <c:pt idx="18">
                  <c:v>Navarra, Comunidad Foral de</c:v>
                </c:pt>
              </c:strCache>
            </c:strRef>
          </c:cat>
          <c:val>
            <c:numRef>
              <c:f>'34bdictcasaad'!$AL$11:$AL$29</c:f>
              <c:numCache>
                <c:formatCode>0.00</c:formatCode>
                <c:ptCount val="19"/>
                <c:pt idx="0">
                  <c:v>2.1132987304008584</c:v>
                </c:pt>
                <c:pt idx="1">
                  <c:v>1.8812987613724057</c:v>
                </c:pt>
                <c:pt idx="2">
                  <c:v>1.8798040613508191</c:v>
                </c:pt>
                <c:pt idx="3">
                  <c:v>1.7779144878498923</c:v>
                </c:pt>
                <c:pt idx="4">
                  <c:v>1.7629444769680569</c:v>
                </c:pt>
                <c:pt idx="5">
                  <c:v>1.7304188313328266</c:v>
                </c:pt>
                <c:pt idx="6">
                  <c:v>1.532095902731438</c:v>
                </c:pt>
                <c:pt idx="7">
                  <c:v>1.5163890251342389</c:v>
                </c:pt>
                <c:pt idx="8">
                  <c:v>1.5097674121620122</c:v>
                </c:pt>
                <c:pt idx="9">
                  <c:v>1.50364039009109</c:v>
                </c:pt>
                <c:pt idx="10">
                  <c:v>1.4163810877731438</c:v>
                </c:pt>
                <c:pt idx="11">
                  <c:v>1.4092816205453944</c:v>
                </c:pt>
                <c:pt idx="12">
                  <c:v>1.3717900237203067</c:v>
                </c:pt>
                <c:pt idx="13">
                  <c:v>1.3683684559789537</c:v>
                </c:pt>
                <c:pt idx="14">
                  <c:v>1.3632056849585472</c:v>
                </c:pt>
                <c:pt idx="15">
                  <c:v>1.3543118900617408</c:v>
                </c:pt>
                <c:pt idx="16">
                  <c:v>1.165850377336717</c:v>
                </c:pt>
                <c:pt idx="17">
                  <c:v>1.0672241378983864</c:v>
                </c:pt>
                <c:pt idx="18">
                  <c:v>1.050858750370151</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País Vasco</c:v>
                </c:pt>
                <c:pt idx="9">
                  <c:v>Canarias</c:v>
                </c:pt>
                <c:pt idx="10">
                  <c:v>Ceuta y Melilla</c:v>
                </c:pt>
                <c:pt idx="11">
                  <c:v>Comunitat Valenciana</c:v>
                </c:pt>
                <c:pt idx="12">
                  <c:v>Madrid, Comunidad de</c:v>
                </c:pt>
                <c:pt idx="13">
                  <c:v>Rioja, La</c:v>
                </c:pt>
                <c:pt idx="14">
                  <c:v>Aragón</c:v>
                </c:pt>
                <c:pt idx="15">
                  <c:v>Cantabria</c:v>
                </c:pt>
                <c:pt idx="16">
                  <c:v>Asturias, Principado de</c:v>
                </c:pt>
                <c:pt idx="17">
                  <c:v>Navarra, Comunidad Foral de</c:v>
                </c:pt>
                <c:pt idx="18">
                  <c:v>Galicia</c:v>
                </c:pt>
              </c:strCache>
            </c:strRef>
          </c:cat>
          <c:val>
            <c:numRef>
              <c:f>'34bdictcasaad'!$AR$11:$AR$29</c:f>
              <c:numCache>
                <c:formatCode>0.00</c:formatCode>
                <c:ptCount val="19"/>
                <c:pt idx="0">
                  <c:v>8.9312346026024709</c:v>
                </c:pt>
                <c:pt idx="1">
                  <c:v>7.890709490480952</c:v>
                </c:pt>
                <c:pt idx="2">
                  <c:v>7.6073223048217908</c:v>
                </c:pt>
                <c:pt idx="3">
                  <c:v>7.4746486444045832</c:v>
                </c:pt>
                <c:pt idx="4">
                  <c:v>7.2042034250129738</c:v>
                </c:pt>
                <c:pt idx="5">
                  <c:v>6.9347259557178917</c:v>
                </c:pt>
                <c:pt idx="6">
                  <c:v>6.7288812978638211</c:v>
                </c:pt>
                <c:pt idx="7">
                  <c:v>6.556502085020572</c:v>
                </c:pt>
                <c:pt idx="8">
                  <c:v>6.4399160683291248</c:v>
                </c:pt>
                <c:pt idx="9">
                  <c:v>6.3434863154035988</c:v>
                </c:pt>
                <c:pt idx="10">
                  <c:v>6.1338076658251088</c:v>
                </c:pt>
                <c:pt idx="11">
                  <c:v>6.0385817144409728</c:v>
                </c:pt>
                <c:pt idx="12">
                  <c:v>6.0015188566372855</c:v>
                </c:pt>
                <c:pt idx="13">
                  <c:v>5.6750771177726804</c:v>
                </c:pt>
                <c:pt idx="14">
                  <c:v>5.4106363098983659</c:v>
                </c:pt>
                <c:pt idx="15">
                  <c:v>4.9970980847359261</c:v>
                </c:pt>
                <c:pt idx="16">
                  <c:v>4.7978155641057469</c:v>
                </c:pt>
                <c:pt idx="17">
                  <c:v>4.5970209137870501</c:v>
                </c:pt>
                <c:pt idx="18">
                  <c:v>3.660402210692999</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Castilla - La Mancha</c:v>
                </c:pt>
                <c:pt idx="3">
                  <c:v>Extremadura</c:v>
                </c:pt>
                <c:pt idx="4">
                  <c:v>Cataluña</c:v>
                </c:pt>
                <c:pt idx="5">
                  <c:v>Balears, Illes</c:v>
                </c:pt>
                <c:pt idx="6">
                  <c:v>Murcia, Región de</c:v>
                </c:pt>
                <c:pt idx="7">
                  <c:v>Madrid, Comunidad de</c:v>
                </c:pt>
                <c:pt idx="8">
                  <c:v>País Vasco</c:v>
                </c:pt>
                <c:pt idx="9">
                  <c:v>TOTAL</c:v>
                </c:pt>
                <c:pt idx="10">
                  <c:v>Rioja, La</c:v>
                </c:pt>
                <c:pt idx="11">
                  <c:v>Comunitat Valenciana</c:v>
                </c:pt>
                <c:pt idx="12">
                  <c:v>Aragón</c:v>
                </c:pt>
                <c:pt idx="13">
                  <c:v>Canarias</c:v>
                </c:pt>
                <c:pt idx="14">
                  <c:v>Ceuta y Melilla</c:v>
                </c:pt>
                <c:pt idx="15">
                  <c:v>Navarra, Comunidad Foral de</c:v>
                </c:pt>
                <c:pt idx="16">
                  <c:v>Cantabria</c:v>
                </c:pt>
                <c:pt idx="17">
                  <c:v>Asturias, Principado de</c:v>
                </c:pt>
                <c:pt idx="18">
                  <c:v>Galicia</c:v>
                </c:pt>
              </c:strCache>
            </c:strRef>
          </c:cat>
          <c:val>
            <c:numRef>
              <c:f>'34bdictcasaad'!$AX$11:$AX$29</c:f>
              <c:numCache>
                <c:formatCode>0.00</c:formatCode>
                <c:ptCount val="19"/>
                <c:pt idx="0">
                  <c:v>47.361707139825185</c:v>
                </c:pt>
                <c:pt idx="1">
                  <c:v>43.199652824381033</c:v>
                </c:pt>
                <c:pt idx="2">
                  <c:v>42.270348232075413</c:v>
                </c:pt>
                <c:pt idx="3">
                  <c:v>41.829584149564162</c:v>
                </c:pt>
                <c:pt idx="4">
                  <c:v>41.259934265751788</c:v>
                </c:pt>
                <c:pt idx="5">
                  <c:v>40.309210643094239</c:v>
                </c:pt>
                <c:pt idx="6">
                  <c:v>39.259279196834711</c:v>
                </c:pt>
                <c:pt idx="7">
                  <c:v>38.967023671864879</c:v>
                </c:pt>
                <c:pt idx="8">
                  <c:v>38.600794486455442</c:v>
                </c:pt>
                <c:pt idx="9">
                  <c:v>38.598972023452305</c:v>
                </c:pt>
                <c:pt idx="10">
                  <c:v>38.485020278225981</c:v>
                </c:pt>
                <c:pt idx="11">
                  <c:v>36.76668979340117</c:v>
                </c:pt>
                <c:pt idx="12">
                  <c:v>35.601261011038915</c:v>
                </c:pt>
                <c:pt idx="13">
                  <c:v>31.770917412897528</c:v>
                </c:pt>
                <c:pt idx="14">
                  <c:v>31.412160823925529</c:v>
                </c:pt>
                <c:pt idx="15">
                  <c:v>31.157188804489152</c:v>
                </c:pt>
                <c:pt idx="16">
                  <c:v>29.963950289346361</c:v>
                </c:pt>
                <c:pt idx="17">
                  <c:v>27.757348689840189</c:v>
                </c:pt>
                <c:pt idx="18">
                  <c:v>22.182794472329054</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'35ResolGraAltaBaj'!$AA$11:$AA$71</c:f>
              <c:numCache>
                <c:formatCode>m/d/yyyy</c:formatCode>
                <c:ptCount val="6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numCache>
            </c:numRef>
          </c:cat>
          <c:val>
            <c:numRef>
              <c:f>'35ResolGraAltaBaj'!$AB$11:$AB$71</c:f>
              <c:numCache>
                <c:formatCode>0</c:formatCode>
                <c:ptCount val="61"/>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pt idx="59">
                  <c:v>33305</c:v>
                </c:pt>
                <c:pt idx="60">
                  <c:v>43872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'35ResolGraAltaBaj'!$AA$11:$AA$71</c:f>
              <c:numCache>
                <c:formatCode>m/d/yyyy</c:formatCode>
                <c:ptCount val="6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numCache>
            </c:numRef>
          </c:cat>
          <c:val>
            <c:numRef>
              <c:f>'35ResolGraAltaBaj'!$AC$11:$AC$71</c:f>
              <c:numCache>
                <c:formatCode>0</c:formatCode>
                <c:ptCount val="61"/>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pt idx="59">
                  <c:v>36687</c:v>
                </c:pt>
                <c:pt idx="60">
                  <c:v>22947</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5780</c:v>
                </c:pt>
                <c:pt idx="1">
                  <c:v>154774</c:v>
                </c:pt>
                <c:pt idx="2">
                  <c:v>77031</c:v>
                </c:pt>
                <c:pt idx="3">
                  <c:v>85885</c:v>
                </c:pt>
                <c:pt idx="4">
                  <c:v>98816</c:v>
                </c:pt>
                <c:pt idx="5">
                  <c:v>163377</c:v>
                </c:pt>
                <c:pt idx="6">
                  <c:v>480955</c:v>
                </c:pt>
                <c:pt idx="7">
                  <c:v>1169936</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469701</c:v>
                </c:pt>
                <c:pt idx="1">
                  <c:v>62021</c:v>
                </c:pt>
                <c:pt idx="2">
                  <c:v>50301</c:v>
                </c:pt>
                <c:pt idx="3">
                  <c:v>50958</c:v>
                </c:pt>
                <c:pt idx="4">
                  <c:v>83951</c:v>
                </c:pt>
                <c:pt idx="5">
                  <c:v>25014</c:v>
                </c:pt>
                <c:pt idx="6">
                  <c:v>160682</c:v>
                </c:pt>
                <c:pt idx="7">
                  <c:v>104747</c:v>
                </c:pt>
                <c:pt idx="8">
                  <c:v>423410</c:v>
                </c:pt>
                <c:pt idx="9">
                  <c:v>239221</c:v>
                </c:pt>
                <c:pt idx="10">
                  <c:v>61962</c:v>
                </c:pt>
                <c:pt idx="11">
                  <c:v>100175</c:v>
                </c:pt>
                <c:pt idx="12">
                  <c:v>282861</c:v>
                </c:pt>
                <c:pt idx="13">
                  <c:v>74212</c:v>
                </c:pt>
                <c:pt idx="14">
                  <c:v>24006</c:v>
                </c:pt>
                <c:pt idx="15">
                  <c:v>120998</c:v>
                </c:pt>
                <c:pt idx="16">
                  <c:v>15153</c:v>
                </c:pt>
                <c:pt idx="17">
                  <c:v>5897</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1388109</c:v>
                </c:pt>
                <c:pt idx="1">
                  <c:v>848445</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600</c:v>
                </c:pt>
                <c:pt idx="1">
                  <c:v>11207</c:v>
                </c:pt>
                <c:pt idx="2">
                  <c:v>6448</c:v>
                </c:pt>
                <c:pt idx="3">
                  <c:v>8773</c:v>
                </c:pt>
                <c:pt idx="4">
                  <c:v>8700</c:v>
                </c:pt>
                <c:pt idx="5">
                  <c:v>12277</c:v>
                </c:pt>
                <c:pt idx="6">
                  <c:v>42425</c:v>
                </c:pt>
                <c:pt idx="7">
                  <c:v>198907</c:v>
                </c:pt>
              </c:numCache>
            </c:numRef>
          </c:val>
          <c:extLst>
            <c:ext xmlns:c15="http://schemas.microsoft.com/office/drawing/2012/chart" uri="{02D57815-91ED-43cb-92C2-25804820EDAC}">
              <c15:datalabelsRange>
                <c15:f>'36aperfresol_graf'!$V$12:$AC$12</c15:f>
                <c15:dlblRangeCache>
                  <c:ptCount val="8"/>
                  <c:pt idx="0">
                    <c:v>23%</c:v>
                  </c:pt>
                  <c:pt idx="1">
                    <c:v>23%</c:v>
                  </c:pt>
                  <c:pt idx="2">
                    <c:v>22%</c:v>
                  </c:pt>
                  <c:pt idx="3">
                    <c:v>24%</c:v>
                  </c:pt>
                  <c:pt idx="4">
                    <c:v>18%</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861</c:v>
                </c:pt>
                <c:pt idx="1">
                  <c:v>14318</c:v>
                </c:pt>
                <c:pt idx="2">
                  <c:v>8565</c:v>
                </c:pt>
                <c:pt idx="3">
                  <c:v>11847</c:v>
                </c:pt>
                <c:pt idx="4">
                  <c:v>13850</c:v>
                </c:pt>
                <c:pt idx="5">
                  <c:v>23197</c:v>
                </c:pt>
                <c:pt idx="6">
                  <c:v>75979</c:v>
                </c:pt>
                <c:pt idx="7">
                  <c:v>263939</c:v>
                </c:pt>
              </c:numCache>
            </c:numRef>
          </c:val>
          <c:extLst>
            <c:ext xmlns:c15="http://schemas.microsoft.com/office/drawing/2012/chart" uri="{02D57815-91ED-43cb-92C2-25804820EDAC}">
              <c15:datalabelsRange>
                <c15:f>'36aperfresol_graf'!$V$13:$AC$13</c15:f>
                <c15:dlblRangeCache>
                  <c:ptCount val="8"/>
                  <c:pt idx="0">
                    <c:v>34%</c:v>
                  </c:pt>
                  <c:pt idx="1">
                    <c:v>29%</c:v>
                  </c:pt>
                  <c:pt idx="2">
                    <c:v>29%</c:v>
                  </c:pt>
                  <c:pt idx="3">
                    <c:v>32%</c:v>
                  </c:pt>
                  <c:pt idx="4">
                    <c:v>29%</c:v>
                  </c:pt>
                  <c:pt idx="5">
                    <c:v>28%</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396</c:v>
                </c:pt>
                <c:pt idx="1">
                  <c:v>11865</c:v>
                </c:pt>
                <c:pt idx="2">
                  <c:v>8429</c:v>
                </c:pt>
                <c:pt idx="3">
                  <c:v>10737</c:v>
                </c:pt>
                <c:pt idx="4">
                  <c:v>15311</c:v>
                </c:pt>
                <c:pt idx="5">
                  <c:v>27596</c:v>
                </c:pt>
                <c:pt idx="6">
                  <c:v>102198</c:v>
                </c:pt>
                <c:pt idx="7">
                  <c:v>249071</c:v>
                </c:pt>
              </c:numCache>
            </c:numRef>
          </c:val>
          <c:extLst>
            <c:ext xmlns:c15="http://schemas.microsoft.com/office/drawing/2012/chart" uri="{02D57815-91ED-43cb-92C2-25804820EDAC}">
              <c15:datalabelsRange>
                <c15:f>'36aperfresol_graf'!$V$14:$AC$14</c15:f>
                <c15:dlblRangeCache>
                  <c:ptCount val="8"/>
                  <c:pt idx="0">
                    <c:v>15%</c:v>
                  </c:pt>
                  <c:pt idx="1">
                    <c:v>24%</c:v>
                  </c:pt>
                  <c:pt idx="2">
                    <c:v>29%</c:v>
                  </c:pt>
                  <c:pt idx="3">
                    <c:v>29%</c:v>
                  </c:pt>
                  <c:pt idx="4">
                    <c:v>33%</c:v>
                  </c:pt>
                  <c:pt idx="5">
                    <c:v>34%</c:v>
                  </c:pt>
                  <c:pt idx="6">
                    <c:v>34%</c:v>
                  </c:pt>
                  <c:pt idx="7">
                    <c:v>30%</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705</c:v>
                </c:pt>
                <c:pt idx="1">
                  <c:v>12364</c:v>
                </c:pt>
                <c:pt idx="2">
                  <c:v>5698</c:v>
                </c:pt>
                <c:pt idx="3">
                  <c:v>5960</c:v>
                </c:pt>
                <c:pt idx="4">
                  <c:v>9243</c:v>
                </c:pt>
                <c:pt idx="5">
                  <c:v>18670</c:v>
                </c:pt>
                <c:pt idx="6">
                  <c:v>78221</c:v>
                </c:pt>
                <c:pt idx="7">
                  <c:v>129752</c:v>
                </c:pt>
              </c:numCache>
            </c:numRef>
          </c:val>
          <c:extLst>
            <c:ext xmlns:c15="http://schemas.microsoft.com/office/drawing/2012/chart" uri="{02D57815-91ED-43cb-92C2-25804820EDAC}">
              <c15:datalabelsRange>
                <c15:f>'36aperfresol_graf'!$V$15:$AC$15</c15:f>
                <c15:dlblRangeCache>
                  <c:ptCount val="8"/>
                  <c:pt idx="0">
                    <c:v>28%</c:v>
                  </c:pt>
                  <c:pt idx="1">
                    <c:v>25%</c:v>
                  </c:pt>
                  <c:pt idx="2">
                    <c:v>20%</c:v>
                  </c:pt>
                  <c:pt idx="3">
                    <c:v>16%</c:v>
                  </c:pt>
                  <c:pt idx="4">
                    <c:v>20%</c:v>
                  </c:pt>
                  <c:pt idx="5">
                    <c:v>23%</c:v>
                  </c:pt>
                  <c:pt idx="6">
                    <c:v>26%</c:v>
                  </c:pt>
                  <c:pt idx="7">
                    <c:v>15%</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814</c:v>
                </c:pt>
                <c:pt idx="1">
                  <c:v>24457</c:v>
                </c:pt>
                <c:pt idx="2">
                  <c:v>10427</c:v>
                </c:pt>
                <c:pt idx="3">
                  <c:v>10879</c:v>
                </c:pt>
                <c:pt idx="4">
                  <c:v>9939</c:v>
                </c:pt>
                <c:pt idx="5">
                  <c:v>13700</c:v>
                </c:pt>
                <c:pt idx="6">
                  <c:v>32433</c:v>
                </c:pt>
                <c:pt idx="7">
                  <c:v>65855</c:v>
                </c:pt>
              </c:numCache>
            </c:numRef>
          </c:val>
          <c:extLst>
            <c:ext xmlns:c15="http://schemas.microsoft.com/office/drawing/2012/chart" uri="{02D57815-91ED-43cb-92C2-25804820EDAC}">
              <c15:datalabelsRange>
                <c15:f>'36aperfresol_graf'!$V$17:$AC$17</c15:f>
                <c15:dlblRangeCache>
                  <c:ptCount val="8"/>
                  <c:pt idx="0">
                    <c:v>25%</c:v>
                  </c:pt>
                  <c:pt idx="1">
                    <c:v>23%</c:v>
                  </c:pt>
                  <c:pt idx="2">
                    <c:v>22%</c:v>
                  </c:pt>
                  <c:pt idx="3">
                    <c:v>22%</c:v>
                  </c:pt>
                  <c:pt idx="4">
                    <c:v>19%</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1065</c:v>
                </c:pt>
                <c:pt idx="1">
                  <c:v>35744</c:v>
                </c:pt>
                <c:pt idx="2">
                  <c:v>13892</c:v>
                </c:pt>
                <c:pt idx="3">
                  <c:v>15597</c:v>
                </c:pt>
                <c:pt idx="4">
                  <c:v>16212</c:v>
                </c:pt>
                <c:pt idx="5">
                  <c:v>25083</c:v>
                </c:pt>
                <c:pt idx="6">
                  <c:v>52790</c:v>
                </c:pt>
                <c:pt idx="7">
                  <c:v>94424</c:v>
                </c:pt>
              </c:numCache>
            </c:numRef>
          </c:val>
          <c:extLst>
            <c:ext xmlns:c15="http://schemas.microsoft.com/office/drawing/2012/chart" uri="{02D57815-91ED-43cb-92C2-25804820EDAC}">
              <c15:datalabelsRange>
                <c15:f>'36aperfresol_graf'!$V$18:$AC$18</c15:f>
                <c15:dlblRangeCache>
                  <c:ptCount val="8"/>
                  <c:pt idx="0">
                    <c:v>33%</c:v>
                  </c:pt>
                  <c:pt idx="1">
                    <c:v>34%</c:v>
                  </c:pt>
                  <c:pt idx="2">
                    <c:v>29%</c:v>
                  </c:pt>
                  <c:pt idx="3">
                    <c:v>32%</c:v>
                  </c:pt>
                  <c:pt idx="4">
                    <c:v>31%</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485</c:v>
                </c:pt>
                <c:pt idx="1">
                  <c:v>26905</c:v>
                </c:pt>
                <c:pt idx="2">
                  <c:v>14487</c:v>
                </c:pt>
                <c:pt idx="3">
                  <c:v>14999</c:v>
                </c:pt>
                <c:pt idx="4">
                  <c:v>17153</c:v>
                </c:pt>
                <c:pt idx="5">
                  <c:v>26896</c:v>
                </c:pt>
                <c:pt idx="6">
                  <c:v>56002</c:v>
                </c:pt>
                <c:pt idx="7">
                  <c:v>100552</c:v>
                </c:pt>
              </c:numCache>
            </c:numRef>
          </c:val>
          <c:extLst>
            <c:ext xmlns:c15="http://schemas.microsoft.com/office/drawing/2012/chart" uri="{02D57815-91ED-43cb-92C2-25804820EDAC}">
              <c15:datalabelsRange>
                <c15:f>'36aperfresol_graf'!$V$19:$AC$19</c15:f>
                <c15:dlblRangeCache>
                  <c:ptCount val="8"/>
                  <c:pt idx="0">
                    <c:v>15%</c:v>
                  </c:pt>
                  <c:pt idx="1">
                    <c:v>26%</c:v>
                  </c:pt>
                  <c:pt idx="2">
                    <c:v>30%</c:v>
                  </c:pt>
                  <c:pt idx="3">
                    <c:v>31%</c:v>
                  </c:pt>
                  <c:pt idx="4">
                    <c:v>33%</c:v>
                  </c:pt>
                  <c:pt idx="5">
                    <c:v>33%</c:v>
                  </c:pt>
                  <c:pt idx="6">
                    <c:v>31%</c:v>
                  </c:pt>
                  <c:pt idx="7">
                    <c:v>31%</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854</c:v>
                </c:pt>
                <c:pt idx="1">
                  <c:v>17914</c:v>
                </c:pt>
                <c:pt idx="2">
                  <c:v>9085</c:v>
                </c:pt>
                <c:pt idx="3">
                  <c:v>7093</c:v>
                </c:pt>
                <c:pt idx="4">
                  <c:v>8408</c:v>
                </c:pt>
                <c:pt idx="5">
                  <c:v>15958</c:v>
                </c:pt>
                <c:pt idx="6">
                  <c:v>40907</c:v>
                </c:pt>
                <c:pt idx="7">
                  <c:v>67436</c:v>
                </c:pt>
              </c:numCache>
            </c:numRef>
          </c:val>
          <c:extLst>
            <c:ext xmlns:c15="http://schemas.microsoft.com/office/drawing/2012/chart" uri="{02D57815-91ED-43cb-92C2-25804820EDAC}">
              <c15:datalabelsRange>
                <c15:f>'36aperfresol_graf'!$V$20:$AC$20</c15:f>
                <c15:dlblRangeCache>
                  <c:ptCount val="8"/>
                  <c:pt idx="0">
                    <c:v>27%</c:v>
                  </c:pt>
                  <c:pt idx="1">
                    <c:v>17%</c:v>
                  </c:pt>
                  <c:pt idx="2">
                    <c:v>19%</c:v>
                  </c:pt>
                  <c:pt idx="3">
                    <c:v>15%</c:v>
                  </c:pt>
                  <c:pt idx="4">
                    <c:v>16%</c:v>
                  </c:pt>
                  <c:pt idx="5">
                    <c:v>20%</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600</c:v>
                </c:pt>
                <c:pt idx="1">
                  <c:v>11207</c:v>
                </c:pt>
                <c:pt idx="2">
                  <c:v>6448</c:v>
                </c:pt>
                <c:pt idx="3">
                  <c:v>8773</c:v>
                </c:pt>
                <c:pt idx="4">
                  <c:v>8700</c:v>
                </c:pt>
                <c:pt idx="5">
                  <c:v>12277</c:v>
                </c:pt>
                <c:pt idx="6">
                  <c:v>42425</c:v>
                </c:pt>
                <c:pt idx="7">
                  <c:v>198907</c:v>
                </c:pt>
              </c:numCache>
            </c:numRef>
          </c:val>
          <c:extLst>
            <c:ext xmlns:c15="http://schemas.microsoft.com/office/drawing/2012/chart" uri="{02D57815-91ED-43cb-92C2-25804820EDAC}">
              <c15:datalabelsRange>
                <c15:f>'36bperfresol_graf'!$V$12:$AC$12</c15:f>
                <c15:dlblRangeCache>
                  <c:ptCount val="8"/>
                  <c:pt idx="0">
                    <c:v>32%</c:v>
                  </c:pt>
                  <c:pt idx="1">
                    <c:v>30%</c:v>
                  </c:pt>
                  <c:pt idx="2">
                    <c:v>28%</c:v>
                  </c:pt>
                  <c:pt idx="3">
                    <c:v>28%</c:v>
                  </c:pt>
                  <c:pt idx="4">
                    <c:v>23%</c:v>
                  </c:pt>
                  <c:pt idx="5">
                    <c:v>19%</c:v>
                  </c:pt>
                  <c:pt idx="6">
                    <c:v>19%</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861</c:v>
                </c:pt>
                <c:pt idx="1">
                  <c:v>14318</c:v>
                </c:pt>
                <c:pt idx="2">
                  <c:v>8565</c:v>
                </c:pt>
                <c:pt idx="3">
                  <c:v>11847</c:v>
                </c:pt>
                <c:pt idx="4">
                  <c:v>13850</c:v>
                </c:pt>
                <c:pt idx="5">
                  <c:v>23197</c:v>
                </c:pt>
                <c:pt idx="6">
                  <c:v>75979</c:v>
                </c:pt>
                <c:pt idx="7">
                  <c:v>263939</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34%</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396</c:v>
                </c:pt>
                <c:pt idx="1">
                  <c:v>11865</c:v>
                </c:pt>
                <c:pt idx="2">
                  <c:v>8429</c:v>
                </c:pt>
                <c:pt idx="3">
                  <c:v>10737</c:v>
                </c:pt>
                <c:pt idx="4">
                  <c:v>15311</c:v>
                </c:pt>
                <c:pt idx="5">
                  <c:v>27596</c:v>
                </c:pt>
                <c:pt idx="6">
                  <c:v>102198</c:v>
                </c:pt>
                <c:pt idx="7">
                  <c:v>249071</c:v>
                </c:pt>
              </c:numCache>
            </c:numRef>
          </c:val>
          <c:extLst>
            <c:ext xmlns:c15="http://schemas.microsoft.com/office/drawing/2012/chart" uri="{02D57815-91ED-43cb-92C2-25804820EDAC}">
              <c15:datalabelsRange>
                <c15:f>'36bperfresol_graf'!$V$14:$AC$14</c15:f>
                <c15:dlblRangeCache>
                  <c:ptCount val="8"/>
                  <c:pt idx="0">
                    <c:v>21%</c:v>
                  </c:pt>
                  <c:pt idx="1">
                    <c:v>32%</c:v>
                  </c:pt>
                  <c:pt idx="2">
                    <c:v>36%</c:v>
                  </c:pt>
                  <c:pt idx="3">
                    <c:v>34%</c:v>
                  </c:pt>
                  <c:pt idx="4">
                    <c:v>40%</c:v>
                  </c:pt>
                  <c:pt idx="5">
                    <c:v>44%</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814</c:v>
                </c:pt>
                <c:pt idx="1">
                  <c:v>24457</c:v>
                </c:pt>
                <c:pt idx="2">
                  <c:v>10427</c:v>
                </c:pt>
                <c:pt idx="3">
                  <c:v>10879</c:v>
                </c:pt>
                <c:pt idx="4">
                  <c:v>9939</c:v>
                </c:pt>
                <c:pt idx="5">
                  <c:v>13700</c:v>
                </c:pt>
                <c:pt idx="6">
                  <c:v>32433</c:v>
                </c:pt>
                <c:pt idx="7">
                  <c:v>65855</c:v>
                </c:pt>
              </c:numCache>
            </c:numRef>
          </c:val>
          <c:extLst>
            <c:ext xmlns:c15="http://schemas.microsoft.com/office/drawing/2012/chart" uri="{02D57815-91ED-43cb-92C2-25804820EDAC}">
              <c15:datalabelsRange>
                <c15:f>'36bperfresol_graf'!$V$17:$AC$17</c15:f>
                <c15:dlblRangeCache>
                  <c:ptCount val="8"/>
                  <c:pt idx="0">
                    <c:v>34%</c:v>
                  </c:pt>
                  <c:pt idx="1">
                    <c:v>28%</c:v>
                  </c:pt>
                  <c:pt idx="2">
                    <c:v>27%</c:v>
                  </c:pt>
                  <c:pt idx="3">
                    <c:v>26%</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1065</c:v>
                </c:pt>
                <c:pt idx="1">
                  <c:v>35744</c:v>
                </c:pt>
                <c:pt idx="2">
                  <c:v>13892</c:v>
                </c:pt>
                <c:pt idx="3">
                  <c:v>15597</c:v>
                </c:pt>
                <c:pt idx="4">
                  <c:v>16212</c:v>
                </c:pt>
                <c:pt idx="5">
                  <c:v>25083</c:v>
                </c:pt>
                <c:pt idx="6">
                  <c:v>52790</c:v>
                </c:pt>
                <c:pt idx="7">
                  <c:v>94424</c:v>
                </c:pt>
              </c:numCache>
            </c:numRef>
          </c:val>
          <c:extLst>
            <c:ext xmlns:c15="http://schemas.microsoft.com/office/drawing/2012/chart" uri="{02D57815-91ED-43cb-92C2-25804820EDAC}">
              <c15:datalabelsRange>
                <c15:f>'36bperfresol_graf'!$V$18:$AC$18</c15:f>
                <c15:dlblRangeCache>
                  <c:ptCount val="8"/>
                  <c:pt idx="0">
                    <c:v>45%</c:v>
                  </c:pt>
                  <c:pt idx="1">
                    <c:v>41%</c:v>
                  </c:pt>
                  <c:pt idx="2">
                    <c:v>36%</c:v>
                  </c:pt>
                  <c:pt idx="3">
                    <c:v>38%</c:v>
                  </c:pt>
                  <c:pt idx="4">
                    <c:v>37%</c:v>
                  </c:pt>
                  <c:pt idx="5">
                    <c:v>38%</c:v>
                  </c:pt>
                  <c:pt idx="6">
                    <c:v>37%</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485</c:v>
                </c:pt>
                <c:pt idx="1">
                  <c:v>26905</c:v>
                </c:pt>
                <c:pt idx="2">
                  <c:v>14487</c:v>
                </c:pt>
                <c:pt idx="3">
                  <c:v>14999</c:v>
                </c:pt>
                <c:pt idx="4">
                  <c:v>17153</c:v>
                </c:pt>
                <c:pt idx="5">
                  <c:v>26896</c:v>
                </c:pt>
                <c:pt idx="6">
                  <c:v>56002</c:v>
                </c:pt>
                <c:pt idx="7">
                  <c:v>100552</c:v>
                </c:pt>
              </c:numCache>
            </c:numRef>
          </c:val>
          <c:extLst>
            <c:ext xmlns:c15="http://schemas.microsoft.com/office/drawing/2012/chart" uri="{02D57815-91ED-43cb-92C2-25804820EDAC}">
              <c15:datalabelsRange>
                <c15:f>'36bperfresol_graf'!$V$19:$AC$19</c15:f>
                <c15:dlblRangeCache>
                  <c:ptCount val="8"/>
                  <c:pt idx="0">
                    <c:v>21%</c:v>
                  </c:pt>
                  <c:pt idx="1">
                    <c:v>31%</c:v>
                  </c:pt>
                  <c:pt idx="2">
                    <c:v>37%</c:v>
                  </c:pt>
                  <c:pt idx="3">
                    <c:v>36%</c:v>
                  </c:pt>
                  <c:pt idx="4">
                    <c:v>40%</c:v>
                  </c:pt>
                  <c:pt idx="5">
                    <c:v>41%</c:v>
                  </c:pt>
                  <c:pt idx="6">
                    <c:v>40%</c:v>
                  </c:pt>
                  <c:pt idx="7">
                    <c:v>39%</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81.128939933895893</c:v>
                </c:pt>
                <c:pt idx="1">
                  <c:v>43.510226310056879</c:v>
                </c:pt>
                <c:pt idx="2">
                  <c:v>61.966111477572561</c:v>
                </c:pt>
                <c:pt idx="3">
                  <c:v>52.464911668179596</c:v>
                </c:pt>
                <c:pt idx="4">
                  <c:v>27.93719729871075</c:v>
                </c:pt>
                <c:pt idx="5">
                  <c:v>66.094105066167629</c:v>
                </c:pt>
                <c:pt idx="6">
                  <c:v>50.760719992897727</c:v>
                </c:pt>
                <c:pt idx="7">
                  <c:v>69.732925208967529</c:v>
                </c:pt>
                <c:pt idx="8">
                  <c:v>40.784682665570678</c:v>
                </c:pt>
                <c:pt idx="9">
                  <c:v>41.541344405048406</c:v>
                </c:pt>
                <c:pt idx="10">
                  <c:v>37.735035950010207</c:v>
                </c:pt>
                <c:pt idx="11">
                  <c:v>61.005890169168829</c:v>
                </c:pt>
                <c:pt idx="12">
                  <c:v>70.235816515900851</c:v>
                </c:pt>
                <c:pt idx="13">
                  <c:v>50.448723663486966</c:v>
                </c:pt>
                <c:pt idx="14">
                  <c:v>45.936309861437486</c:v>
                </c:pt>
                <c:pt idx="15">
                  <c:v>54.773416144448369</c:v>
                </c:pt>
                <c:pt idx="16">
                  <c:v>84.531971456555198</c:v>
                </c:pt>
                <c:pt idx="17">
                  <c:v>62.821454812637768</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0.73083811880274019</c:v>
                </c:pt>
                <c:pt idx="1">
                  <c:v>16.334866271330025</c:v>
                </c:pt>
                <c:pt idx="2">
                  <c:v>10.401550131926122</c:v>
                </c:pt>
                <c:pt idx="3">
                  <c:v>1.426227218769639</c:v>
                </c:pt>
                <c:pt idx="4">
                  <c:v>36.897155460560725</c:v>
                </c:pt>
                <c:pt idx="5">
                  <c:v>1.8780911642828499</c:v>
                </c:pt>
                <c:pt idx="6">
                  <c:v>25.634765625</c:v>
                </c:pt>
                <c:pt idx="7">
                  <c:v>10.550967893842817</c:v>
                </c:pt>
                <c:pt idx="8">
                  <c:v>7.2068919014378467</c:v>
                </c:pt>
                <c:pt idx="9">
                  <c:v>10.131354141788988</c:v>
                </c:pt>
                <c:pt idx="10">
                  <c:v>45.126902401959676</c:v>
                </c:pt>
                <c:pt idx="11">
                  <c:v>13.637295149700202</c:v>
                </c:pt>
                <c:pt idx="12">
                  <c:v>9.8420440670171043</c:v>
                </c:pt>
                <c:pt idx="13">
                  <c:v>2.8097233366021812</c:v>
                </c:pt>
                <c:pt idx="14">
                  <c:v>12.413904869945709</c:v>
                </c:pt>
                <c:pt idx="15">
                  <c:v>1.2774978150510441</c:v>
                </c:pt>
                <c:pt idx="16">
                  <c:v>6.7860640828319578</c:v>
                </c:pt>
                <c:pt idx="17">
                  <c:v>0.11021307861866275</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18.138006167254463</c:v>
                </c:pt>
                <c:pt idx="1">
                  <c:v>40.154907418613092</c:v>
                </c:pt>
                <c:pt idx="2">
                  <c:v>27.570498021108179</c:v>
                </c:pt>
                <c:pt idx="3">
                  <c:v>46.108861113050764</c:v>
                </c:pt>
                <c:pt idx="4">
                  <c:v>34.829122990518201</c:v>
                </c:pt>
                <c:pt idx="5">
                  <c:v>32.027803769549529</c:v>
                </c:pt>
                <c:pt idx="6">
                  <c:v>21.918279474431817</c:v>
                </c:pt>
                <c:pt idx="7">
                  <c:v>19.700129501000688</c:v>
                </c:pt>
                <c:pt idx="8">
                  <c:v>51.9804904989115</c:v>
                </c:pt>
                <c:pt idx="9">
                  <c:v>47.910642441166203</c:v>
                </c:pt>
                <c:pt idx="10">
                  <c:v>17.138061648030121</c:v>
                </c:pt>
                <c:pt idx="11">
                  <c:v>25.260958953916532</c:v>
                </c:pt>
                <c:pt idx="12">
                  <c:v>19.892990280382307</c:v>
                </c:pt>
                <c:pt idx="13">
                  <c:v>46.734123800184243</c:v>
                </c:pt>
                <c:pt idx="14">
                  <c:v>41.491775382870109</c:v>
                </c:pt>
                <c:pt idx="15">
                  <c:v>36.835450099484909</c:v>
                </c:pt>
                <c:pt idx="16">
                  <c:v>8.6819644606128445</c:v>
                </c:pt>
                <c:pt idx="17">
                  <c:v>37.068332108743569</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2.2157800469006774E-3</c:v>
                </c:pt>
                <c:pt idx="1">
                  <c:v>0</c:v>
                </c:pt>
                <c:pt idx="2">
                  <c:v>6.1840369393139839E-2</c:v>
                </c:pt>
                <c:pt idx="3">
                  <c:v>0</c:v>
                </c:pt>
                <c:pt idx="4">
                  <c:v>0.33652425021032767</c:v>
                </c:pt>
                <c:pt idx="5">
                  <c:v>0</c:v>
                </c:pt>
                <c:pt idx="6">
                  <c:v>1.6862349076704546</c:v>
                </c:pt>
                <c:pt idx="7">
                  <c:v>1.5977396188970552E-2</c:v>
                </c:pt>
                <c:pt idx="8">
                  <c:v>2.7934934079977394E-2</c:v>
                </c:pt>
                <c:pt idx="9">
                  <c:v>0.41665901199639926</c:v>
                </c:pt>
                <c:pt idx="10">
                  <c:v>0</c:v>
                </c:pt>
                <c:pt idx="11">
                  <c:v>9.5855727214432571E-2</c:v>
                </c:pt>
                <c:pt idx="12">
                  <c:v>2.9149136699734741E-2</c:v>
                </c:pt>
                <c:pt idx="13">
                  <c:v>7.4291997266054503E-3</c:v>
                </c:pt>
                <c:pt idx="14">
                  <c:v>0.158009885746698</c:v>
                </c:pt>
                <c:pt idx="15">
                  <c:v>7.1136359410156755</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75.373146595653751</c:v>
                </c:pt>
                <c:pt idx="1">
                  <c:v>45.333962461990147</c:v>
                </c:pt>
                <c:pt idx="2">
                  <c:v>59.154243398616387</c:v>
                </c:pt>
                <c:pt idx="3">
                  <c:v>56.817055032226079</c:v>
                </c:pt>
                <c:pt idx="4">
                  <c:v>30.572031768372373</c:v>
                </c:pt>
                <c:pt idx="5">
                  <c:v>70.952493500354521</c:v>
                </c:pt>
                <c:pt idx="6">
                  <c:v>45.428922607442573</c:v>
                </c:pt>
                <c:pt idx="7">
                  <c:v>63.296086310342929</c:v>
                </c:pt>
                <c:pt idx="8">
                  <c:v>49.176220880669462</c:v>
                </c:pt>
                <c:pt idx="9">
                  <c:v>42.096595626902854</c:v>
                </c:pt>
                <c:pt idx="10">
                  <c:v>41.475470306160091</c:v>
                </c:pt>
                <c:pt idx="11">
                  <c:v>63.42361914657473</c:v>
                </c:pt>
                <c:pt idx="12">
                  <c:v>67.799525265529454</c:v>
                </c:pt>
                <c:pt idx="13">
                  <c:v>49.768202890646307</c:v>
                </c:pt>
                <c:pt idx="14">
                  <c:v>50.518774703557312</c:v>
                </c:pt>
                <c:pt idx="15">
                  <c:v>60.105104493420782</c:v>
                </c:pt>
                <c:pt idx="16">
                  <c:v>72.994735212139986</c:v>
                </c:pt>
                <c:pt idx="17">
                  <c:v>58.677184466019419</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1.5492980898839466</c:v>
                </c:pt>
                <c:pt idx="1">
                  <c:v>24.709027996225227</c:v>
                </c:pt>
                <c:pt idx="2">
                  <c:v>14.713046867387703</c:v>
                </c:pt>
                <c:pt idx="3">
                  <c:v>3.4209221616261773</c:v>
                </c:pt>
                <c:pt idx="4">
                  <c:v>32.723434201266713</c:v>
                </c:pt>
                <c:pt idx="5">
                  <c:v>2.9780193807610496</c:v>
                </c:pt>
                <c:pt idx="6">
                  <c:v>33.127066203272015</c:v>
                </c:pt>
                <c:pt idx="7">
                  <c:v>11.823636263554798</c:v>
                </c:pt>
                <c:pt idx="8">
                  <c:v>11.345012961255415</c:v>
                </c:pt>
                <c:pt idx="9">
                  <c:v>11.166620536949903</c:v>
                </c:pt>
                <c:pt idx="10">
                  <c:v>43.305053485798595</c:v>
                </c:pt>
                <c:pt idx="11">
                  <c:v>16.093229744728081</c:v>
                </c:pt>
                <c:pt idx="12">
                  <c:v>13.622465400708078</c:v>
                </c:pt>
                <c:pt idx="13">
                  <c:v>5.8740114535042265</c:v>
                </c:pt>
                <c:pt idx="14">
                  <c:v>17.959486166007906</c:v>
                </c:pt>
                <c:pt idx="15">
                  <c:v>2.6072432476473701</c:v>
                </c:pt>
                <c:pt idx="16">
                  <c:v>12.26385877980799</c:v>
                </c:pt>
                <c:pt idx="17">
                  <c:v>6.0679611650485438E-2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23.070158135253312</c:v>
                </c:pt>
                <c:pt idx="1">
                  <c:v>29.957009541784629</c:v>
                </c:pt>
                <c:pt idx="2">
                  <c:v>26.015784858228589</c:v>
                </c:pt>
                <c:pt idx="3">
                  <c:v>39.762022806147748</c:v>
                </c:pt>
                <c:pt idx="4">
                  <c:v>36.124794745484401</c:v>
                </c:pt>
                <c:pt idx="5">
                  <c:v>26.069487118884425</c:v>
                </c:pt>
                <c:pt idx="6">
                  <c:v>20.111045180978216</c:v>
                </c:pt>
                <c:pt idx="7">
                  <c:v>24.844498266086863</c:v>
                </c:pt>
                <c:pt idx="8">
                  <c:v>39.370900676768905</c:v>
                </c:pt>
                <c:pt idx="9">
                  <c:v>46.216440631054525</c:v>
                </c:pt>
                <c:pt idx="10">
                  <c:v>15.219476208041312</c:v>
                </c:pt>
                <c:pt idx="11">
                  <c:v>20.272982737856282</c:v>
                </c:pt>
                <c:pt idx="12">
                  <c:v>18.512632764724813</c:v>
                </c:pt>
                <c:pt idx="13">
                  <c:v>44.346877556585767</c:v>
                </c:pt>
                <c:pt idx="14">
                  <c:v>31.225296442687746</c:v>
                </c:pt>
                <c:pt idx="15">
                  <c:v>28.985212042204751</c:v>
                </c:pt>
                <c:pt idx="16">
                  <c:v>14.741406008052028</c:v>
                </c:pt>
                <c:pt idx="17">
                  <c:v>41.262135922330096</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7.39717920899497E-3</c:v>
                </c:pt>
                <c:pt idx="1">
                  <c:v>0</c:v>
                </c:pt>
                <c:pt idx="2">
                  <c:v>0.1169248757673195</c:v>
                </c:pt>
                <c:pt idx="3">
                  <c:v>0</c:v>
                </c:pt>
                <c:pt idx="4">
                  <c:v>0.57973928487651216</c:v>
                </c:pt>
                <c:pt idx="5">
                  <c:v>0</c:v>
                </c:pt>
                <c:pt idx="6">
                  <c:v>1.3329660083071968</c:v>
                </c:pt>
                <c:pt idx="7">
                  <c:v>3.5779160015412564E-2</c:v>
                </c:pt>
                <c:pt idx="8">
                  <c:v>0.10786548130621618</c:v>
                </c:pt>
                <c:pt idx="9">
                  <c:v>0.5203432050927207</c:v>
                </c:pt>
                <c:pt idx="10">
                  <c:v>0</c:v>
                </c:pt>
                <c:pt idx="11">
                  <c:v>0.21016837084090964</c:v>
                </c:pt>
                <c:pt idx="12">
                  <c:v>6.5376569037656901E-2</c:v>
                </c:pt>
                <c:pt idx="13">
                  <c:v>1.09080992637033E-2</c:v>
                </c:pt>
                <c:pt idx="14">
                  <c:v>0.29644268774703558</c:v>
                </c:pt>
                <c:pt idx="15">
                  <c:v>8.3024402167270956</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80.118892386584648</c:v>
                </c:pt>
                <c:pt idx="1">
                  <c:v>40.030042918454939</c:v>
                </c:pt>
                <c:pt idx="2">
                  <c:v>59.914363075373089</c:v>
                </c:pt>
                <c:pt idx="3">
                  <c:v>52.08153114186851</c:v>
                </c:pt>
                <c:pt idx="4">
                  <c:v>27.578383488262173</c:v>
                </c:pt>
                <c:pt idx="5">
                  <c:v>71.180891435374662</c:v>
                </c:pt>
                <c:pt idx="6">
                  <c:v>48.168654888340797</c:v>
                </c:pt>
                <c:pt idx="7">
                  <c:v>63.967684954280962</c:v>
                </c:pt>
                <c:pt idx="8">
                  <c:v>45.912455480969655</c:v>
                </c:pt>
                <c:pt idx="9">
                  <c:v>42.790386535720863</c:v>
                </c:pt>
                <c:pt idx="10">
                  <c:v>35.984468099350607</c:v>
                </c:pt>
                <c:pt idx="11">
                  <c:v>61.859361091880132</c:v>
                </c:pt>
                <c:pt idx="12">
                  <c:v>70.181070371670756</c:v>
                </c:pt>
                <c:pt idx="13">
                  <c:v>52.755390091232663</c:v>
                </c:pt>
                <c:pt idx="14">
                  <c:v>48.421767168231703</c:v>
                </c:pt>
                <c:pt idx="15">
                  <c:v>56.047751955122003</c:v>
                </c:pt>
                <c:pt idx="16">
                  <c:v>79.540047581284696</c:v>
                </c:pt>
                <c:pt idx="17">
                  <c:v>61.041562343515274</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0.86315521427411102</c:v>
                </c:pt>
                <c:pt idx="1">
                  <c:v>17.793991416309012</c:v>
                </c:pt>
                <c:pt idx="2">
                  <c:v>11.812858132359423</c:v>
                </c:pt>
                <c:pt idx="3">
                  <c:v>1.9085207612456747</c:v>
                </c:pt>
                <c:pt idx="4">
                  <c:v>36.467622498818336</c:v>
                </c:pt>
                <c:pt idx="5">
                  <c:v>2.1355755636580103</c:v>
                </c:pt>
                <c:pt idx="6">
                  <c:v>26.06164326101911</c:v>
                </c:pt>
                <c:pt idx="7">
                  <c:v>12.089567747298421</c:v>
                </c:pt>
                <c:pt idx="8">
                  <c:v>9.6317024733706447</c:v>
                </c:pt>
                <c:pt idx="9">
                  <c:v>10.399720786838202</c:v>
                </c:pt>
                <c:pt idx="10">
                  <c:v>45.209881502309699</c:v>
                </c:pt>
                <c:pt idx="11">
                  <c:v>13.256848976362377</c:v>
                </c:pt>
                <c:pt idx="12">
                  <c:v>9.5174800621959168</c:v>
                </c:pt>
                <c:pt idx="13">
                  <c:v>2.4137789960315836</c:v>
                </c:pt>
                <c:pt idx="14">
                  <c:v>15.952030772711845</c:v>
                </c:pt>
                <c:pt idx="15">
                  <c:v>1.917815790200901</c:v>
                </c:pt>
                <c:pt idx="16">
                  <c:v>8.4536082474226806</c:v>
                </c:pt>
                <c:pt idx="17">
                  <c:v>0.20030045067601401</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19.016635275213044</c:v>
                </c:pt>
                <c:pt idx="1">
                  <c:v>42.175965665236049</c:v>
                </c:pt>
                <c:pt idx="2">
                  <c:v>28.228700963415402</c:v>
                </c:pt>
                <c:pt idx="3">
                  <c:v>46.009948096885815</c:v>
                </c:pt>
                <c:pt idx="4">
                  <c:v>35.654639987395619</c:v>
                </c:pt>
                <c:pt idx="5">
                  <c:v>26.683533000967333</c:v>
                </c:pt>
                <c:pt idx="6">
                  <c:v>24.096911125652255</c:v>
                </c:pt>
                <c:pt idx="7">
                  <c:v>23.929758935993348</c:v>
                </c:pt>
                <c:pt idx="8">
                  <c:v>44.441070754484727</c:v>
                </c:pt>
                <c:pt idx="9">
                  <c:v>46.266978196166633</c:v>
                </c:pt>
                <c:pt idx="10">
                  <c:v>18.805650398339694</c:v>
                </c:pt>
                <c:pt idx="11">
                  <c:v>24.776975571160122</c:v>
                </c:pt>
                <c:pt idx="12">
                  <c:v>20.28305830031265</c:v>
                </c:pt>
                <c:pt idx="13">
                  <c:v>44.82673976189502</c:v>
                </c:pt>
                <c:pt idx="14">
                  <c:v>35.456499604027606</c:v>
                </c:pt>
                <c:pt idx="15">
                  <c:v>34.321717743941193</c:v>
                </c:pt>
                <c:pt idx="16">
                  <c:v>12.006344171292625</c:v>
                </c:pt>
                <c:pt idx="17">
                  <c:v>38.758137205808715</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1.3171239281904033E-3</c:v>
                </c:pt>
                <c:pt idx="1">
                  <c:v>0</c:v>
                </c:pt>
                <c:pt idx="2">
                  <c:v>4.40778288520874E-2</c:v>
                </c:pt>
                <c:pt idx="3">
                  <c:v>0</c:v>
                </c:pt>
                <c:pt idx="4">
                  <c:v>0.29935402552386953</c:v>
                </c:pt>
                <c:pt idx="5">
                  <c:v>0</c:v>
                </c:pt>
                <c:pt idx="6">
                  <c:v>1.6727907249878358</c:v>
                </c:pt>
                <c:pt idx="7">
                  <c:v>1.2988362427265171E-2</c:v>
                </c:pt>
                <c:pt idx="8">
                  <c:v>1.477129117497415E-2</c:v>
                </c:pt>
                <c:pt idx="9">
                  <c:v>0.54291448127429787</c:v>
                </c:pt>
                <c:pt idx="10">
                  <c:v>0</c:v>
                </c:pt>
                <c:pt idx="11">
                  <c:v>0.10681436059736921</c:v>
                </c:pt>
                <c:pt idx="12">
                  <c:v>1.839126582066844E-2</c:v>
                </c:pt>
                <c:pt idx="13">
                  <c:v>4.0911508407314974E-3</c:v>
                </c:pt>
                <c:pt idx="14">
                  <c:v>0.16970245502884942</c:v>
                </c:pt>
                <c:pt idx="15">
                  <c:v>7.7127145107358999</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85.971176216475044</c:v>
                </c:pt>
                <c:pt idx="1">
                  <c:v>45.4614412136536</c:v>
                </c:pt>
                <c:pt idx="2">
                  <c:v>64.712982832618025</c:v>
                </c:pt>
                <c:pt idx="3">
                  <c:v>50.756951210372478</c:v>
                </c:pt>
                <c:pt idx="4">
                  <c:v>25.388522477446745</c:v>
                </c:pt>
                <c:pt idx="5">
                  <c:v>52.449208525489219</c:v>
                </c:pt>
                <c:pt idx="6">
                  <c:v>56.290597126710693</c:v>
                </c:pt>
                <c:pt idx="7">
                  <c:v>80.071674832153874</c:v>
                </c:pt>
                <c:pt idx="8">
                  <c:v>32.403236917207288</c:v>
                </c:pt>
                <c:pt idx="9">
                  <c:v>39.795159056615475</c:v>
                </c:pt>
                <c:pt idx="10">
                  <c:v>36.160800153875748</c:v>
                </c:pt>
                <c:pt idx="11">
                  <c:v>58.512515633834184</c:v>
                </c:pt>
                <c:pt idx="12">
                  <c:v>73.008884083334266</c:v>
                </c:pt>
                <c:pt idx="13">
                  <c:v>48.658457021693039</c:v>
                </c:pt>
                <c:pt idx="14">
                  <c:v>42.501059771089444</c:v>
                </c:pt>
                <c:pt idx="15">
                  <c:v>50.99316531396839</c:v>
                </c:pt>
                <c:pt idx="16">
                  <c:v>98.970588235294116</c:v>
                </c:pt>
                <c:pt idx="17">
                  <c:v>68.593663146192327</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5.56905893313486E-2</c:v>
                </c:pt>
                <c:pt idx="1">
                  <c:v>8.171091445427729</c:v>
                </c:pt>
                <c:pt idx="2">
                  <c:v>7.4213161659513593</c:v>
                </c:pt>
                <c:pt idx="3">
                  <c:v>0.18736416098328712</c:v>
                </c:pt>
                <c:pt idx="4">
                  <c:v>42.134788871200058</c:v>
                </c:pt>
                <c:pt idx="5">
                  <c:v>0.28667580705471768</c:v>
                </c:pt>
                <c:pt idx="6">
                  <c:v>20.473888472799075</c:v>
                </c:pt>
                <c:pt idx="7">
                  <c:v>8.158682634730539</c:v>
                </c:pt>
                <c:pt idx="8">
                  <c:v>3.1695445151815655</c:v>
                </c:pt>
                <c:pt idx="9">
                  <c:v>9.0721180677566711</c:v>
                </c:pt>
                <c:pt idx="10">
                  <c:v>46.630762326088352</c:v>
                </c:pt>
                <c:pt idx="11">
                  <c:v>12.184967533023798</c:v>
                </c:pt>
                <c:pt idx="12">
                  <c:v>6.0850954732418545</c:v>
                </c:pt>
                <c:pt idx="13">
                  <c:v>0.91339096395367803</c:v>
                </c:pt>
                <c:pt idx="14">
                  <c:v>7.8592623993217465</c:v>
                </c:pt>
                <c:pt idx="15">
                  <c:v>8.5433575395130287E-2</c:v>
                </c:pt>
                <c:pt idx="16">
                  <c:v>0.8613445378151261</c:v>
                </c:pt>
                <c:pt idx="17">
                  <c:v>5.5586436909394105E-2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13.973133194193606</c:v>
                </c:pt>
                <c:pt idx="1">
                  <c:v>46.367467340918665</c:v>
                </c:pt>
                <c:pt idx="2">
                  <c:v>27.816523605150216</c:v>
                </c:pt>
                <c:pt idx="3">
                  <c:v>49.055684628644229</c:v>
                </c:pt>
                <c:pt idx="4">
                  <c:v>32.370555681904328</c:v>
                </c:pt>
                <c:pt idx="5">
                  <c:v>47.264115667456061</c:v>
                </c:pt>
                <c:pt idx="6">
                  <c:v>21.311363791107784</c:v>
                </c:pt>
                <c:pt idx="7">
                  <c:v>11.767374342224642</c:v>
                </c:pt>
                <c:pt idx="8">
                  <c:v>64.421919591827461</c:v>
                </c:pt>
                <c:pt idx="9">
                  <c:v>50.928088633498007</c:v>
                </c:pt>
                <c:pt idx="10">
                  <c:v>17.208437520035904</c:v>
                </c:pt>
                <c:pt idx="11">
                  <c:v>29.299090239347578</c:v>
                </c:pt>
                <c:pt idx="12">
                  <c:v>20.90267637190534</c:v>
                </c:pt>
                <c:pt idx="13">
                  <c:v>50.419996737889413</c:v>
                </c:pt>
                <c:pt idx="14">
                  <c:v>49.537939805002118</c:v>
                </c:pt>
                <c:pt idx="15">
                  <c:v>42.894062366510042</c:v>
                </c:pt>
                <c:pt idx="16">
                  <c:v>0.16806722689075632</c:v>
                </c:pt>
                <c:pt idx="17">
                  <c:v>31.350750416898276</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4.9177396280400569E-2</c:v>
                </c:pt>
                <c:pt idx="3">
                  <c:v>0</c:v>
                </c:pt>
                <c:pt idx="4">
                  <c:v>0.10613296944886665</c:v>
                </c:pt>
                <c:pt idx="5">
                  <c:v>0</c:v>
                </c:pt>
                <c:pt idx="6">
                  <c:v>1.924150609382447</c:v>
                </c:pt>
                <c:pt idx="7">
                  <c:v>2.2681908909453819E-3</c:v>
                </c:pt>
                <c:pt idx="8">
                  <c:v>5.298975783680669E-3</c:v>
                </c:pt>
                <c:pt idx="9">
                  <c:v>0.20463424212984974</c:v>
                </c:pt>
                <c:pt idx="10">
                  <c:v>0</c:v>
                </c:pt>
                <c:pt idx="11">
                  <c:v>3.4265937944386385E-3</c:v>
                </c:pt>
                <c:pt idx="12">
                  <c:v>3.3440715185428767E-3</c:v>
                </c:pt>
                <c:pt idx="13">
                  <c:v>8.155276463872126E-3</c:v>
                </c:pt>
                <c:pt idx="14">
                  <c:v>0.10173802458668928</c:v>
                </c:pt>
                <c:pt idx="15">
                  <c:v>6.0273387441264417</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Andalucía</c:v>
                </c:pt>
                <c:pt idx="1">
                  <c:v>Castilla y León</c:v>
                </c:pt>
                <c:pt idx="2">
                  <c:v>Castilla - La Mancha</c:v>
                </c:pt>
                <c:pt idx="3">
                  <c:v>Balears, Illes</c:v>
                </c:pt>
                <c:pt idx="4">
                  <c:v>Canarias</c:v>
                </c:pt>
                <c:pt idx="5">
                  <c:v>Comunitat Valenciana</c:v>
                </c:pt>
                <c:pt idx="6">
                  <c:v>Aragón</c:v>
                </c:pt>
                <c:pt idx="7">
                  <c:v>TOTAL</c:v>
                </c:pt>
                <c:pt idx="8">
                  <c:v>Murcia, Región de</c:v>
                </c:pt>
                <c:pt idx="9">
                  <c:v>Madrid, Comunidad de</c:v>
                </c:pt>
                <c:pt idx="10">
                  <c:v>Extremadura</c:v>
                </c:pt>
                <c:pt idx="11">
                  <c:v>Cataluña</c:v>
                </c:pt>
                <c:pt idx="12">
                  <c:v>País Vasco</c:v>
                </c:pt>
                <c:pt idx="13">
                  <c:v>Rioja, La</c:v>
                </c:pt>
                <c:pt idx="14">
                  <c:v>Navarra, Comunidad Foral de</c:v>
                </c:pt>
                <c:pt idx="15">
                  <c:v>Galicia</c:v>
                </c:pt>
                <c:pt idx="16">
                  <c:v>Ceuta y Melilla</c:v>
                </c:pt>
                <c:pt idx="17">
                  <c:v>Cantabria</c:v>
                </c:pt>
                <c:pt idx="18">
                  <c:v>Asturias, Principado de</c:v>
                </c:pt>
              </c:strCache>
            </c:strRef>
          </c:cat>
          <c:val>
            <c:numRef>
              <c:f>'42pbpcasaadpot'!$Q$11:$Q$29</c:f>
              <c:numCache>
                <c:formatCode>#,##0.00</c:formatCode>
                <c:ptCount val="19"/>
                <c:pt idx="0">
                  <c:v>31.645619257103046</c:v>
                </c:pt>
                <c:pt idx="1">
                  <c:v>29.670532192105185</c:v>
                </c:pt>
                <c:pt idx="2">
                  <c:v>27.091032355834418</c:v>
                </c:pt>
                <c:pt idx="3">
                  <c:v>26.792252088744249</c:v>
                </c:pt>
                <c:pt idx="4">
                  <c:v>26.264204755360495</c:v>
                </c:pt>
                <c:pt idx="5">
                  <c:v>26.071441991681095</c:v>
                </c:pt>
                <c:pt idx="6">
                  <c:v>26.05725881528436</c:v>
                </c:pt>
                <c:pt idx="7">
                  <c:v>25.020345693711381</c:v>
                </c:pt>
                <c:pt idx="8">
                  <c:v>24.619015278476745</c:v>
                </c:pt>
                <c:pt idx="9">
                  <c:v>24.21352274391095</c:v>
                </c:pt>
                <c:pt idx="10">
                  <c:v>23.660333659951899</c:v>
                </c:pt>
                <c:pt idx="11">
                  <c:v>22.146090916311454</c:v>
                </c:pt>
                <c:pt idx="12">
                  <c:v>21.34179039930806</c:v>
                </c:pt>
                <c:pt idx="13">
                  <c:v>21.153718496227292</c:v>
                </c:pt>
                <c:pt idx="14">
                  <c:v>19.961776799675683</c:v>
                </c:pt>
                <c:pt idx="15">
                  <c:v>19.068585737757189</c:v>
                </c:pt>
                <c:pt idx="16">
                  <c:v>18.178111976807394</c:v>
                </c:pt>
                <c:pt idx="17">
                  <c:v>18.125431398113353</c:v>
                </c:pt>
                <c:pt idx="18">
                  <c:v>17.632842693000821</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Balears, Illes</c:v>
                </c:pt>
                <c:pt idx="2">
                  <c:v>Extremadura</c:v>
                </c:pt>
                <c:pt idx="3">
                  <c:v>Castilla y León</c:v>
                </c:pt>
                <c:pt idx="4">
                  <c:v>Cataluña</c:v>
                </c:pt>
                <c:pt idx="5">
                  <c:v>Murcia, Región de</c:v>
                </c:pt>
                <c:pt idx="6">
                  <c:v>País Vasco</c:v>
                </c:pt>
                <c:pt idx="7">
                  <c:v>Castilla - La Mancha</c:v>
                </c:pt>
                <c:pt idx="8">
                  <c:v>TOTAL</c:v>
                </c:pt>
                <c:pt idx="9">
                  <c:v>Comunitat Valenciana</c:v>
                </c:pt>
                <c:pt idx="10">
                  <c:v>Rioja, La</c:v>
                </c:pt>
                <c:pt idx="11">
                  <c:v>Aragón</c:v>
                </c:pt>
                <c:pt idx="12">
                  <c:v>Madrid, Comunidad de</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42.833575907464351</c:v>
                </c:pt>
                <c:pt idx="1">
                  <c:v>39.86450542917045</c:v>
                </c:pt>
                <c:pt idx="2">
                  <c:v>39.424557474262883</c:v>
                </c:pt>
                <c:pt idx="3">
                  <c:v>37.484632378499562</c:v>
                </c:pt>
                <c:pt idx="4">
                  <c:v>37.366409855885912</c:v>
                </c:pt>
                <c:pt idx="5">
                  <c:v>36.259875798247883</c:v>
                </c:pt>
                <c:pt idx="6">
                  <c:v>34.884820527605591</c:v>
                </c:pt>
                <c:pt idx="7">
                  <c:v>34.810770212426554</c:v>
                </c:pt>
                <c:pt idx="8">
                  <c:v>34.774747480116439</c:v>
                </c:pt>
                <c:pt idx="9">
                  <c:v>34.573605542853343</c:v>
                </c:pt>
                <c:pt idx="10">
                  <c:v>33.529528909344364</c:v>
                </c:pt>
                <c:pt idx="11">
                  <c:v>32.437422202696624</c:v>
                </c:pt>
                <c:pt idx="12">
                  <c:v>32.105024805657798</c:v>
                </c:pt>
                <c:pt idx="13">
                  <c:v>31.014393166940049</c:v>
                </c:pt>
                <c:pt idx="14">
                  <c:v>27.80564081774483</c:v>
                </c:pt>
                <c:pt idx="15">
                  <c:v>26.712266714984597</c:v>
                </c:pt>
                <c:pt idx="16">
                  <c:v>26.199256226757086</c:v>
                </c:pt>
                <c:pt idx="17">
                  <c:v>23.979983127540457</c:v>
                </c:pt>
                <c:pt idx="18">
                  <c:v>20.344604186510313</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0B34-4CC5-9C64-833BF2EE9FD5}"/>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0B34-4CC5-9C64-833BF2EE9FD5}"/>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0B34-4CC5-9C64-833BF2EE9FD5}"/>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Andalucía</c:v>
                </c:pt>
                <c:pt idx="2">
                  <c:v>Castilla - La Mancha</c:v>
                </c:pt>
                <c:pt idx="3">
                  <c:v>Aragón</c:v>
                </c:pt>
                <c:pt idx="4">
                  <c:v>Extremadura</c:v>
                </c:pt>
                <c:pt idx="5">
                  <c:v>Galicia</c:v>
                </c:pt>
                <c:pt idx="6">
                  <c:v>TOTAL</c:v>
                </c:pt>
                <c:pt idx="7">
                  <c:v>Asturias, Principado de</c:v>
                </c:pt>
                <c:pt idx="8">
                  <c:v>Comunitat Valenciana</c:v>
                </c:pt>
                <c:pt idx="9">
                  <c:v>País Vasco</c:v>
                </c:pt>
                <c:pt idx="10">
                  <c:v>Cantabria</c:v>
                </c:pt>
                <c:pt idx="11">
                  <c:v>Murcia, Región de</c:v>
                </c:pt>
                <c:pt idx="12">
                  <c:v>Canarias</c:v>
                </c:pt>
                <c:pt idx="13">
                  <c:v>Cataluña</c:v>
                </c:pt>
                <c:pt idx="14">
                  <c:v>Madrid, Comunidad de</c:v>
                </c:pt>
                <c:pt idx="15">
                  <c:v>Rioja, La</c:v>
                </c:pt>
                <c:pt idx="16">
                  <c:v>Balears, Illes</c:v>
                </c:pt>
                <c:pt idx="17">
                  <c:v>Navarra, Comunidad Foral de</c:v>
                </c:pt>
                <c:pt idx="18">
                  <c:v>Ceuta y Melilla</c:v>
                </c:pt>
              </c:strCache>
            </c:strRef>
          </c:cat>
          <c:val>
            <c:numRef>
              <c:f>'44bpbpcasaad'!$AF$11:$AF$29</c:f>
              <c:numCache>
                <c:formatCode>0.00</c:formatCode>
                <c:ptCount val="19"/>
                <c:pt idx="0">
                  <c:v>5.2967219593698376</c:v>
                </c:pt>
                <c:pt idx="1">
                  <c:v>3.9994062267589121</c:v>
                </c:pt>
                <c:pt idx="2">
                  <c:v>3.833655163851394</c:v>
                </c:pt>
                <c:pt idx="3">
                  <c:v>3.6509770844798664</c:v>
                </c:pt>
                <c:pt idx="4">
                  <c:v>3.5302773545229722</c:v>
                </c:pt>
                <c:pt idx="5">
                  <c:v>3.4585988129254321</c:v>
                </c:pt>
                <c:pt idx="6">
                  <c:v>3.4493583199108246</c:v>
                </c:pt>
                <c:pt idx="7">
                  <c:v>3.3349488931445097</c:v>
                </c:pt>
                <c:pt idx="8">
                  <c:v>3.3251050379508005</c:v>
                </c:pt>
                <c:pt idx="9">
                  <c:v>3.3011898714871006</c:v>
                </c:pt>
                <c:pt idx="10">
                  <c:v>3.1850181007137528</c:v>
                </c:pt>
                <c:pt idx="11">
                  <c:v>3.1750062539815964</c:v>
                </c:pt>
                <c:pt idx="12">
                  <c:v>3.1472871786108607</c:v>
                </c:pt>
                <c:pt idx="13">
                  <c:v>3.088873806240819</c:v>
                </c:pt>
                <c:pt idx="14">
                  <c:v>2.9988251147122682</c:v>
                </c:pt>
                <c:pt idx="15">
                  <c:v>2.9253097431786124</c:v>
                </c:pt>
                <c:pt idx="16">
                  <c:v>2.7401819747104437</c:v>
                </c:pt>
                <c:pt idx="17">
                  <c:v>2.5201285654540295</c:v>
                </c:pt>
                <c:pt idx="18">
                  <c:v>2.3518173400377416</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01A9-43D8-9B8F-66DC7F1BCE65}"/>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Canarias</c:v>
                </c:pt>
                <c:pt idx="5">
                  <c:v>Galicia</c:v>
                </c:pt>
                <c:pt idx="6">
                  <c:v>Extremadura</c:v>
                </c:pt>
                <c:pt idx="7">
                  <c:v>TOTAL</c:v>
                </c:pt>
                <c:pt idx="8">
                  <c:v>Asturias, Principado de</c:v>
                </c:pt>
                <c:pt idx="9">
                  <c:v>Castilla - La Mancha</c:v>
                </c:pt>
                <c:pt idx="10">
                  <c:v>Cantabria</c:v>
                </c:pt>
                <c:pt idx="11">
                  <c:v>País Vasco</c:v>
                </c:pt>
                <c:pt idx="12">
                  <c:v>Comunitat Valenciana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1.5222936937390799</c:v>
                </c:pt>
                <c:pt idx="1">
                  <c:v>1.4990854296455787</c:v>
                </c:pt>
                <c:pt idx="2">
                  <c:v>1.4047207944451316</c:v>
                </c:pt>
                <c:pt idx="3">
                  <c:v>1.3717336735895129</c:v>
                </c:pt>
                <c:pt idx="4">
                  <c:v>1.3378007860249248</c:v>
                </c:pt>
                <c:pt idx="5">
                  <c:v>1.2598543411496328</c:v>
                </c:pt>
                <c:pt idx="6">
                  <c:v>1.1691353203295261</c:v>
                </c:pt>
                <c:pt idx="7">
                  <c:v>1.1478453528440495</c:v>
                </c:pt>
                <c:pt idx="8">
                  <c:v>1.1010347554058235</c:v>
                </c:pt>
                <c:pt idx="9">
                  <c:v>1.0943987308999501</c:v>
                </c:pt>
                <c:pt idx="10">
                  <c:v>1.0931108130485918</c:v>
                </c:pt>
                <c:pt idx="11">
                  <c:v>1.0770390865607449</c:v>
                </c:pt>
                <c:pt idx="12">
                  <c:v>1.0739624707041153</c:v>
                </c:pt>
                <c:pt idx="13">
                  <c:v>1.0194508274049356</c:v>
                </c:pt>
                <c:pt idx="14">
                  <c:v>0.95828659292858831</c:v>
                </c:pt>
                <c:pt idx="15">
                  <c:v>0.92307958747174912</c:v>
                </c:pt>
                <c:pt idx="16">
                  <c:v>0.91497995640968832</c:v>
                </c:pt>
                <c:pt idx="17">
                  <c:v>0.65942404501036422</c:v>
                </c:pt>
                <c:pt idx="18">
                  <c:v>0.63324121594946703</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Canarias</c:v>
                </c:pt>
                <c:pt idx="2">
                  <c:v>Castilla y León</c:v>
                </c:pt>
                <c:pt idx="3">
                  <c:v>Castilla - La Mancha</c:v>
                </c:pt>
                <c:pt idx="4">
                  <c:v>Murcia, Región de</c:v>
                </c:pt>
                <c:pt idx="5">
                  <c:v>Balears, Illes</c:v>
                </c:pt>
                <c:pt idx="6">
                  <c:v>TOTAL</c:v>
                </c:pt>
                <c:pt idx="7">
                  <c:v>Comunitat Valenciana</c:v>
                </c:pt>
                <c:pt idx="8">
                  <c:v>Aragón</c:v>
                </c:pt>
                <c:pt idx="9">
                  <c:v>Cataluña</c:v>
                </c:pt>
                <c:pt idx="10">
                  <c:v>Extremadura</c:v>
                </c:pt>
                <c:pt idx="11">
                  <c:v>Madrid, Comunidad de</c:v>
                </c:pt>
                <c:pt idx="12">
                  <c:v>Cantabria</c:v>
                </c:pt>
                <c:pt idx="13">
                  <c:v>Ceuta y Melilla</c:v>
                </c:pt>
                <c:pt idx="14">
                  <c:v>País Vasco</c:v>
                </c:pt>
                <c:pt idx="15">
                  <c:v>Asturias, Principado de</c:v>
                </c:pt>
                <c:pt idx="16">
                  <c:v>Galicia</c:v>
                </c:pt>
                <c:pt idx="17">
                  <c:v>Rioja, La</c:v>
                </c:pt>
                <c:pt idx="18">
                  <c:v>Navarra, Comunidad Foral de</c:v>
                </c:pt>
              </c:strCache>
            </c:strRef>
          </c:cat>
          <c:val>
            <c:numRef>
              <c:f>'44bpbpcasaad'!$AR$11:$AR$29</c:f>
              <c:numCache>
                <c:formatCode>0.00</c:formatCode>
                <c:ptCount val="19"/>
                <c:pt idx="0">
                  <c:v>6.2954481572725323</c:v>
                </c:pt>
                <c:pt idx="1">
                  <c:v>5.3632096777361014</c:v>
                </c:pt>
                <c:pt idx="2">
                  <c:v>5.1490841921328476</c:v>
                </c:pt>
                <c:pt idx="3">
                  <c:v>5.0971620872919789</c:v>
                </c:pt>
                <c:pt idx="4">
                  <c:v>5.0344848695084377</c:v>
                </c:pt>
                <c:pt idx="5">
                  <c:v>4.7606382978723403</c:v>
                </c:pt>
                <c:pt idx="6">
                  <c:v>4.684746899038589</c:v>
                </c:pt>
                <c:pt idx="7">
                  <c:v>4.6739070275274592</c:v>
                </c:pt>
                <c:pt idx="8">
                  <c:v>4.4748584177106574</c:v>
                </c:pt>
                <c:pt idx="9">
                  <c:v>4.4289455243529234</c:v>
                </c:pt>
                <c:pt idx="10">
                  <c:v>4.1250687008147464</c:v>
                </c:pt>
                <c:pt idx="11">
                  <c:v>4.1102317166828941</c:v>
                </c:pt>
                <c:pt idx="12">
                  <c:v>3.8614819113948537</c:v>
                </c:pt>
                <c:pt idx="13">
                  <c:v>3.7181546935965115</c:v>
                </c:pt>
                <c:pt idx="14">
                  <c:v>3.6153540567418623</c:v>
                </c:pt>
                <c:pt idx="15">
                  <c:v>3.5080054610897355</c:v>
                </c:pt>
                <c:pt idx="16">
                  <c:v>3.4432142171425739</c:v>
                </c:pt>
                <c:pt idx="17">
                  <c:v>3.3991141343035673</c:v>
                </c:pt>
                <c:pt idx="18">
                  <c:v>2.8677466272129997</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Andalucía</c:v>
                </c:pt>
                <c:pt idx="1">
                  <c:v>Castilla - La Mancha</c:v>
                </c:pt>
                <c:pt idx="2">
                  <c:v>Castilla y León</c:v>
                </c:pt>
                <c:pt idx="3">
                  <c:v>Aragón</c:v>
                </c:pt>
                <c:pt idx="4">
                  <c:v>Comunitat Valenciana</c:v>
                </c:pt>
                <c:pt idx="5">
                  <c:v>Balears, Illes</c:v>
                </c:pt>
                <c:pt idx="6">
                  <c:v>Murcia, Región de</c:v>
                </c:pt>
                <c:pt idx="7">
                  <c:v>TOTAL</c:v>
                </c:pt>
                <c:pt idx="8">
                  <c:v>Madrid, Comunidad de</c:v>
                </c:pt>
                <c:pt idx="9">
                  <c:v>Canarias</c:v>
                </c:pt>
                <c:pt idx="10">
                  <c:v>Cataluña</c:v>
                </c:pt>
                <c:pt idx="11">
                  <c:v>Extremadura</c:v>
                </c:pt>
                <c:pt idx="12">
                  <c:v>Rioja, La</c:v>
                </c:pt>
                <c:pt idx="13">
                  <c:v>País Vasco</c:v>
                </c:pt>
                <c:pt idx="14">
                  <c:v>Navarra, Comunidad Foral de</c:v>
                </c:pt>
                <c:pt idx="15">
                  <c:v>Cantabria</c:v>
                </c:pt>
                <c:pt idx="16">
                  <c:v>Ceuta y Melilla</c:v>
                </c:pt>
                <c:pt idx="17">
                  <c:v>Asturias, Principado de</c:v>
                </c:pt>
                <c:pt idx="18">
                  <c:v>Galicia</c:v>
                </c:pt>
              </c:strCache>
            </c:strRef>
          </c:cat>
          <c:val>
            <c:numRef>
              <c:f>'44bpbpcasaad'!$AX$11:$AX$29</c:f>
              <c:numCache>
                <c:formatCode>0.00</c:formatCode>
                <c:ptCount val="19"/>
                <c:pt idx="0">
                  <c:v>38.290415561960934</c:v>
                </c:pt>
                <c:pt idx="1">
                  <c:v>35.69676153091266</c:v>
                </c:pt>
                <c:pt idx="2">
                  <c:v>35.078159253393466</c:v>
                </c:pt>
                <c:pt idx="3">
                  <c:v>31.19177707271087</c:v>
                </c:pt>
                <c:pt idx="4">
                  <c:v>31.109633569739952</c:v>
                </c:pt>
                <c:pt idx="5">
                  <c:v>30.73468590801782</c:v>
                </c:pt>
                <c:pt idx="6">
                  <c:v>30.222323903857024</c:v>
                </c:pt>
                <c:pt idx="7">
                  <c:v>30.111517540563305</c:v>
                </c:pt>
                <c:pt idx="8">
                  <c:v>29.251853680836863</c:v>
                </c:pt>
                <c:pt idx="9">
                  <c:v>28.472941020065143</c:v>
                </c:pt>
                <c:pt idx="10">
                  <c:v>28.129789642053215</c:v>
                </c:pt>
                <c:pt idx="11">
                  <c:v>27.433244369650676</c:v>
                </c:pt>
                <c:pt idx="12">
                  <c:v>27.198988269155294</c:v>
                </c:pt>
                <c:pt idx="13">
                  <c:v>25.218364123671869</c:v>
                </c:pt>
                <c:pt idx="14">
                  <c:v>24.662971326900706</c:v>
                </c:pt>
                <c:pt idx="15">
                  <c:v>23.757233659045632</c:v>
                </c:pt>
                <c:pt idx="16">
                  <c:v>22.657952069716774</c:v>
                </c:pt>
                <c:pt idx="17">
                  <c:v>21.717662295612758</c:v>
                </c:pt>
                <c:pt idx="18">
                  <c:v>21.269392477674206</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'45ResolPIAAltaBaj'!$AC$11:$AC$71</c:f>
              <c:numCache>
                <c:formatCode>m/d/yyyy</c:formatCode>
                <c:ptCount val="6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numCache>
            </c:numRef>
          </c:cat>
          <c:val>
            <c:numRef>
              <c:f>'45ResolPIAAltaBaj'!$AD$11:$AD$71</c:f>
              <c:numCache>
                <c:formatCode>0</c:formatCode>
                <c:ptCount val="61"/>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pt idx="59">
                  <c:v>31525</c:v>
                </c:pt>
                <c:pt idx="60">
                  <c:v>39565</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'45ResolPIAAltaBaj'!$AC$11:$AC$71</c:f>
              <c:numCache>
                <c:formatCode>m/d/yyyy</c:formatCode>
                <c:ptCount val="6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numCache>
            </c:numRef>
          </c:cat>
          <c:val>
            <c:numRef>
              <c:f>'45ResolPIAAltaBaj'!$AE$11:$AE$71</c:f>
              <c:numCache>
                <c:formatCode>0</c:formatCode>
                <c:ptCount val="61"/>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pt idx="59">
                  <c:v>31737</c:v>
                </c:pt>
                <c:pt idx="60">
                  <c:v>19692</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3758</c:v>
                </c:pt>
                <c:pt idx="1">
                  <c:v>119416</c:v>
                </c:pt>
                <c:pt idx="2">
                  <c:v>59785</c:v>
                </c:pt>
                <c:pt idx="3">
                  <c:v>68836</c:v>
                </c:pt>
                <c:pt idx="4">
                  <c:v>75765</c:v>
                </c:pt>
                <c:pt idx="5">
                  <c:v>119522</c:v>
                </c:pt>
                <c:pt idx="6">
                  <c:v>334848</c:v>
                </c:pt>
                <c:pt idx="7">
                  <c:v>912681</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1060255</c:v>
                </c:pt>
                <c:pt idx="1">
                  <c:v>634356</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552</c:v>
                </c:pt>
                <c:pt idx="1">
                  <c:v>10979</c:v>
                </c:pt>
                <c:pt idx="2">
                  <c:v>6364</c:v>
                </c:pt>
                <c:pt idx="3">
                  <c:v>8640</c:v>
                </c:pt>
                <c:pt idx="4">
                  <c:v>8502</c:v>
                </c:pt>
                <c:pt idx="5">
                  <c:v>11905</c:v>
                </c:pt>
                <c:pt idx="6">
                  <c:v>40856</c:v>
                </c:pt>
                <c:pt idx="7">
                  <c:v>192238</c:v>
                </c:pt>
              </c:numCache>
            </c:numRef>
          </c:val>
          <c:extLst>
            <c:ext xmlns:c15="http://schemas.microsoft.com/office/drawing/2012/chart" uri="{02D57815-91ED-43cb-92C2-25804820EDAC}">
              <c15:datalabelsRange>
                <c15:f>'46aperfpb_graf'!$V$12:$AC$12</c15:f>
                <c15:dlblRangeCache>
                  <c:ptCount val="8"/>
                  <c:pt idx="0">
                    <c:v>33%</c:v>
                  </c:pt>
                  <c:pt idx="1">
                    <c:v>31%</c:v>
                  </c:pt>
                  <c:pt idx="2">
                    <c:v>28%</c:v>
                  </c:pt>
                  <c:pt idx="3">
                    <c:v>29%</c:v>
                  </c:pt>
                  <c:pt idx="4">
                    <c:v>24%</c:v>
                  </c:pt>
                  <c:pt idx="5">
                    <c:v>20%</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758</c:v>
                </c:pt>
                <c:pt idx="1">
                  <c:v>13754</c:v>
                </c:pt>
                <c:pt idx="2">
                  <c:v>8335</c:v>
                </c:pt>
                <c:pt idx="3">
                  <c:v>11428</c:v>
                </c:pt>
                <c:pt idx="4">
                  <c:v>13248</c:v>
                </c:pt>
                <c:pt idx="5">
                  <c:v>22228</c:v>
                </c:pt>
                <c:pt idx="6">
                  <c:v>71915</c:v>
                </c:pt>
                <c:pt idx="7">
                  <c:v>251612</c:v>
                </c:pt>
              </c:numCache>
            </c:numRef>
          </c:val>
          <c:extLst>
            <c:ext xmlns:c15="http://schemas.microsoft.com/office/drawing/2012/chart" uri="{02D57815-91ED-43cb-92C2-25804820EDAC}">
              <c15:datalabelsRange>
                <c15:f>'46aperfpb_graf'!$V$13:$AC$13</c15:f>
                <c15:dlblRangeCache>
                  <c:ptCount val="8"/>
                  <c:pt idx="0">
                    <c:v>45%</c:v>
                  </c:pt>
                  <c:pt idx="1">
                    <c:v>38%</c:v>
                  </c:pt>
                  <c:pt idx="2">
                    <c:v>37%</c:v>
                  </c:pt>
                  <c:pt idx="3">
                    <c:v>38%</c:v>
                  </c:pt>
                  <c:pt idx="4">
                    <c:v>37%</c:v>
                  </c:pt>
                  <c:pt idx="5">
                    <c:v>38%</c:v>
                  </c:pt>
                  <c:pt idx="6">
                    <c:v>35%</c:v>
                  </c:pt>
                  <c:pt idx="7">
                    <c:v>37%</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357</c:v>
                </c:pt>
                <c:pt idx="1">
                  <c:v>11102</c:v>
                </c:pt>
                <c:pt idx="2">
                  <c:v>7811</c:v>
                </c:pt>
                <c:pt idx="3">
                  <c:v>9663</c:v>
                </c:pt>
                <c:pt idx="4">
                  <c:v>13777</c:v>
                </c:pt>
                <c:pt idx="5">
                  <c:v>24734</c:v>
                </c:pt>
                <c:pt idx="6">
                  <c:v>92035</c:v>
                </c:pt>
                <c:pt idx="7">
                  <c:v>227462</c:v>
                </c:pt>
              </c:numCache>
            </c:numRef>
          </c:val>
          <c:extLst>
            <c:ext xmlns:c15="http://schemas.microsoft.com/office/drawing/2012/chart" uri="{02D57815-91ED-43cb-92C2-25804820EDAC}">
              <c15:datalabelsRange>
                <c15:f>'46aperfpb_graf'!$V$14:$AC$14</c15:f>
                <c15:dlblRangeCache>
                  <c:ptCount val="8"/>
                  <c:pt idx="0">
                    <c:v>21%</c:v>
                  </c:pt>
                  <c:pt idx="1">
                    <c:v>31%</c:v>
                  </c:pt>
                  <c:pt idx="2">
                    <c:v>35%</c:v>
                  </c:pt>
                  <c:pt idx="3">
                    <c:v>33%</c:v>
                  </c:pt>
                  <c:pt idx="4">
                    <c:v>39%</c:v>
                  </c:pt>
                  <c:pt idx="5">
                    <c:v>42%</c:v>
                  </c:pt>
                  <c:pt idx="6">
                    <c:v>45%</c:v>
                  </c:pt>
                  <c:pt idx="7">
                    <c:v>34%</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721</c:v>
                </c:pt>
                <c:pt idx="1">
                  <c:v>23894</c:v>
                </c:pt>
                <c:pt idx="2">
                  <c:v>10276</c:v>
                </c:pt>
                <c:pt idx="3">
                  <c:v>10680</c:v>
                </c:pt>
                <c:pt idx="4">
                  <c:v>9676</c:v>
                </c:pt>
                <c:pt idx="5">
                  <c:v>13235</c:v>
                </c:pt>
                <c:pt idx="6">
                  <c:v>31122</c:v>
                </c:pt>
                <c:pt idx="7">
                  <c:v>62867</c:v>
                </c:pt>
              </c:numCache>
            </c:numRef>
          </c:val>
          <c:extLst>
            <c:ext xmlns:c15="http://schemas.microsoft.com/office/drawing/2012/chart" uri="{02D57815-91ED-43cb-92C2-25804820EDAC}">
              <c15:datalabelsRange>
                <c15:f>'46aperfpb_graf'!$V$16:$AC$16</c15:f>
                <c15:dlblRangeCache>
                  <c:ptCount val="8"/>
                  <c:pt idx="0">
                    <c:v>34%</c:v>
                  </c:pt>
                  <c:pt idx="1">
                    <c:v>29%</c:v>
                  </c:pt>
                  <c:pt idx="2">
                    <c:v>28%</c:v>
                  </c:pt>
                  <c:pt idx="3">
                    <c:v>27%</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942</c:v>
                </c:pt>
                <c:pt idx="1">
                  <c:v>34374</c:v>
                </c:pt>
                <c:pt idx="2">
                  <c:v>13533</c:v>
                </c:pt>
                <c:pt idx="3">
                  <c:v>14939</c:v>
                </c:pt>
                <c:pt idx="4">
                  <c:v>15422</c:v>
                </c:pt>
                <c:pt idx="5">
                  <c:v>23631</c:v>
                </c:pt>
                <c:pt idx="6">
                  <c:v>49497</c:v>
                </c:pt>
                <c:pt idx="7">
                  <c:v>88543</c:v>
                </c:pt>
              </c:numCache>
            </c:numRef>
          </c:val>
          <c:extLst>
            <c:ext xmlns:c15="http://schemas.microsoft.com/office/drawing/2012/chart" uri="{02D57815-91ED-43cb-92C2-25804820EDAC}">
              <c15:datalabelsRange>
                <c15:f>'46aperfpb_graf'!$V$17:$AC$17</c15:f>
                <c15:dlblRangeCache>
                  <c:ptCount val="8"/>
                  <c:pt idx="0">
                    <c:v>45%</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428</c:v>
                </c:pt>
                <c:pt idx="1">
                  <c:v>25313</c:v>
                </c:pt>
                <c:pt idx="2">
                  <c:v>13466</c:v>
                </c:pt>
                <c:pt idx="3">
                  <c:v>13486</c:v>
                </c:pt>
                <c:pt idx="4">
                  <c:v>15140</c:v>
                </c:pt>
                <c:pt idx="5">
                  <c:v>23789</c:v>
                </c:pt>
                <c:pt idx="6">
                  <c:v>49423</c:v>
                </c:pt>
                <c:pt idx="7">
                  <c:v>89959</c:v>
                </c:pt>
              </c:numCache>
            </c:numRef>
          </c:val>
          <c:extLst>
            <c:ext xmlns:c15="http://schemas.microsoft.com/office/drawing/2012/chart" uri="{02D57815-91ED-43cb-92C2-25804820EDAC}">
              <c15:datalabelsRange>
                <c15:f>'46aperfpb_graf'!$V$18:$AC$18</c15:f>
                <c15:dlblRangeCache>
                  <c:ptCount val="8"/>
                  <c:pt idx="0">
                    <c:v>20%</c:v>
                  </c:pt>
                  <c:pt idx="1">
                    <c:v>30%</c:v>
                  </c:pt>
                  <c:pt idx="2">
                    <c:v>36%</c:v>
                  </c:pt>
                  <c:pt idx="3">
                    <c:v>34%</c:v>
                  </c:pt>
                  <c:pt idx="4">
                    <c:v>38%</c:v>
                  </c:pt>
                  <c:pt idx="5">
                    <c:v>39%</c:v>
                  </c:pt>
                  <c:pt idx="6">
                    <c:v>38%</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0.36284181477096988</c:v>
                </c:pt>
                <c:pt idx="1">
                  <c:v>0.22826898985139127</c:v>
                </c:pt>
                <c:pt idx="2">
                  <c:v>0.20183305813197661</c:v>
                </c:pt>
                <c:pt idx="3">
                  <c:v>4.2091121659432254E-2</c:v>
                </c:pt>
                <c:pt idx="4">
                  <c:v>3.2413739379845555E-2</c:v>
                </c:pt>
                <c:pt idx="5">
                  <c:v>1.6694697616922265E-2</c:v>
                </c:pt>
                <c:pt idx="6">
                  <c:v>1.7494122439701529E-2</c:v>
                </c:pt>
                <c:pt idx="7">
                  <c:v>1.1577612529260099E-2</c:v>
                </c:pt>
                <c:pt idx="8">
                  <c:v>8.6784843620500526E-2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E74-4E8D-AA5F-AB659BE1C6F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E74-4E8D-AA5F-AB659BE1C6F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E74-4E8D-AA5F-AB659BE1C6F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Asturias, Principado de</c:v>
                </c:pt>
                <c:pt idx="6">
                  <c:v>Castilla - La Mancha</c:v>
                </c:pt>
                <c:pt idx="7">
                  <c:v>TOTAL</c:v>
                </c:pt>
                <c:pt idx="8">
                  <c:v>Murcia, Región de</c:v>
                </c:pt>
                <c:pt idx="9">
                  <c:v>Rioja, La</c:v>
                </c:pt>
                <c:pt idx="10">
                  <c:v>Aragón</c:v>
                </c:pt>
                <c:pt idx="11">
                  <c:v>Comunitat Valenciana</c:v>
                </c:pt>
                <c:pt idx="12">
                  <c:v>Cantabria</c:v>
                </c:pt>
                <c:pt idx="13">
                  <c:v>Balears, Illes</c:v>
                </c:pt>
                <c:pt idx="14">
                  <c:v>Madrid, Comunidad de</c:v>
                </c:pt>
                <c:pt idx="15">
                  <c:v>Canarias</c:v>
                </c:pt>
                <c:pt idx="16">
                  <c:v>Galicia</c:v>
                </c:pt>
                <c:pt idx="17">
                  <c:v>Navarra, Comunidad Foral de</c:v>
                </c:pt>
                <c:pt idx="18">
                  <c:v>Ceuta y Melilla</c:v>
                </c:pt>
              </c:strCache>
            </c:strRef>
          </c:cat>
          <c:val>
            <c:numRef>
              <c:f>'24asolcasaad_pobl'!$AF$11:$AF$29</c:f>
              <c:numCache>
                <c:formatCode>0.00</c:formatCode>
                <c:ptCount val="19"/>
                <c:pt idx="0">
                  <c:v>6.6916789416717579</c:v>
                </c:pt>
                <c:pt idx="1">
                  <c:v>5.8824032012303658</c:v>
                </c:pt>
                <c:pt idx="2">
                  <c:v>5.4133518073030649</c:v>
                </c:pt>
                <c:pt idx="3">
                  <c:v>5.3960522542715363</c:v>
                </c:pt>
                <c:pt idx="4">
                  <c:v>5.2117606250813937</c:v>
                </c:pt>
                <c:pt idx="5">
                  <c:v>4.9551386623164762</c:v>
                </c:pt>
                <c:pt idx="6">
                  <c:v>4.9260761727218769</c:v>
                </c:pt>
                <c:pt idx="7">
                  <c:v>4.7941209930399173</c:v>
                </c:pt>
                <c:pt idx="8">
                  <c:v>4.6762768992097614</c:v>
                </c:pt>
                <c:pt idx="9">
                  <c:v>4.6367383408353042</c:v>
                </c:pt>
                <c:pt idx="10">
                  <c:v>4.5449249278737467</c:v>
                </c:pt>
                <c:pt idx="11">
                  <c:v>4.4094557565073389</c:v>
                </c:pt>
                <c:pt idx="12">
                  <c:v>4.2137855170705985</c:v>
                </c:pt>
                <c:pt idx="13">
                  <c:v>4.0771488281737565</c:v>
                </c:pt>
                <c:pt idx="14">
                  <c:v>3.9761812320298637</c:v>
                </c:pt>
                <c:pt idx="15">
                  <c:v>3.7165108510199367</c:v>
                </c:pt>
                <c:pt idx="16">
                  <c:v>3.6900389392579256</c:v>
                </c:pt>
                <c:pt idx="17">
                  <c:v>3.5103984183758521</c:v>
                </c:pt>
                <c:pt idx="18">
                  <c:v>3.4559349250442466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0.274903288509947</c:v>
                </c:pt>
                <c:pt idx="1">
                  <c:v>0.4765050785505473</c:v>
                </c:pt>
                <c:pt idx="2">
                  <c:v>0.17578694225663125</c:v>
                </c:pt>
                <c:pt idx="3">
                  <c:v>6.3766364963429079E-2</c:v>
                </c:pt>
                <c:pt idx="4">
                  <c:v>9.0383257194453625E-3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0.27846288731234997</c:v>
                </c:pt>
                <c:pt idx="1">
                  <c:v>0.72153711268765008</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0.18996404972786246</c:v>
                </c:pt>
                <c:pt idx="1">
                  <c:v>0.3004637358560564</c:v>
                </c:pt>
                <c:pt idx="2">
                  <c:v>0.26658758988805692</c:v>
                </c:pt>
                <c:pt idx="3">
                  <c:v>0.29721894126489851</c:v>
                </c:pt>
                <c:pt idx="4">
                  <c:v>0.25812037066726523</c:v>
                </c:pt>
                <c:pt idx="5">
                  <c:v>0.27923480407281703</c:v>
                </c:pt>
                <c:pt idx="6">
                  <c:v>0.25609941283660659</c:v>
                </c:pt>
                <c:pt idx="7">
                  <c:v>0.25582466510574597</c:v>
                </c:pt>
                <c:pt idx="8">
                  <c:v>0.3476119996083829</c:v>
                </c:pt>
                <c:pt idx="9">
                  <c:v>0.27607233273056059</c:v>
                </c:pt>
                <c:pt idx="10">
                  <c:v>0.19091967403958091</c:v>
                </c:pt>
                <c:pt idx="11">
                  <c:v>0.21737559364030559</c:v>
                </c:pt>
                <c:pt idx="12">
                  <c:v>0.26283085096290676</c:v>
                </c:pt>
                <c:pt idx="13">
                  <c:v>0.28390103320354415</c:v>
                </c:pt>
                <c:pt idx="14">
                  <c:v>0.28615644344400676</c:v>
                </c:pt>
                <c:pt idx="15">
                  <c:v>0.33591384194588259</c:v>
                </c:pt>
                <c:pt idx="16">
                  <c:v>0.28099838969404189</c:v>
                </c:pt>
                <c:pt idx="17">
                  <c:v>0.16477272727272727</c:v>
                </c:pt>
                <c:pt idx="18">
                  <c:v>0.10562180579216354</c:v>
                </c:pt>
                <c:pt idx="19">
                  <c:v>0.27846288731234997</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0.81003595027213748</c:v>
                </c:pt>
                <c:pt idx="1">
                  <c:v>0.69953626414394365</c:v>
                </c:pt>
                <c:pt idx="2">
                  <c:v>0.73341241011194303</c:v>
                </c:pt>
                <c:pt idx="3">
                  <c:v>0.70278105873510144</c:v>
                </c:pt>
                <c:pt idx="4">
                  <c:v>0.74187962933273477</c:v>
                </c:pt>
                <c:pt idx="5">
                  <c:v>0.72076519592718302</c:v>
                </c:pt>
                <c:pt idx="6">
                  <c:v>0.74390058716339336</c:v>
                </c:pt>
                <c:pt idx="7">
                  <c:v>0.74417533489425403</c:v>
                </c:pt>
                <c:pt idx="8">
                  <c:v>0.65238800039161704</c:v>
                </c:pt>
                <c:pt idx="9">
                  <c:v>0.72392766726943947</c:v>
                </c:pt>
                <c:pt idx="10">
                  <c:v>0.80908032596041912</c:v>
                </c:pt>
                <c:pt idx="11">
                  <c:v>0.78262440635969444</c:v>
                </c:pt>
                <c:pt idx="12">
                  <c:v>0.7371691490370933</c:v>
                </c:pt>
                <c:pt idx="13">
                  <c:v>0.71609896679645579</c:v>
                </c:pt>
                <c:pt idx="14">
                  <c:v>0.7138435565559933</c:v>
                </c:pt>
                <c:pt idx="15">
                  <c:v>0.66408615805411741</c:v>
                </c:pt>
                <c:pt idx="16">
                  <c:v>0.71900161030595811</c:v>
                </c:pt>
                <c:pt idx="17">
                  <c:v>0.83522727272727271</c:v>
                </c:pt>
                <c:pt idx="18">
                  <c:v>0.89437819420783649</c:v>
                </c:pt>
                <c:pt idx="19">
                  <c:v>0.72153711268765008</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0.27846288731234997</c:v>
                </c:pt>
                <c:pt idx="1">
                  <c:v>0.27846288731234997</c:v>
                </c:pt>
                <c:pt idx="2">
                  <c:v>0.27846288731234997</c:v>
                </c:pt>
                <c:pt idx="3">
                  <c:v>0.27846288731234997</c:v>
                </c:pt>
                <c:pt idx="4">
                  <c:v>0.27846288731234997</c:v>
                </c:pt>
                <c:pt idx="5">
                  <c:v>0.27846288731234997</c:v>
                </c:pt>
                <c:pt idx="6">
                  <c:v>0.27846288731234997</c:v>
                </c:pt>
                <c:pt idx="7">
                  <c:v>0.27846288731234997</c:v>
                </c:pt>
                <c:pt idx="8">
                  <c:v>0.27846288731234997</c:v>
                </c:pt>
                <c:pt idx="9">
                  <c:v>0.27846288731234997</c:v>
                </c:pt>
                <c:pt idx="10">
                  <c:v>0.27846288731234997</c:v>
                </c:pt>
                <c:pt idx="11">
                  <c:v>0.27846288731234997</c:v>
                </c:pt>
                <c:pt idx="12">
                  <c:v>0.27846288731234997</c:v>
                </c:pt>
                <c:pt idx="13">
                  <c:v>0.27846288731234997</c:v>
                </c:pt>
                <c:pt idx="14">
                  <c:v>0.27846288731234997</c:v>
                </c:pt>
                <c:pt idx="15">
                  <c:v>0.27846288731234997</c:v>
                </c:pt>
                <c:pt idx="16">
                  <c:v>0.27846288731234997</c:v>
                </c:pt>
                <c:pt idx="17">
                  <c:v>0.27846288731234997</c:v>
                </c:pt>
                <c:pt idx="18">
                  <c:v>0.27846288731234997</c:v>
                </c:pt>
                <c:pt idx="19">
                  <c:v>0.27846288731234997</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2.680872207906262E-3</c:v>
                </c:pt>
                <c:pt idx="1">
                  <c:v>0.19869076370191474</c:v>
                </c:pt>
                <c:pt idx="2">
                  <c:v>3.8849536047331261E-2</c:v>
                </c:pt>
                <c:pt idx="3">
                  <c:v>0.55192456580270166</c:v>
                </c:pt>
                <c:pt idx="4">
                  <c:v>0.15420792937288391</c:v>
                </c:pt>
                <c:pt idx="5">
                  <c:v>5.1335236136308485E-2</c:v>
                </c:pt>
                <c:pt idx="6">
                  <c:v>4.5644160436335063E-4</c:v>
                </c:pt>
                <c:pt idx="7">
                  <c:v>1.1613261073042211E-3</c:v>
                </c:pt>
                <c:pt idx="8">
                  <c:v>1.3288806202983627E-4</c:v>
                </c:pt>
                <c:pt idx="9">
                  <c:v>5.6044095725626595E-4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4.654951704876062E-4</c:v>
                </c:pt>
                <c:pt idx="1">
                  <c:v>1.6728732689398347E-2</c:v>
                </c:pt>
                <c:pt idx="2">
                  <c:v>4.3611078785057607E-2</c:v>
                </c:pt>
                <c:pt idx="3">
                  <c:v>0.59018968928197368</c:v>
                </c:pt>
                <c:pt idx="4">
                  <c:v>0.11273711160246712</c:v>
                </c:pt>
                <c:pt idx="5">
                  <c:v>0.20702897707436285</c:v>
                </c:pt>
                <c:pt idx="6">
                  <c:v>5.8186896310950775E-5</c:v>
                </c:pt>
                <c:pt idx="7">
                  <c:v>1.7368788548818806E-2</c:v>
                </c:pt>
                <c:pt idx="8">
                  <c:v>2.327475852438031E-4</c:v>
                </c:pt>
                <c:pt idx="9">
                  <c:v>1.1579192365879204E-2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2.3136432651290578E-3</c:v>
                </c:pt>
                <c:pt idx="1">
                  <c:v>0.16852963150410913</c:v>
                </c:pt>
                <c:pt idx="2">
                  <c:v>3.9635601185742171E-2</c:v>
                </c:pt>
                <c:pt idx="3">
                  <c:v>0.55822427879401348</c:v>
                </c:pt>
                <c:pt idx="4">
                  <c:v>0.14732605499722845</c:v>
                </c:pt>
                <c:pt idx="5">
                  <c:v>7.7126262261104278E-2</c:v>
                </c:pt>
                <c:pt idx="6">
                  <c:v>3.904273009905285E-4</c:v>
                </c:pt>
                <c:pt idx="7">
                  <c:v>3.8464319282770589E-3</c:v>
                </c:pt>
                <c:pt idx="8">
                  <c:v>1.4942279420625165E-4</c:v>
                </c:pt>
                <c:pt idx="9">
                  <c:v>2.4582459691996242E-3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1.7107798796554843E-3</c:v>
                </c:pt>
                <c:pt idx="1">
                  <c:v>1.6799727323973203E-2</c:v>
                </c:pt>
                <c:pt idx="2">
                  <c:v>4.495221614818893E-2</c:v>
                </c:pt>
                <c:pt idx="3">
                  <c:v>2.6422044808012479E-2</c:v>
                </c:pt>
                <c:pt idx="4">
                  <c:v>0.11269516655523656</c:v>
                </c:pt>
                <c:pt idx="5">
                  <c:v>0.40733603387475253</c:v>
                </c:pt>
                <c:pt idx="6">
                  <c:v>0.18514440030938242</c:v>
                </c:pt>
                <c:pt idx="7">
                  <c:v>0.2024488404714149</c:v>
                </c:pt>
                <c:pt idx="8">
                  <c:v>3.3429032131199117E-4</c:v>
                </c:pt>
                <c:pt idx="9">
                  <c:v>2.1565003080714724E-3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9.0049527239981984E-5</c:v>
                </c:pt>
                <c:pt idx="1">
                  <c:v>1.0805943268797839E-3</c:v>
                </c:pt>
                <c:pt idx="2">
                  <c:v>1.5308419630796939E-3</c:v>
                </c:pt>
                <c:pt idx="3">
                  <c:v>2.7285006753714543E-2</c:v>
                </c:pt>
                <c:pt idx="4">
                  <c:v>3.1832507879333637E-2</c:v>
                </c:pt>
                <c:pt idx="5">
                  <c:v>0.49900945520036022</c:v>
                </c:pt>
                <c:pt idx="6">
                  <c:v>8.0054029716343983E-2</c:v>
                </c:pt>
                <c:pt idx="7">
                  <c:v>0.3294011706438541</c:v>
                </c:pt>
                <c:pt idx="8">
                  <c:v>3.1517334533993696E-4</c:v>
                </c:pt>
                <c:pt idx="9">
                  <c:v>2.940117064385412E-2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1.5047488270969217E-3</c:v>
                </c:pt>
                <c:pt idx="1">
                  <c:v>1.4801464698478086E-2</c:v>
                </c:pt>
                <c:pt idx="2">
                  <c:v>3.9432429339741386E-2</c:v>
                </c:pt>
                <c:pt idx="3">
                  <c:v>2.653049548003204E-2</c:v>
                </c:pt>
                <c:pt idx="4">
                  <c:v>0.10241446389747111</c:v>
                </c:pt>
                <c:pt idx="5">
                  <c:v>0.41896670099553723</c:v>
                </c:pt>
                <c:pt idx="6">
                  <c:v>0.17178166838311021</c:v>
                </c:pt>
                <c:pt idx="7">
                  <c:v>0.21857191898386544</c:v>
                </c:pt>
                <c:pt idx="8">
                  <c:v>3.3184574894152646E-4</c:v>
                </c:pt>
                <c:pt idx="9">
                  <c:v>5.6642636457260552E-3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1.1724375230982935E-3</c:v>
                </c:pt>
                <c:pt idx="1">
                  <c:v>5.1995055372185198E-3</c:v>
                </c:pt>
                <c:pt idx="2">
                  <c:v>1.4884858988900075E-2</c:v>
                </c:pt>
                <c:pt idx="3">
                  <c:v>3.1158801564949216E-2</c:v>
                </c:pt>
                <c:pt idx="4">
                  <c:v>0.16058570900610433</c:v>
                </c:pt>
                <c:pt idx="5">
                  <c:v>2.8457097707374888E-2</c:v>
                </c:pt>
                <c:pt idx="6">
                  <c:v>4.6859269265569846E-2</c:v>
                </c:pt>
                <c:pt idx="7">
                  <c:v>7.735538875224611E-2</c:v>
                </c:pt>
                <c:pt idx="8">
                  <c:v>0.19519810370974525</c:v>
                </c:pt>
                <c:pt idx="9">
                  <c:v>0.43912882794479347</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7.1321589045003926E-5</c:v>
                </c:pt>
                <c:pt idx="2">
                  <c:v>3.5660794522501962E-4</c:v>
                </c:pt>
                <c:pt idx="3">
                  <c:v>1.2837886028100706E-2</c:v>
                </c:pt>
                <c:pt idx="4">
                  <c:v>6.4902646030953566E-3</c:v>
                </c:pt>
                <c:pt idx="5">
                  <c:v>1.5690749589900865E-2</c:v>
                </c:pt>
                <c:pt idx="6">
                  <c:v>1.2766564439055703E-2</c:v>
                </c:pt>
                <c:pt idx="7">
                  <c:v>0.16938877398188432</c:v>
                </c:pt>
                <c:pt idx="8">
                  <c:v>0.28542899935810567</c:v>
                </c:pt>
                <c:pt idx="9">
                  <c:v>0.49696883246558732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9.9460534708483328E-4</c:v>
                </c:pt>
                <c:pt idx="1">
                  <c:v>4.4216694234532269E-3</c:v>
                </c:pt>
                <c:pt idx="2">
                  <c:v>1.2681218175331625E-2</c:v>
                </c:pt>
                <c:pt idx="3">
                  <c:v>2.8378685174974865E-2</c:v>
                </c:pt>
                <c:pt idx="4">
                  <c:v>0.13721229418696418</c:v>
                </c:pt>
                <c:pt idx="5">
                  <c:v>2.6519205613033656E-2</c:v>
                </c:pt>
                <c:pt idx="6">
                  <c:v>4.168693715607736E-2</c:v>
                </c:pt>
                <c:pt idx="7">
                  <c:v>9.1298284305776273E-2</c:v>
                </c:pt>
                <c:pt idx="8">
                  <c:v>0.2088563119601293</c:v>
                </c:pt>
                <c:pt idx="9">
                  <c:v>0.44795078865717469</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2.1975641535482076E-2</c:v>
                </c:pt>
                <c:pt idx="1">
                  <c:v>4.1060857363634304E-4</c:v>
                </c:pt>
                <c:pt idx="2">
                  <c:v>2.7611001723262755E-3</c:v>
                </c:pt>
                <c:pt idx="3">
                  <c:v>0.92061352033805699</c:v>
                </c:pt>
                <c:pt idx="4">
                  <c:v>4.9822662360126347E-3</c:v>
                </c:pt>
                <c:pt idx="5">
                  <c:v>2.6673391594486851E-3</c:v>
                </c:pt>
                <c:pt idx="6">
                  <c:v>4.647313100353382E-2</c:v>
                </c:pt>
                <c:pt idx="7">
                  <c:v>6.7895905876875628E-5</c:v>
                </c:pt>
                <c:pt idx="8">
                  <c:v>4.8497075626339731E-5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1.3262599469496021E-3</c:v>
                </c:pt>
                <c:pt idx="2">
                  <c:v>5.0839964633068082E-3</c:v>
                </c:pt>
                <c:pt idx="3">
                  <c:v>0.13240495137046862</c:v>
                </c:pt>
                <c:pt idx="4">
                  <c:v>0.17838196286472149</c:v>
                </c:pt>
                <c:pt idx="5">
                  <c:v>0.5954907161803713</c:v>
                </c:pt>
                <c:pt idx="6">
                  <c:v>8.2228116710875335E-2</c:v>
                </c:pt>
                <c:pt idx="7">
                  <c:v>3.3156498673740055E-3</c:v>
                </c:pt>
                <c:pt idx="8">
                  <c:v>1.7683465959328027E-3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2.0780739663115257E-2</c:v>
                </c:pt>
                <c:pt idx="1">
                  <c:v>6.5893628856274868E-3</c:v>
                </c:pt>
                <c:pt idx="2">
                  <c:v>1.4162851397030508E-2</c:v>
                </c:pt>
                <c:pt idx="3">
                  <c:v>0.2469870066892017</c:v>
                </c:pt>
                <c:pt idx="4">
                  <c:v>0.22264059446892873</c:v>
                </c:pt>
                <c:pt idx="5">
                  <c:v>0.41451656611470056</c:v>
                </c:pt>
                <c:pt idx="6">
                  <c:v>6.0259866215965657E-2</c:v>
                </c:pt>
                <c:pt idx="7">
                  <c:v>3.8224009812730876E-3</c:v>
                </c:pt>
                <c:pt idx="8">
                  <c:v>1.0240611584157004E-2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2.2229133887079658E-2</c:v>
                </c:pt>
                <c:pt idx="1">
                  <c:v>1.8295583446156097E-4</c:v>
                </c:pt>
                <c:pt idx="2">
                  <c:v>1.9027406784002342E-3</c:v>
                </c:pt>
                <c:pt idx="3">
                  <c:v>0.14546086574700867</c:v>
                </c:pt>
                <c:pt idx="4">
                  <c:v>0.23112078744191153</c:v>
                </c:pt>
                <c:pt idx="5">
                  <c:v>0.55647480698159468</c:v>
                </c:pt>
                <c:pt idx="6">
                  <c:v>4.1468769439057411E-2</c:v>
                </c:pt>
                <c:pt idx="7">
                  <c:v>6.1107248710161365E-4</c:v>
                </c:pt>
                <c:pt idx="8">
                  <c:v>5.4886750338468298E-4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0</c:v>
                </c:pt>
                <c:pt idx="2">
                  <c:v>1.2065637065637065E-3</c:v>
                </c:pt>
                <c:pt idx="3">
                  <c:v>5.3812741312741309E-2</c:v>
                </c:pt>
                <c:pt idx="4">
                  <c:v>4.657335907335907E-2</c:v>
                </c:pt>
                <c:pt idx="5">
                  <c:v>0.1303088803088803</c:v>
                </c:pt>
                <c:pt idx="6">
                  <c:v>0.11076254826254826</c:v>
                </c:pt>
                <c:pt idx="7">
                  <c:v>0.41143822393822393</c:v>
                </c:pt>
                <c:pt idx="8">
                  <c:v>0.24589768339768339</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1.401921109974652E-2</c:v>
                </c:pt>
                <c:pt idx="1">
                  <c:v>1.1228709921287856E-3</c:v>
                </c:pt>
                <c:pt idx="2">
                  <c:v>8.3047983279228004E-3</c:v>
                </c:pt>
                <c:pt idx="3">
                  <c:v>0.13129808333703918</c:v>
                </c:pt>
                <c:pt idx="4">
                  <c:v>0.10769555743318361</c:v>
                </c:pt>
                <c:pt idx="5">
                  <c:v>0.17259972428514253</c:v>
                </c:pt>
                <c:pt idx="6">
                  <c:v>0.24127273535820695</c:v>
                </c:pt>
                <c:pt idx="7">
                  <c:v>0.11333214746297861</c:v>
                </c:pt>
                <c:pt idx="8">
                  <c:v>0.210354871703651</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2.1240225710669206E-2</c:v>
                </c:pt>
                <c:pt idx="1">
                  <c:v>1.3012669608318645E-4</c:v>
                </c:pt>
                <c:pt idx="2">
                  <c:v>8.1033442560893374E-4</c:v>
                </c:pt>
                <c:pt idx="3">
                  <c:v>7.5710077721126657E-3</c:v>
                </c:pt>
                <c:pt idx="4">
                  <c:v>0.18253818035560077</c:v>
                </c:pt>
                <c:pt idx="5">
                  <c:v>0.20477210083635977</c:v>
                </c:pt>
                <c:pt idx="6">
                  <c:v>0.54067642222563972</c:v>
                </c:pt>
                <c:pt idx="7">
                  <c:v>4.1279736907479922E-2</c:v>
                </c:pt>
                <c:pt idx="8">
                  <c:v>9.8186507044586134E-4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3.1456432840515884E-4</c:v>
                </c:pt>
                <c:pt idx="1">
                  <c:v>3.1456432840515884E-4</c:v>
                </c:pt>
                <c:pt idx="2">
                  <c:v>0</c:v>
                </c:pt>
                <c:pt idx="3">
                  <c:v>1.8873859704309531E-3</c:v>
                </c:pt>
                <c:pt idx="4">
                  <c:v>5.3475935828877004E-2</c:v>
                </c:pt>
                <c:pt idx="5">
                  <c:v>3.8062283737024222E-2</c:v>
                </c:pt>
                <c:pt idx="6">
                  <c:v>4.7813777917584149E-2</c:v>
                </c:pt>
                <c:pt idx="7">
                  <c:v>0.16451714375589807</c:v>
                </c:pt>
                <c:pt idx="8">
                  <c:v>0.6936143441333753</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1.3380155332837772E-2</c:v>
                </c:pt>
                <c:pt idx="1">
                  <c:v>3.4603849998718377E-4</c:v>
                </c:pt>
                <c:pt idx="2">
                  <c:v>6.5747314997564917E-3</c:v>
                </c:pt>
                <c:pt idx="3">
                  <c:v>1.3213544203214312E-2</c:v>
                </c:pt>
                <c:pt idx="4">
                  <c:v>0.17908133186373773</c:v>
                </c:pt>
                <c:pt idx="5">
                  <c:v>9.0098172404070434E-2</c:v>
                </c:pt>
                <c:pt idx="6">
                  <c:v>0.14702791377233229</c:v>
                </c:pt>
                <c:pt idx="7">
                  <c:v>0.18550226847461102</c:v>
                </c:pt>
                <c:pt idx="8">
                  <c:v>0.36477584394945273</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7D5-4267-8C2E-ED9BBABF130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7D5-4267-8C2E-ED9BBABF130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7D5-4267-8C2E-ED9BBABF130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7D5-4267-8C2E-ED9BBABF130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7D5-4267-8C2E-ED9BBABF130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7D5-4267-8C2E-ED9BBABF130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7D5-4267-8C2E-ED9BBABF130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7D5-4267-8C2E-ED9BBABF130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7D5-4267-8C2E-ED9BBABF130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7D5-4267-8C2E-ED9BBABF130F}"/>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7D5-4267-8C2E-ED9BBABF130F}"/>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Murcia, Región de</c:v>
                </c:pt>
                <c:pt idx="1">
                  <c:v>Andalucía</c:v>
                </c:pt>
                <c:pt idx="2">
                  <c:v>Asturias, Principado de</c:v>
                </c:pt>
                <c:pt idx="3">
                  <c:v>Canarias</c:v>
                </c:pt>
                <c:pt idx="4">
                  <c:v>Madrid, Comunidad de*</c:v>
                </c:pt>
                <c:pt idx="5">
                  <c:v>TOTAL</c:v>
                </c:pt>
                <c:pt idx="6">
                  <c:v>Galicia</c:v>
                </c:pt>
                <c:pt idx="7">
                  <c:v>Comunitat Valenciana</c:v>
                </c:pt>
                <c:pt idx="8">
                  <c:v>Cataluña</c:v>
                </c:pt>
                <c:pt idx="9">
                  <c:v>Extremadura</c:v>
                </c:pt>
                <c:pt idx="10">
                  <c:v>Balears, Illes</c:v>
                </c:pt>
                <c:pt idx="11">
                  <c:v>Navarra, Comunidad Foral de</c:v>
                </c:pt>
                <c:pt idx="12">
                  <c:v>Melilla</c:v>
                </c:pt>
                <c:pt idx="13">
                  <c:v>Cantabria</c:v>
                </c:pt>
                <c:pt idx="14">
                  <c:v>Castilla - La Mancha</c:v>
                </c:pt>
                <c:pt idx="15">
                  <c:v>Rioja, La</c:v>
                </c:pt>
                <c:pt idx="16">
                  <c:v>País Vasco*</c:v>
                </c:pt>
                <c:pt idx="17">
                  <c:v>Aragón</c:v>
                </c:pt>
                <c:pt idx="18">
                  <c:v>Castilla y León*</c:v>
                </c:pt>
                <c:pt idx="19">
                  <c:v>Ceuta</c:v>
                </c:pt>
              </c:strCache>
            </c:strRef>
          </c:cat>
          <c:val>
            <c:numRef>
              <c:f>'9TiempoEspera'!$Q$13:$Q$32</c:f>
              <c:numCache>
                <c:formatCode>#,##0</c:formatCode>
                <c:ptCount val="20"/>
                <c:pt idx="0">
                  <c:v>553.05999999999995</c:v>
                </c:pt>
                <c:pt idx="1">
                  <c:v>464.47</c:v>
                </c:pt>
                <c:pt idx="2">
                  <c:v>375.03</c:v>
                </c:pt>
                <c:pt idx="3">
                  <c:v>374.48</c:v>
                </c:pt>
                <c:pt idx="4">
                  <c:v>349.46</c:v>
                </c:pt>
                <c:pt idx="5">
                  <c:v>328.83</c:v>
                </c:pt>
                <c:pt idx="6">
                  <c:v>316.12</c:v>
                </c:pt>
                <c:pt idx="7">
                  <c:v>296.7</c:v>
                </c:pt>
                <c:pt idx="8">
                  <c:v>266.27</c:v>
                </c:pt>
                <c:pt idx="9">
                  <c:v>260.97000000000003</c:v>
                </c:pt>
                <c:pt idx="10">
                  <c:v>205.75</c:v>
                </c:pt>
                <c:pt idx="11">
                  <c:v>204.48</c:v>
                </c:pt>
                <c:pt idx="12">
                  <c:v>204.35</c:v>
                </c:pt>
                <c:pt idx="13">
                  <c:v>174.24</c:v>
                </c:pt>
                <c:pt idx="14">
                  <c:v>166.42</c:v>
                </c:pt>
                <c:pt idx="15">
                  <c:v>153.88</c:v>
                </c:pt>
                <c:pt idx="16">
                  <c:v>130.5</c:v>
                </c:pt>
                <c:pt idx="17">
                  <c:v>129.38</c:v>
                </c:pt>
                <c:pt idx="18">
                  <c:v>115.9</c:v>
                </c:pt>
                <c:pt idx="19">
                  <c:v>91.66</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9155-4B58-A1F2-BFE87E9ABA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Murcia, Región de</c:v>
                </c:pt>
                <c:pt idx="2">
                  <c:v>Castilla y León</c:v>
                </c:pt>
                <c:pt idx="3">
                  <c:v>País Vasco</c:v>
                </c:pt>
                <c:pt idx="4">
                  <c:v>Andalucía</c:v>
                </c:pt>
                <c:pt idx="5">
                  <c:v>Extremadura</c:v>
                </c:pt>
                <c:pt idx="6">
                  <c:v>Cataluña</c:v>
                </c:pt>
                <c:pt idx="7">
                  <c:v>TOTAL</c:v>
                </c:pt>
                <c:pt idx="8">
                  <c:v>Canarias</c:v>
                </c:pt>
                <c:pt idx="9">
                  <c:v>Cantabria</c:v>
                </c:pt>
                <c:pt idx="10">
                  <c:v>Asturias, Principado de</c:v>
                </c:pt>
                <c:pt idx="11">
                  <c:v>Balears, Illes</c:v>
                </c:pt>
                <c:pt idx="12">
                  <c:v>Comunitat Valenciana</c:v>
                </c:pt>
                <c:pt idx="13">
                  <c:v>Castilla - La Mancha</c:v>
                </c:pt>
                <c:pt idx="14">
                  <c:v>Galicia</c:v>
                </c:pt>
                <c:pt idx="15">
                  <c:v>Rioja, La</c:v>
                </c:pt>
                <c:pt idx="16">
                  <c:v>Madrid, Comunidad de</c:v>
                </c:pt>
                <c:pt idx="17">
                  <c:v>Aragón</c:v>
                </c:pt>
                <c:pt idx="18">
                  <c:v>Navarra, Comunidad Foral de</c:v>
                </c:pt>
              </c:strCache>
            </c:strRef>
          </c:cat>
          <c:val>
            <c:numRef>
              <c:f>'24asolcasaad_pobl'!$AL$11:$AL$29</c:f>
              <c:numCache>
                <c:formatCode>0.00</c:formatCode>
                <c:ptCount val="19"/>
                <c:pt idx="0">
                  <c:v>2.1443468752742025</c:v>
                </c:pt>
                <c:pt idx="1">
                  <c:v>1.9118144084821005</c:v>
                </c:pt>
                <c:pt idx="2">
                  <c:v>1.9014502178876236</c:v>
                </c:pt>
                <c:pt idx="3">
                  <c:v>1.8853330698231423</c:v>
                </c:pt>
                <c:pt idx="4">
                  <c:v>1.8529243604644865</c:v>
                </c:pt>
                <c:pt idx="5">
                  <c:v>1.8170260104889548</c:v>
                </c:pt>
                <c:pt idx="6">
                  <c:v>1.6723961264854981</c:v>
                </c:pt>
                <c:pt idx="7">
                  <c:v>1.5742391874314114</c:v>
                </c:pt>
                <c:pt idx="8">
                  <c:v>1.5657729055704093</c:v>
                </c:pt>
                <c:pt idx="9">
                  <c:v>1.5466022732598492</c:v>
                </c:pt>
                <c:pt idx="10">
                  <c:v>1.479597098559593</c:v>
                </c:pt>
                <c:pt idx="11">
                  <c:v>1.4576460027305607</c:v>
                </c:pt>
                <c:pt idx="12">
                  <c:v>1.4564239779608814</c:v>
                </c:pt>
                <c:pt idx="13">
                  <c:v>1.4550401536477211</c:v>
                </c:pt>
                <c:pt idx="14">
                  <c:v>1.4098861813521204</c:v>
                </c:pt>
                <c:pt idx="15">
                  <c:v>1.3643900513225424</c:v>
                </c:pt>
                <c:pt idx="16">
                  <c:v>1.1665434695294146</c:v>
                </c:pt>
                <c:pt idx="17">
                  <c:v>1.1182562360466504</c:v>
                </c:pt>
                <c:pt idx="18">
                  <c:v>1.0580766952916789</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AD84C6"/>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5A3471"/>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68879B6-6927-4018-9ED0-6E3FB7A77902}" type="CELLRANGE">
                      <a:rPr lang="en-US" baseline="0"/>
                      <a:pPr>
                        <a:defRPr b="1">
                          <a:solidFill>
                            <a:srgbClr val="000000"/>
                          </a:solidFill>
                        </a:defRPr>
                      </a:pPr>
                      <a:t>[CELLRANGE]</a:t>
                    </a:fld>
                    <a:r>
                      <a:rPr lang="en-US" baseline="0"/>
                      <a:t>
</a:t>
                    </a:r>
                    <a:fld id="{3FA2A48A-F49B-445A-80B1-069276A565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DA23E4-B9D8-4B8E-BDAA-1AD1229CCF4C}" type="CELLRANGE">
                      <a:rPr lang="en-US" baseline="0"/>
                      <a:pPr>
                        <a:defRPr b="1">
                          <a:solidFill>
                            <a:srgbClr val="000000"/>
                          </a:solidFill>
                        </a:defRPr>
                      </a:pPr>
                      <a:t>[CELLRANGE]</a:t>
                    </a:fld>
                    <a:r>
                      <a:rPr lang="en-US" baseline="0"/>
                      <a:t>
</a:t>
                    </a:r>
                    <a:fld id="{65D23112-90FD-4992-81D1-5A98BFD7A5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314C11-2423-4707-8C5B-26BD9216B519}" type="CELLRANGE">
                      <a:rPr lang="en-US" baseline="0"/>
                      <a:pPr>
                        <a:defRPr b="1">
                          <a:solidFill>
                            <a:srgbClr val="000000"/>
                          </a:solidFill>
                        </a:defRPr>
                      </a:pPr>
                      <a:t>[CELLRANGE]</a:t>
                    </a:fld>
                    <a:r>
                      <a:rPr lang="en-US" baseline="0"/>
                      <a:t>
</a:t>
                    </a:r>
                    <a:fld id="{F4A96BBF-8D1A-4B37-83BE-93123259876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FC95A48-58DC-4A27-AA72-0138CB7A1F15}" type="CELLRANGE">
                      <a:rPr lang="en-US" baseline="0"/>
                      <a:pPr>
                        <a:defRPr b="1">
                          <a:solidFill>
                            <a:srgbClr val="000000"/>
                          </a:solidFill>
                        </a:defRPr>
                      </a:pPr>
                      <a:t>[CELLRANGE]</a:t>
                    </a:fld>
                    <a:r>
                      <a:rPr lang="en-US" baseline="0"/>
                      <a:t>
</a:t>
                    </a:r>
                    <a:fld id="{882605FC-02BF-4A9C-A36C-AA4387CBF50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73CD797-8220-40F0-A4DF-A43A9E67A031}" type="CELLRANGE">
                      <a:rPr lang="en-US" baseline="0"/>
                      <a:pPr>
                        <a:defRPr b="1">
                          <a:solidFill>
                            <a:srgbClr val="000000"/>
                          </a:solidFill>
                        </a:defRPr>
                      </a:pPr>
                      <a:t>[CELLRANGE]</a:t>
                    </a:fld>
                    <a:r>
                      <a:rPr lang="en-US" baseline="0"/>
                      <a:t>
</a:t>
                    </a:r>
                    <a:fld id="{3B6ECB21-CF1D-4E34-8103-13ADD40C3EF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463F9C8-BA0A-4141-BDBB-963F99A62D3B}" type="CELLRANGE">
                      <a:rPr lang="en-US" baseline="0"/>
                      <a:pPr>
                        <a:defRPr b="1">
                          <a:solidFill>
                            <a:srgbClr val="000000"/>
                          </a:solidFill>
                        </a:defRPr>
                      </a:pPr>
                      <a:t>[CELLRANGE]</a:t>
                    </a:fld>
                    <a:r>
                      <a:rPr lang="en-US" baseline="0"/>
                      <a:t>
</a:t>
                    </a:r>
                    <a:fld id="{2ADF96E4-1D40-4E53-A5D3-7C6C7CB28D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107A2AC-4D5F-45DE-B1A7-CEA45D17A3B6}" type="CELLRANGE">
                      <a:rPr lang="en-US" baseline="0"/>
                      <a:pPr>
                        <a:defRPr b="1">
                          <a:solidFill>
                            <a:srgbClr val="000000"/>
                          </a:solidFill>
                        </a:defRPr>
                      </a:pPr>
                      <a:t>[CELLRANGE]</a:t>
                    </a:fld>
                    <a:r>
                      <a:rPr lang="en-US" baseline="0"/>
                      <a:t>
</a:t>
                    </a:r>
                    <a:fld id="{F4664C2B-F75C-4161-B9EC-E3447AE5CFE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5C4507-79A6-4253-BEE1-AF40C7E432B5}" type="CELLRANGE">
                      <a:rPr lang="en-US" baseline="0"/>
                      <a:pPr>
                        <a:defRPr b="1">
                          <a:solidFill>
                            <a:srgbClr val="000000"/>
                          </a:solidFill>
                        </a:defRPr>
                      </a:pPr>
                      <a:t>[CELLRANGE]</a:t>
                    </a:fld>
                    <a:r>
                      <a:rPr lang="en-US" baseline="0"/>
                      <a:t>
</a:t>
                    </a:r>
                    <a:fld id="{525C61E4-5D17-4603-B870-2F9DDF32A6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9EE1523-DF8B-4518-AB0C-7702D8403E4E}" type="CELLRANGE">
                      <a:rPr lang="en-US" baseline="0"/>
                      <a:pPr>
                        <a:defRPr b="1">
                          <a:solidFill>
                            <a:srgbClr val="000000"/>
                          </a:solidFill>
                        </a:defRPr>
                      </a:pPr>
                      <a:t>[CELLRANGE]</a:t>
                    </a:fld>
                    <a:r>
                      <a:rPr lang="en-US" baseline="0"/>
                      <a:t>
</a:t>
                    </a:r>
                    <a:fld id="{3C38939F-E51B-4980-BCD1-DC5B9E8DE15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D66F1CE-2F83-49D2-AFF2-3FA01CBAF066}" type="CELLRANGE">
                      <a:rPr lang="en-US" baseline="0"/>
                      <a:pPr>
                        <a:defRPr b="1">
                          <a:solidFill>
                            <a:srgbClr val="000000"/>
                          </a:solidFill>
                        </a:defRPr>
                      </a:pPr>
                      <a:t>[CELLRANGE]</a:t>
                    </a:fld>
                    <a:r>
                      <a:rPr lang="en-US" baseline="0"/>
                      <a:t>
</a:t>
                    </a:r>
                    <a:fld id="{5454567E-67A1-4D7A-A9C5-DDF6CEA087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D6F44B-8F6D-4416-8A55-3A47E9371555}" type="CELLRANGE">
                      <a:rPr lang="en-US" baseline="0"/>
                      <a:pPr>
                        <a:defRPr b="1">
                          <a:solidFill>
                            <a:srgbClr val="000000"/>
                          </a:solidFill>
                        </a:defRPr>
                      </a:pPr>
                      <a:t>[CELLRANGE]</a:t>
                    </a:fld>
                    <a:r>
                      <a:rPr lang="en-US" baseline="0"/>
                      <a:t>
</a:t>
                    </a:r>
                    <a:fld id="{15A0BECF-1C90-4BE1-9622-76CE594D643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7B14742-4C8E-4349-8892-445F7DC58D93}" type="CELLRANGE">
                      <a:rPr lang="en-US" baseline="0"/>
                      <a:pPr>
                        <a:defRPr b="1">
                          <a:solidFill>
                            <a:srgbClr val="000000"/>
                          </a:solidFill>
                        </a:defRPr>
                      </a:pPr>
                      <a:t>[CELLRANGE]</a:t>
                    </a:fld>
                    <a:r>
                      <a:rPr lang="en-US" baseline="0"/>
                      <a:t>
</a:t>
                    </a:r>
                    <a:fld id="{22186EFB-888E-4F44-8236-36E4B7D1B6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512C2A53-EB82-47F2-966E-9CE2111571DF}" type="CELLRANGE">
                      <a:rPr lang="en-US" baseline="0"/>
                      <a:pPr>
                        <a:defRPr b="1">
                          <a:solidFill>
                            <a:srgbClr val="FFFFFF"/>
                          </a:solidFill>
                        </a:defRPr>
                      </a:pPr>
                      <a:t>[CELLRANGE]</a:t>
                    </a:fld>
                    <a:r>
                      <a:rPr lang="en-US" baseline="0"/>
                      <a:t>
</a:t>
                    </a:r>
                    <a:fld id="{0FB1BAA4-D08C-406A-B4E0-D775E965B2E6}"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82963C3-61BA-476B-91CC-538D45490A6C}" type="CELLRANGE">
                      <a:rPr lang="en-US" baseline="0"/>
                      <a:pPr>
                        <a:defRPr b="1">
                          <a:solidFill>
                            <a:srgbClr val="000000"/>
                          </a:solidFill>
                        </a:defRPr>
                      </a:pPr>
                      <a:t>[CELLRANGE]</a:t>
                    </a:fld>
                    <a:r>
                      <a:rPr lang="en-US" baseline="0"/>
                      <a:t>
</a:t>
                    </a:r>
                    <a:fld id="{552FB343-44E0-4E5A-9196-8E7208D9A95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17EB641-C2AF-493A-85E0-FF15BAF2E2D9}" type="CELLRANGE">
                      <a:rPr lang="en-US" baseline="0"/>
                      <a:pPr>
                        <a:defRPr b="1">
                          <a:solidFill>
                            <a:srgbClr val="000000"/>
                          </a:solidFill>
                        </a:defRPr>
                      </a:pPr>
                      <a:t>[CELLRANGE]</a:t>
                    </a:fld>
                    <a:r>
                      <a:rPr lang="en-US" baseline="0"/>
                      <a:t>
</a:t>
                    </a:r>
                    <a:fld id="{A84B79AD-E233-46B0-9FE1-C141FEB815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2A4C73-5882-40C9-A304-4B6D7F896396}" type="CELLRANGE">
                      <a:rPr lang="en-US" baseline="0"/>
                      <a:pPr>
                        <a:defRPr b="1">
                          <a:solidFill>
                            <a:srgbClr val="000000"/>
                          </a:solidFill>
                        </a:defRPr>
                      </a:pPr>
                      <a:t>[CELLRANGE]</a:t>
                    </a:fld>
                    <a:r>
                      <a:rPr lang="en-US" baseline="0"/>
                      <a:t>
</a:t>
                    </a:r>
                    <a:fld id="{D6E201FF-E1EA-4AF6-BB7A-B0620048E9A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83BC9BB-9584-4E5B-A72D-7115AE548E2A}" type="CELLRANGE">
                      <a:rPr lang="en-US" baseline="0"/>
                      <a:pPr>
                        <a:defRPr b="1">
                          <a:solidFill>
                            <a:srgbClr val="000000"/>
                          </a:solidFill>
                        </a:defRPr>
                      </a:pPr>
                      <a:t>[CELLRANGE]</a:t>
                    </a:fld>
                    <a:r>
                      <a:rPr lang="en-US" baseline="0"/>
                      <a:t>
</a:t>
                    </a:r>
                    <a:fld id="{F3A3F708-8EC2-4DE1-BA3E-9F51D55F65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B80742C-443C-46A6-8D72-BDF8E6A20CA4}" type="CELLRANGE">
                      <a:rPr lang="en-US" baseline="0"/>
                      <a:pPr>
                        <a:defRPr b="1">
                          <a:solidFill>
                            <a:srgbClr val="000000"/>
                          </a:solidFill>
                        </a:defRPr>
                      </a:pPr>
                      <a:t>[CELLRANGE]</a:t>
                    </a:fld>
                    <a:r>
                      <a:rPr lang="en-US" baseline="0"/>
                      <a:t>
</a:t>
                    </a:r>
                    <a:fld id="{8A7B04AE-717B-4435-80A3-3E70D809E6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0864ADE-C692-4430-9C0D-BAB580244C78}" type="CELLRANGE">
                      <a:rPr lang="en-US" baseline="0"/>
                      <a:pPr>
                        <a:defRPr b="1">
                          <a:solidFill>
                            <a:srgbClr val="000000"/>
                          </a:solidFill>
                        </a:defRPr>
                      </a:pPr>
                      <a:t>[CELLRANGE]</a:t>
                    </a:fld>
                    <a:r>
                      <a:rPr lang="en-US" baseline="0"/>
                      <a:t>
</a:t>
                    </a:r>
                    <a:fld id="{E7EADC26-124D-431E-A303-0D2BB29A431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EF23AC-748C-4AFE-BE89-2B8EF1B960FC}" type="CELLRANGE">
                      <a:rPr lang="en-US" baseline="0"/>
                      <a:pPr>
                        <a:defRPr b="1">
                          <a:solidFill>
                            <a:srgbClr val="000000"/>
                          </a:solidFill>
                        </a:defRPr>
                      </a:pPr>
                      <a:t>[CELLRANGE]</a:t>
                    </a:fld>
                    <a:r>
                      <a:rPr lang="en-US" baseline="0"/>
                      <a:t>
</a:t>
                    </a:r>
                    <a:fld id="{9AB0124D-75AA-4859-82FB-AF27AFD946C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Canarias</c:v>
                </c:pt>
                <c:pt idx="4">
                  <c:v>Asturias, Principado de</c:v>
                </c:pt>
                <c:pt idx="5">
                  <c:v>Navarra, Comunidad Foral de</c:v>
                </c:pt>
                <c:pt idx="6">
                  <c:v>Andalucía</c:v>
                </c:pt>
                <c:pt idx="7">
                  <c:v>Castilla - La Mancha</c:v>
                </c:pt>
                <c:pt idx="8">
                  <c:v>Cantabria</c:v>
                </c:pt>
                <c:pt idx="9">
                  <c:v>Comunitat Valenciana</c:v>
                </c:pt>
                <c:pt idx="10">
                  <c:v>Ceuta</c:v>
                </c:pt>
                <c:pt idx="11">
                  <c:v>Madrid, Comunidad de</c:v>
                </c:pt>
                <c:pt idx="12">
                  <c:v>Media Nacional</c:v>
                </c:pt>
                <c:pt idx="13">
                  <c:v>Melilla</c:v>
                </c:pt>
                <c:pt idx="14">
                  <c:v>Rioja, La</c:v>
                </c:pt>
                <c:pt idx="15">
                  <c:v>Balears, Illes</c:v>
                </c:pt>
                <c:pt idx="16">
                  <c:v>Extremadura</c:v>
                </c:pt>
                <c:pt idx="17">
                  <c:v>Murcia, Región de</c:v>
                </c:pt>
                <c:pt idx="18">
                  <c:v>Cataluña</c:v>
                </c:pt>
                <c:pt idx="19">
                  <c:v>País Vasco</c:v>
                </c:pt>
              </c:strCache>
            </c:strRef>
          </c:cat>
          <c:val>
            <c:numRef>
              <c:f>'11ListaEspera'!$O$13:$O$32</c:f>
              <c:numCache>
                <c:formatCode>0.00%</c:formatCode>
                <c:ptCount val="20"/>
                <c:pt idx="0">
                  <c:v>0.99842996875637824</c:v>
                </c:pt>
                <c:pt idx="1">
                  <c:v>0.99825682742591515</c:v>
                </c:pt>
                <c:pt idx="2">
                  <c:v>0.99396582752853002</c:v>
                </c:pt>
                <c:pt idx="3">
                  <c:v>0.98833620641717179</c:v>
                </c:pt>
                <c:pt idx="4">
                  <c:v>0.98765936342153626</c:v>
                </c:pt>
                <c:pt idx="5">
                  <c:v>0.97114842781471877</c:v>
                </c:pt>
                <c:pt idx="6">
                  <c:v>0.96668579515065078</c:v>
                </c:pt>
                <c:pt idx="7">
                  <c:v>0.96322816967978253</c:v>
                </c:pt>
                <c:pt idx="8">
                  <c:v>0.94871794871794868</c:v>
                </c:pt>
                <c:pt idx="9">
                  <c:v>0.94818922470433642</c:v>
                </c:pt>
                <c:pt idx="10">
                  <c:v>0.9405374499714122</c:v>
                </c:pt>
                <c:pt idx="11">
                  <c:v>0.93766976977240957</c:v>
                </c:pt>
                <c:pt idx="12">
                  <c:v>0.93713660339127769</c:v>
                </c:pt>
                <c:pt idx="13">
                  <c:v>0.92355694227769114</c:v>
                </c:pt>
                <c:pt idx="14">
                  <c:v>0.8973155622301483</c:v>
                </c:pt>
                <c:pt idx="15">
                  <c:v>0.89612224606206503</c:v>
                </c:pt>
                <c:pt idx="16">
                  <c:v>0.88087172805874692</c:v>
                </c:pt>
                <c:pt idx="17">
                  <c:v>0.86967102765024684</c:v>
                </c:pt>
                <c:pt idx="18">
                  <c:v>0.86283678774292039</c:v>
                </c:pt>
                <c:pt idx="19">
                  <c:v>0.84986395104533818</c:v>
                </c:pt>
              </c:numCache>
            </c:numRef>
          </c:val>
          <c:extLst>
            <c:ext xmlns:c15="http://schemas.microsoft.com/office/drawing/2012/chart" uri="{02D57815-91ED-43cb-92C2-25804820EDAC}">
              <c15:datalabelsRange>
                <c15:f>'11ListaEspera'!$M$13:$M$32</c15:f>
                <c15:dlblRangeCache>
                  <c:ptCount val="20"/>
                  <c:pt idx="0">
                    <c:v>127.186</c:v>
                  </c:pt>
                  <c:pt idx="1">
                    <c:v>49.822</c:v>
                  </c:pt>
                  <c:pt idx="2">
                    <c:v>93.892</c:v>
                  </c:pt>
                  <c:pt idx="3">
                    <c:v>71.093</c:v>
                  </c:pt>
                  <c:pt idx="4">
                    <c:v>33.854</c:v>
                  </c:pt>
                  <c:pt idx="5">
                    <c:v>17.234</c:v>
                  </c:pt>
                  <c:pt idx="6">
                    <c:v>347.017</c:v>
                  </c:pt>
                  <c:pt idx="7">
                    <c:v>81.518</c:v>
                  </c:pt>
                  <c:pt idx="8">
                    <c:v>18.907</c:v>
                  </c:pt>
                  <c:pt idx="9">
                    <c:v>180.393</c:v>
                  </c:pt>
                  <c:pt idx="10">
                    <c:v>1.645</c:v>
                  </c:pt>
                  <c:pt idx="11">
                    <c:v>213.333</c:v>
                  </c:pt>
                  <c:pt idx="12">
                    <c:v>1.694.611</c:v>
                  </c:pt>
                  <c:pt idx="13">
                    <c:v>2.368</c:v>
                  </c:pt>
                  <c:pt idx="14">
                    <c:v>9.560</c:v>
                  </c:pt>
                  <c:pt idx="15">
                    <c:v>34.248</c:v>
                  </c:pt>
                  <c:pt idx="16">
                    <c:v>37.186</c:v>
                  </c:pt>
                  <c:pt idx="17">
                    <c:v>50.387</c:v>
                  </c:pt>
                  <c:pt idx="18">
                    <c:v>250.944</c:v>
                  </c:pt>
                  <c:pt idx="19">
                    <c:v>74.024</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8784C6"/>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37347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FA4E56-5600-42D4-B0EC-69118D1B61F8}" type="CELLRANGE">
                      <a:rPr lang="en-US" baseline="0"/>
                      <a:pPr>
                        <a:defRPr b="1">
                          <a:solidFill>
                            <a:srgbClr val="000000"/>
                          </a:solidFill>
                        </a:defRPr>
                      </a:pPr>
                      <a:t>[CELLRANGE]</a:t>
                    </a:fld>
                    <a:r>
                      <a:rPr lang="en-US" baseline="0"/>
                      <a:t>
</a:t>
                    </a:r>
                    <a:fld id="{45B52A40-F596-4715-90AA-ABAA2C2DB4E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110848C-2278-404B-B660-D2CD17E1F84A}" type="CELLRANGE">
                      <a:rPr lang="en-US" baseline="0"/>
                      <a:pPr>
                        <a:defRPr b="1">
                          <a:solidFill>
                            <a:srgbClr val="000000"/>
                          </a:solidFill>
                        </a:defRPr>
                      </a:pPr>
                      <a:t>[CELLRANGE]</a:t>
                    </a:fld>
                    <a:r>
                      <a:rPr lang="en-US" baseline="0"/>
                      <a:t>
</a:t>
                    </a:r>
                    <a:fld id="{B7B6A966-F2EC-4239-94DF-39558D235D6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A402AB3-830B-49E5-9846-FD54EE1585E6}" type="CELLRANGE">
                      <a:rPr lang="en-US" baseline="0"/>
                      <a:pPr>
                        <a:defRPr b="1">
                          <a:solidFill>
                            <a:srgbClr val="000000"/>
                          </a:solidFill>
                        </a:defRPr>
                      </a:pPr>
                      <a:t>[CELLRANGE]</a:t>
                    </a:fld>
                    <a:r>
                      <a:rPr lang="en-US" baseline="0"/>
                      <a:t>
</a:t>
                    </a:r>
                    <a:fld id="{45134DCB-921F-48B1-9672-A1DFFD35FE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F48382A-8A48-4246-A093-4D143413ABA7}" type="CELLRANGE">
                      <a:rPr lang="en-US" baseline="0"/>
                      <a:pPr>
                        <a:defRPr b="1">
                          <a:solidFill>
                            <a:srgbClr val="000000"/>
                          </a:solidFill>
                        </a:defRPr>
                      </a:pPr>
                      <a:t>[CELLRANGE]</a:t>
                    </a:fld>
                    <a:r>
                      <a:rPr lang="en-US" baseline="0"/>
                      <a:t>
</a:t>
                    </a:r>
                    <a:fld id="{D6E04825-103A-4BD1-AE42-2FBE3129D33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3E6EA0-FD66-4582-AEC6-FE586E035F60}" type="CELLRANGE">
                      <a:rPr lang="en-US" baseline="0"/>
                      <a:pPr>
                        <a:defRPr b="1">
                          <a:solidFill>
                            <a:srgbClr val="000000"/>
                          </a:solidFill>
                        </a:defRPr>
                      </a:pPr>
                      <a:t>[CELLRANGE]</a:t>
                    </a:fld>
                    <a:r>
                      <a:rPr lang="en-US" baseline="0"/>
                      <a:t>
</a:t>
                    </a:r>
                    <a:fld id="{D7EB4CA2-97EA-4BCF-842D-E765EEB2DA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9EC09B3-08DA-4884-86E7-7E0B45D1B0FC}" type="CELLRANGE">
                      <a:rPr lang="en-US" baseline="0"/>
                      <a:pPr>
                        <a:defRPr b="1">
                          <a:solidFill>
                            <a:srgbClr val="000000"/>
                          </a:solidFill>
                        </a:defRPr>
                      </a:pPr>
                      <a:t>[CELLRANGE]</a:t>
                    </a:fld>
                    <a:r>
                      <a:rPr lang="en-US" baseline="0"/>
                      <a:t>
</a:t>
                    </a:r>
                    <a:fld id="{60323DC4-17E9-421E-9B5A-8522E99FEA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07C18F7-1906-47F7-B391-0CCEBF9A488B}" type="CELLRANGE">
                      <a:rPr lang="en-US" baseline="0"/>
                      <a:pPr>
                        <a:defRPr b="1">
                          <a:solidFill>
                            <a:srgbClr val="000000"/>
                          </a:solidFill>
                        </a:defRPr>
                      </a:pPr>
                      <a:t>[CELLRANGE]</a:t>
                    </a:fld>
                    <a:r>
                      <a:rPr lang="en-US" baseline="0"/>
                      <a:t>
</a:t>
                    </a:r>
                    <a:fld id="{ABF85A4B-1A06-439D-85E1-2AA811DC989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F8AE103-EF96-4952-9BB9-CC0D5A994FDF}" type="CELLRANGE">
                      <a:rPr lang="en-US" baseline="0"/>
                      <a:pPr>
                        <a:defRPr b="1">
                          <a:solidFill>
                            <a:srgbClr val="000000"/>
                          </a:solidFill>
                        </a:defRPr>
                      </a:pPr>
                      <a:t>[CELLRANGE]</a:t>
                    </a:fld>
                    <a:r>
                      <a:rPr lang="en-US" baseline="0"/>
                      <a:t>
</a:t>
                    </a:r>
                    <a:fld id="{284C40FF-5247-4829-9B0A-3AA4A5DD32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97AD7F-C04B-4A20-B302-0EEDCDA524FC}" type="CELLRANGE">
                      <a:rPr lang="en-US" baseline="0"/>
                      <a:pPr>
                        <a:defRPr b="1">
                          <a:solidFill>
                            <a:srgbClr val="000000"/>
                          </a:solidFill>
                        </a:defRPr>
                      </a:pPr>
                      <a:t>[CELLRANGE]</a:t>
                    </a:fld>
                    <a:r>
                      <a:rPr lang="en-US" baseline="0"/>
                      <a:t>
</a:t>
                    </a:r>
                    <a:fld id="{C152E0E5-F119-4C08-9C03-1F98A78260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90A8F3-CC97-4395-B44F-56E410DC51F2}" type="CELLRANGE">
                      <a:rPr lang="en-US" baseline="0"/>
                      <a:pPr>
                        <a:defRPr b="1">
                          <a:solidFill>
                            <a:srgbClr val="000000"/>
                          </a:solidFill>
                        </a:defRPr>
                      </a:pPr>
                      <a:t>[CELLRANGE]</a:t>
                    </a:fld>
                    <a:r>
                      <a:rPr lang="en-US" baseline="0"/>
                      <a:t>
</a:t>
                    </a:r>
                    <a:fld id="{74D14908-1FD3-4951-B1FE-C73824FBE6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39A853A3-B764-44F7-A260-1D9D5F891621}" type="CELLRANGE">
                      <a:rPr lang="en-US" baseline="0"/>
                      <a:pPr>
                        <a:defRPr b="1">
                          <a:solidFill>
                            <a:srgbClr val="000000"/>
                          </a:solidFill>
                        </a:defRPr>
                      </a:pPr>
                      <a:t>[CELLRANGE]</a:t>
                    </a:fld>
                    <a:r>
                      <a:rPr lang="en-US" baseline="0"/>
                      <a:t>
</a:t>
                    </a:r>
                    <a:fld id="{ED5F16B8-28F2-4DB6-9C62-CE643B8A55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8D4DCF5-5A0B-4396-86C9-5BC8DC1BFBF2}" type="CELLRANGE">
                      <a:rPr lang="en-US" baseline="0"/>
                      <a:pPr>
                        <a:defRPr b="1">
                          <a:solidFill>
                            <a:srgbClr val="000000"/>
                          </a:solidFill>
                        </a:defRPr>
                      </a:pPr>
                      <a:t>[CELLRANGE]</a:t>
                    </a:fld>
                    <a:r>
                      <a:rPr lang="en-US" baseline="0"/>
                      <a:t>
</a:t>
                    </a:r>
                    <a:fld id="{129C61B5-F35D-4C53-BA89-8D5CB57B23E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D08F7806-9D21-4B3D-9868-AD9DC7E9A664}" type="CELLRANGE">
                      <a:rPr lang="en-US" baseline="0"/>
                      <a:pPr>
                        <a:defRPr b="1">
                          <a:solidFill>
                            <a:srgbClr val="FFFFFF"/>
                          </a:solidFill>
                        </a:defRPr>
                      </a:pPr>
                      <a:t>[CELLRANGE]</a:t>
                    </a:fld>
                    <a:r>
                      <a:rPr lang="en-US" baseline="0"/>
                      <a:t>
</a:t>
                    </a:r>
                    <a:fld id="{BE2E0C1D-B418-4ECB-AE40-DAC2516A6012}"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DAFCBC-C7BC-4C04-99C3-DB21C5EB9057}" type="CELLRANGE">
                      <a:rPr lang="en-US" baseline="0"/>
                      <a:pPr>
                        <a:defRPr b="1">
                          <a:solidFill>
                            <a:srgbClr val="000000"/>
                          </a:solidFill>
                        </a:defRPr>
                      </a:pPr>
                      <a:t>[CELLRANGE]</a:t>
                    </a:fld>
                    <a:r>
                      <a:rPr lang="en-US" baseline="0"/>
                      <a:t>
</a:t>
                    </a:r>
                    <a:fld id="{BBB21B03-16C1-482F-A2F2-EFFD9C714D6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F4CC4F2-864E-44D2-A17C-159D549A319B}" type="CELLRANGE">
                      <a:rPr lang="en-US" baseline="0"/>
                      <a:pPr>
                        <a:defRPr b="1">
                          <a:solidFill>
                            <a:srgbClr val="000000"/>
                          </a:solidFill>
                        </a:defRPr>
                      </a:pPr>
                      <a:t>[CELLRANGE]</a:t>
                    </a:fld>
                    <a:r>
                      <a:rPr lang="en-US" baseline="0"/>
                      <a:t>
</a:t>
                    </a:r>
                    <a:fld id="{64E814CC-B372-493C-BB1A-4D323BEA999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3E71AD-6A2C-4C0D-B174-A7E6AF5E1F14}" type="CELLRANGE">
                      <a:rPr lang="en-US" baseline="0"/>
                      <a:pPr>
                        <a:defRPr b="1">
                          <a:solidFill>
                            <a:srgbClr val="000000"/>
                          </a:solidFill>
                        </a:defRPr>
                      </a:pPr>
                      <a:t>[CELLRANGE]</a:t>
                    </a:fld>
                    <a:r>
                      <a:rPr lang="en-US" baseline="0"/>
                      <a:t>
</a:t>
                    </a:r>
                    <a:fld id="{93FF1357-C02A-4D02-81BD-EFFAEE80F3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B196137-3A4D-4CA1-A930-974C182C02D8}" type="CELLRANGE">
                      <a:rPr lang="en-US" baseline="0"/>
                      <a:pPr>
                        <a:defRPr b="1">
                          <a:solidFill>
                            <a:srgbClr val="000000"/>
                          </a:solidFill>
                        </a:defRPr>
                      </a:pPr>
                      <a:t>[CELLRANGE]</a:t>
                    </a:fld>
                    <a:r>
                      <a:rPr lang="en-US" baseline="0"/>
                      <a:t>
</a:t>
                    </a:r>
                    <a:fld id="{320BEA1B-495E-4848-B1F4-3B0DA2F7A7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8F9A28C-4463-492C-B12C-EC4A51AF9DF2}" type="CELLRANGE">
                      <a:rPr lang="en-US" baseline="0"/>
                      <a:pPr>
                        <a:defRPr b="1">
                          <a:solidFill>
                            <a:srgbClr val="000000"/>
                          </a:solidFill>
                        </a:defRPr>
                      </a:pPr>
                      <a:t>[CELLRANGE]</a:t>
                    </a:fld>
                    <a:r>
                      <a:rPr lang="en-US" baseline="0"/>
                      <a:t>
</a:t>
                    </a:r>
                    <a:fld id="{93505507-9AB0-4089-AD9F-E5487BA952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6C3B88-2647-4EFA-9A23-D1819D7A48B5}" type="CELLRANGE">
                      <a:rPr lang="en-US" baseline="0"/>
                      <a:pPr>
                        <a:defRPr b="1">
                          <a:solidFill>
                            <a:srgbClr val="000000"/>
                          </a:solidFill>
                        </a:defRPr>
                      </a:pPr>
                      <a:t>[CELLRANGE]</a:t>
                    </a:fld>
                    <a:r>
                      <a:rPr lang="en-US" baseline="0"/>
                      <a:t>
</a:t>
                    </a:r>
                    <a:fld id="{05199FFC-07D9-4B6E-87D5-429C98E1EB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653B1E-15F2-4CEE-BA4D-2D118A3D7DA7}" type="CELLRANGE">
                      <a:rPr lang="en-US" baseline="0"/>
                      <a:pPr>
                        <a:defRPr b="1">
                          <a:solidFill>
                            <a:srgbClr val="000000"/>
                          </a:solidFill>
                        </a:defRPr>
                      </a:pPr>
                      <a:t>[CELLRANGE]</a:t>
                    </a:fld>
                    <a:r>
                      <a:rPr lang="en-US" baseline="0"/>
                      <a:t>
</a:t>
                    </a:r>
                    <a:fld id="{86290BA6-7358-4B53-BF02-0384E18606B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Canarias</c:v>
                </c:pt>
                <c:pt idx="4">
                  <c:v>Asturias, Principado de</c:v>
                </c:pt>
                <c:pt idx="5">
                  <c:v>Navarra, Comunidad Foral de</c:v>
                </c:pt>
                <c:pt idx="6">
                  <c:v>Andalucía</c:v>
                </c:pt>
                <c:pt idx="7">
                  <c:v>Castilla - La Mancha</c:v>
                </c:pt>
                <c:pt idx="8">
                  <c:v>Cantabria</c:v>
                </c:pt>
                <c:pt idx="9">
                  <c:v>Comunitat Valenciana</c:v>
                </c:pt>
                <c:pt idx="10">
                  <c:v>Ceuta</c:v>
                </c:pt>
                <c:pt idx="11">
                  <c:v>Madrid, Comunidad de</c:v>
                </c:pt>
                <c:pt idx="12">
                  <c:v>Media Nacional</c:v>
                </c:pt>
                <c:pt idx="13">
                  <c:v>Melilla</c:v>
                </c:pt>
                <c:pt idx="14">
                  <c:v>Rioja, La</c:v>
                </c:pt>
                <c:pt idx="15">
                  <c:v>Balears, Illes</c:v>
                </c:pt>
                <c:pt idx="16">
                  <c:v>Extremadura</c:v>
                </c:pt>
                <c:pt idx="17">
                  <c:v>Murcia, Región de</c:v>
                </c:pt>
                <c:pt idx="18">
                  <c:v>Cataluña</c:v>
                </c:pt>
                <c:pt idx="19">
                  <c:v>País Vasco</c:v>
                </c:pt>
              </c:strCache>
            </c:strRef>
          </c:cat>
          <c:val>
            <c:numRef>
              <c:f>'11ListaEspera'!$P$13:$P$32</c:f>
              <c:numCache>
                <c:formatCode>0.00%</c:formatCode>
                <c:ptCount val="20"/>
                <c:pt idx="0">
                  <c:v>1.5700312436217482E-3</c:v>
                </c:pt>
                <c:pt idx="1">
                  <c:v>1.7431725740848344E-3</c:v>
                </c:pt>
                <c:pt idx="2">
                  <c:v>6.0341724714700088E-3</c:v>
                </c:pt>
                <c:pt idx="3">
                  <c:v>1.1663793582828227E-2</c:v>
                </c:pt>
                <c:pt idx="4">
                  <c:v>1.2340636578463692E-2</c:v>
                </c:pt>
                <c:pt idx="5">
                  <c:v>2.8851572185281189E-2</c:v>
                </c:pt>
                <c:pt idx="6">
                  <c:v>3.3314204849349258E-2</c:v>
                </c:pt>
                <c:pt idx="7">
                  <c:v>3.677183032021742E-2</c:v>
                </c:pt>
                <c:pt idx="8">
                  <c:v>5.128205128205128E-2</c:v>
                </c:pt>
                <c:pt idx="9">
                  <c:v>5.1810775295663601E-2</c:v>
                </c:pt>
                <c:pt idx="10">
                  <c:v>5.9462550028587767E-2</c:v>
                </c:pt>
                <c:pt idx="11">
                  <c:v>6.2330230227590391E-2</c:v>
                </c:pt>
                <c:pt idx="12">
                  <c:v>6.2863396608722297E-2</c:v>
                </c:pt>
                <c:pt idx="13">
                  <c:v>7.6443057722308888E-2</c:v>
                </c:pt>
                <c:pt idx="14">
                  <c:v>0.1026844377698517</c:v>
                </c:pt>
                <c:pt idx="15">
                  <c:v>0.10387775393793501</c:v>
                </c:pt>
                <c:pt idx="16">
                  <c:v>0.11912827194125311</c:v>
                </c:pt>
                <c:pt idx="17">
                  <c:v>0.13032897234975319</c:v>
                </c:pt>
                <c:pt idx="18">
                  <c:v>0.13716321225707959</c:v>
                </c:pt>
                <c:pt idx="19">
                  <c:v>0.15013604895466182</c:v>
                </c:pt>
              </c:numCache>
            </c:numRef>
          </c:val>
          <c:extLst>
            <c:ext xmlns:c15="http://schemas.microsoft.com/office/drawing/2012/chart" uri="{02D57815-91ED-43cb-92C2-25804820EDAC}">
              <c15:datalabelsRange>
                <c15:f>'11ListaEspera'!$N$13:$N$32</c15:f>
                <c15:dlblRangeCache>
                  <c:ptCount val="20"/>
                  <c:pt idx="0">
                    <c:v>200</c:v>
                  </c:pt>
                  <c:pt idx="1">
                    <c:v>87</c:v>
                  </c:pt>
                  <c:pt idx="2">
                    <c:v>570</c:v>
                  </c:pt>
                  <c:pt idx="3">
                    <c:v>839</c:v>
                  </c:pt>
                  <c:pt idx="4">
                    <c:v>423</c:v>
                  </c:pt>
                  <c:pt idx="5">
                    <c:v>512</c:v>
                  </c:pt>
                  <c:pt idx="6">
                    <c:v>11.959</c:v>
                  </c:pt>
                  <c:pt idx="7">
                    <c:v>3.112</c:v>
                  </c:pt>
                  <c:pt idx="8">
                    <c:v>1.022</c:v>
                  </c:pt>
                  <c:pt idx="9">
                    <c:v>9.857</c:v>
                  </c:pt>
                  <c:pt idx="10">
                    <c:v>104</c:v>
                  </c:pt>
                  <c:pt idx="11">
                    <c:v>14.181</c:v>
                  </c:pt>
                  <c:pt idx="12">
                    <c:v>113.675</c:v>
                  </c:pt>
                  <c:pt idx="13">
                    <c:v>196</c:v>
                  </c:pt>
                  <c:pt idx="14">
                    <c:v>1.094</c:v>
                  </c:pt>
                  <c:pt idx="15">
                    <c:v>3.970</c:v>
                  </c:pt>
                  <c:pt idx="16">
                    <c:v>5.029</c:v>
                  </c:pt>
                  <c:pt idx="17">
                    <c:v>7.551</c:v>
                  </c:pt>
                  <c:pt idx="18">
                    <c:v>39.892</c:v>
                  </c:pt>
                  <c:pt idx="19">
                    <c:v>13.077</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Canarias</c:v>
                </c:pt>
                <c:pt idx="4">
                  <c:v>Asturias, Principado de</c:v>
                </c:pt>
                <c:pt idx="5">
                  <c:v>Navarra, Comunidad Foral de</c:v>
                </c:pt>
                <c:pt idx="6">
                  <c:v>Andalucía</c:v>
                </c:pt>
                <c:pt idx="7">
                  <c:v>Castilla - La Mancha</c:v>
                </c:pt>
                <c:pt idx="8">
                  <c:v>Cantabria</c:v>
                </c:pt>
                <c:pt idx="9">
                  <c:v>Comunitat Valenciana</c:v>
                </c:pt>
                <c:pt idx="10">
                  <c:v>Ceuta</c:v>
                </c:pt>
                <c:pt idx="11">
                  <c:v>Madrid, Comunidad de</c:v>
                </c:pt>
                <c:pt idx="12">
                  <c:v>Media Nacional</c:v>
                </c:pt>
                <c:pt idx="13">
                  <c:v>Melilla</c:v>
                </c:pt>
                <c:pt idx="14">
                  <c:v>Rioja, La</c:v>
                </c:pt>
                <c:pt idx="15">
                  <c:v>Balears, Illes</c:v>
                </c:pt>
                <c:pt idx="16">
                  <c:v>Extremadura</c:v>
                </c:pt>
                <c:pt idx="17">
                  <c:v>Murcia, Región de</c:v>
                </c:pt>
                <c:pt idx="18">
                  <c:v>Cataluña</c:v>
                </c:pt>
                <c:pt idx="19">
                  <c:v>País Vasco</c:v>
                </c:pt>
              </c:strCache>
            </c:strRef>
          </c:cat>
          <c:val>
            <c:numRef>
              <c:f>'11ListaEspera'!$Q$13:$Q$32</c:f>
              <c:numCache>
                <c:formatCode>0.00%</c:formatCode>
                <c:ptCount val="20"/>
                <c:pt idx="0">
                  <c:v>0.93713660339127769</c:v>
                </c:pt>
                <c:pt idx="1">
                  <c:v>0.93713660339127769</c:v>
                </c:pt>
                <c:pt idx="2">
                  <c:v>0.93713660339127769</c:v>
                </c:pt>
                <c:pt idx="3">
                  <c:v>0.93713660339127769</c:v>
                </c:pt>
                <c:pt idx="4">
                  <c:v>0.93713660339127769</c:v>
                </c:pt>
                <c:pt idx="5">
                  <c:v>0.93713660339127769</c:v>
                </c:pt>
                <c:pt idx="6">
                  <c:v>0.93713660339127769</c:v>
                </c:pt>
                <c:pt idx="7">
                  <c:v>0.93713660339127769</c:v>
                </c:pt>
                <c:pt idx="8">
                  <c:v>0.93713660339127769</c:v>
                </c:pt>
                <c:pt idx="9">
                  <c:v>0.93713660339127769</c:v>
                </c:pt>
                <c:pt idx="10">
                  <c:v>0.93713660339127769</c:v>
                </c:pt>
                <c:pt idx="11">
                  <c:v>0.93713660339127769</c:v>
                </c:pt>
                <c:pt idx="12">
                  <c:v>0.93713660339127769</c:v>
                </c:pt>
                <c:pt idx="13">
                  <c:v>0.93713660339127769</c:v>
                </c:pt>
                <c:pt idx="14">
                  <c:v>0.93713660339127769</c:v>
                </c:pt>
                <c:pt idx="15">
                  <c:v>0.93713660339127769</c:v>
                </c:pt>
                <c:pt idx="16">
                  <c:v>0.93713660339127769</c:v>
                </c:pt>
                <c:pt idx="17">
                  <c:v>0.93713660339127769</c:v>
                </c:pt>
                <c:pt idx="18">
                  <c:v>0.93713660339127769</c:v>
                </c:pt>
                <c:pt idx="19">
                  <c:v>0.93713660339127769</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67A948-246D-4BF7-87DC-88A7ACCEDD64}" type="CELLRANGE">
                      <a:rPr lang="en-US" baseline="0"/>
                      <a:pPr>
                        <a:defRPr b="1">
                          <a:solidFill>
                            <a:srgbClr val="000000"/>
                          </a:solidFill>
                        </a:defRPr>
                      </a:pPr>
                      <a:t>[CELLRANGE]</a:t>
                    </a:fld>
                    <a:r>
                      <a:rPr lang="en-US" baseline="0"/>
                      <a:t>
</a:t>
                    </a:r>
                    <a:fld id="{0CF1F38E-D0EC-4698-9296-A07630D9F64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4C3A53A-CE25-40D4-9D96-A4D780E1A76A}" type="CELLRANGE">
                      <a:rPr lang="en-US" baseline="0"/>
                      <a:pPr>
                        <a:defRPr b="1">
                          <a:solidFill>
                            <a:srgbClr val="000000"/>
                          </a:solidFill>
                        </a:defRPr>
                      </a:pPr>
                      <a:t>[CELLRANGE]</a:t>
                    </a:fld>
                    <a:r>
                      <a:rPr lang="en-US" baseline="0"/>
                      <a:t>
</a:t>
                    </a:r>
                    <a:fld id="{B2116F1A-FFAE-4E7F-BE66-E468B9B25E4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DBAD87-6D38-4D31-861F-83533C7CF88A}" type="CELLRANGE">
                      <a:rPr lang="en-US" baseline="0"/>
                      <a:pPr>
                        <a:defRPr b="1">
                          <a:solidFill>
                            <a:srgbClr val="000000"/>
                          </a:solidFill>
                        </a:defRPr>
                      </a:pPr>
                      <a:t>[CELLRANGE]</a:t>
                    </a:fld>
                    <a:r>
                      <a:rPr lang="en-US" baseline="0"/>
                      <a:t>
</a:t>
                    </a:r>
                    <a:fld id="{45008B85-5013-4606-8DF6-691C31A21D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E8E6C1-5362-419D-AF44-9ADB40977165}" type="CELLRANGE">
                      <a:rPr lang="en-US" baseline="0"/>
                      <a:pPr>
                        <a:defRPr b="1">
                          <a:solidFill>
                            <a:srgbClr val="000000"/>
                          </a:solidFill>
                        </a:defRPr>
                      </a:pPr>
                      <a:t>[CELLRANGE]</a:t>
                    </a:fld>
                    <a:r>
                      <a:rPr lang="en-US" baseline="0"/>
                      <a:t>
</a:t>
                    </a:r>
                    <a:fld id="{F4F82875-3120-4C1A-B19C-AC6724B7DED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49BC867-D5DA-4F06-A719-8F6EF86463F4}" type="CELLRANGE">
                      <a:rPr lang="en-US" baseline="0"/>
                      <a:pPr>
                        <a:defRPr b="1">
                          <a:solidFill>
                            <a:srgbClr val="000000"/>
                          </a:solidFill>
                        </a:defRPr>
                      </a:pPr>
                      <a:t>[CELLRANGE]</a:t>
                    </a:fld>
                    <a:r>
                      <a:rPr lang="en-US" baseline="0"/>
                      <a:t>
</a:t>
                    </a:r>
                    <a:fld id="{4BC9E043-ADA4-487B-B10F-7D6B9262E7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22A3D2F-0911-47A1-8DA8-27182836FAB7}" type="CELLRANGE">
                      <a:rPr lang="en-US" baseline="0"/>
                      <a:pPr>
                        <a:defRPr b="1">
                          <a:solidFill>
                            <a:srgbClr val="000000"/>
                          </a:solidFill>
                        </a:defRPr>
                      </a:pPr>
                      <a:t>[CELLRANGE]</a:t>
                    </a:fld>
                    <a:r>
                      <a:rPr lang="en-US" baseline="0"/>
                      <a:t>
</a:t>
                    </a:r>
                    <a:fld id="{E1699316-A045-4C26-AFDE-F6C0965BD2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197735E-0E82-44FE-A7FF-3A62A90EE1FF}" type="CELLRANGE">
                      <a:rPr lang="en-US" baseline="0"/>
                      <a:pPr>
                        <a:defRPr b="1">
                          <a:solidFill>
                            <a:srgbClr val="000000"/>
                          </a:solidFill>
                        </a:defRPr>
                      </a:pPr>
                      <a:t>[CELLRANGE]</a:t>
                    </a:fld>
                    <a:r>
                      <a:rPr lang="en-US" baseline="0"/>
                      <a:t>
</a:t>
                    </a:r>
                    <a:fld id="{B6F2D042-58F5-469B-9FD6-39AC7210DE0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50884B-6F26-4D9A-9B32-E2A6700A8698}" type="CELLRANGE">
                      <a:rPr lang="en-US" baseline="0"/>
                      <a:pPr>
                        <a:defRPr b="1">
                          <a:solidFill>
                            <a:srgbClr val="000000"/>
                          </a:solidFill>
                        </a:defRPr>
                      </a:pPr>
                      <a:t>[CELLRANGE]</a:t>
                    </a:fld>
                    <a:r>
                      <a:rPr lang="en-US" baseline="0"/>
                      <a:t>
</a:t>
                    </a:r>
                    <a:fld id="{8CDA7224-08E7-4C21-9D6C-12195832A3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75E9B29-FF5E-47B2-BECF-6F6F1955A688}" type="CELLRANGE">
                      <a:rPr lang="en-US" baseline="0"/>
                      <a:pPr>
                        <a:defRPr b="1">
                          <a:solidFill>
                            <a:srgbClr val="000000"/>
                          </a:solidFill>
                        </a:defRPr>
                      </a:pPr>
                      <a:t>[CELLRANGE]</a:t>
                    </a:fld>
                    <a:r>
                      <a:rPr lang="en-US" baseline="0"/>
                      <a:t>
</a:t>
                    </a:r>
                    <a:fld id="{71877101-32D2-40E5-8F51-E183991DC99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60E6CC3-A6DE-4276-971F-7FB56F914D5E}" type="CELLRANGE">
                      <a:rPr lang="en-US" baseline="0"/>
                      <a:pPr>
                        <a:defRPr b="1">
                          <a:solidFill>
                            <a:srgbClr val="000000"/>
                          </a:solidFill>
                        </a:defRPr>
                      </a:pPr>
                      <a:t>[CELLRANGE]</a:t>
                    </a:fld>
                    <a:r>
                      <a:rPr lang="en-US" baseline="0"/>
                      <a:t>
</a:t>
                    </a:r>
                    <a:fld id="{EA1E5610-7276-4DDB-BD46-94828497BC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42B4B6D3-3E02-4007-8AF2-51D51ECA3426}" type="CELLRANGE">
                      <a:rPr lang="en-US" baseline="0"/>
                      <a:pPr>
                        <a:defRPr b="1">
                          <a:solidFill>
                            <a:srgbClr val="FFFFFF"/>
                          </a:solidFill>
                        </a:defRPr>
                      </a:pPr>
                      <a:t>[CELLRANGE]</a:t>
                    </a:fld>
                    <a:r>
                      <a:rPr lang="en-US" baseline="0"/>
                      <a:t>
</a:t>
                    </a:r>
                    <a:fld id="{06AD91F9-3F31-4C8A-8726-3F19E965C4D4}"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209C2E-8A06-47D6-8B4B-02D29B9C8455}" type="CELLRANGE">
                      <a:rPr lang="en-US" baseline="0"/>
                      <a:pPr>
                        <a:defRPr b="1">
                          <a:solidFill>
                            <a:srgbClr val="000000"/>
                          </a:solidFill>
                        </a:defRPr>
                      </a:pPr>
                      <a:t>[CELLRANGE]</a:t>
                    </a:fld>
                    <a:r>
                      <a:rPr lang="en-US" baseline="0"/>
                      <a:t>
</a:t>
                    </a:r>
                    <a:fld id="{C0218495-EB5B-4150-8985-49DA511822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6425DF5-34B7-43D9-9B01-9667A40F8E84}" type="CELLRANGE">
                      <a:rPr lang="en-US" baseline="0"/>
                      <a:pPr>
                        <a:defRPr b="1">
                          <a:solidFill>
                            <a:srgbClr val="000000"/>
                          </a:solidFill>
                        </a:defRPr>
                      </a:pPr>
                      <a:t>[CELLRANGE]</a:t>
                    </a:fld>
                    <a:r>
                      <a:rPr lang="en-US" baseline="0"/>
                      <a:t>
</a:t>
                    </a:r>
                    <a:fld id="{2573167B-276A-487F-A90B-8AC8AA1FC24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52CF3C0-2578-437C-9481-C9FBB11F4139}" type="CELLRANGE">
                      <a:rPr lang="en-US" baseline="0"/>
                      <a:pPr>
                        <a:defRPr b="1">
                          <a:solidFill>
                            <a:srgbClr val="000000"/>
                          </a:solidFill>
                        </a:defRPr>
                      </a:pPr>
                      <a:t>[CELLRANGE]</a:t>
                    </a:fld>
                    <a:r>
                      <a:rPr lang="en-US" baseline="0"/>
                      <a:t>
</a:t>
                    </a:r>
                    <a:fld id="{7B69184D-741F-4F3F-BB81-DF64C5121A8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34396C-36C8-423B-99D7-D994EBB9827C}" type="CELLRANGE">
                      <a:rPr lang="en-US" baseline="0"/>
                      <a:pPr>
                        <a:defRPr b="1">
                          <a:solidFill>
                            <a:srgbClr val="000000"/>
                          </a:solidFill>
                        </a:defRPr>
                      </a:pPr>
                      <a:t>[CELLRANGE]</a:t>
                    </a:fld>
                    <a:r>
                      <a:rPr lang="en-US" baseline="0"/>
                      <a:t>
</a:t>
                    </a:r>
                    <a:fld id="{90877B94-74B6-4879-A9C5-9FE09B4FDB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9BB213E-EBC0-4E84-AF42-B58D94A0224B}" type="CELLRANGE">
                      <a:rPr lang="en-US" baseline="0"/>
                      <a:pPr>
                        <a:defRPr b="1">
                          <a:solidFill>
                            <a:srgbClr val="000000"/>
                          </a:solidFill>
                        </a:defRPr>
                      </a:pPr>
                      <a:t>[CELLRANGE]</a:t>
                    </a:fld>
                    <a:r>
                      <a:rPr lang="en-US" baseline="0"/>
                      <a:t>
</a:t>
                    </a:r>
                    <a:fld id="{2DCA6B5F-7386-45F1-B91A-B5235DF0233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04A364A-6101-4DAD-AF7C-32D823A9EBA3}" type="CELLRANGE">
                      <a:rPr lang="en-US" baseline="0"/>
                      <a:pPr>
                        <a:defRPr b="1">
                          <a:solidFill>
                            <a:srgbClr val="000000"/>
                          </a:solidFill>
                        </a:defRPr>
                      </a:pPr>
                      <a:t>[CELLRANGE]</a:t>
                    </a:fld>
                    <a:r>
                      <a:rPr lang="en-US" baseline="0"/>
                      <a:t>
</a:t>
                    </a:r>
                    <a:fld id="{7D5AFF30-574F-4336-9D1C-0D6309C244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801B3CC-0D97-449C-9410-40FA41A1FAE6}" type="CELLRANGE">
                      <a:rPr lang="en-US" baseline="0"/>
                      <a:pPr>
                        <a:defRPr b="1">
                          <a:solidFill>
                            <a:srgbClr val="000000"/>
                          </a:solidFill>
                        </a:defRPr>
                      </a:pPr>
                      <a:t>[CELLRANGE]</a:t>
                    </a:fld>
                    <a:r>
                      <a:rPr lang="en-US" baseline="0"/>
                      <a:t>
</a:t>
                    </a:r>
                    <a:fld id="{B11E8A0E-4CC7-4FC9-9824-3C636CE5FB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6C13467-925A-45F1-8A3B-A528764CAFBC}" type="CELLRANGE">
                      <a:rPr lang="en-US" baseline="0"/>
                      <a:pPr>
                        <a:defRPr b="1">
                          <a:solidFill>
                            <a:srgbClr val="000000"/>
                          </a:solidFill>
                        </a:defRPr>
                      </a:pPr>
                      <a:t>[CELLRANGE]</a:t>
                    </a:fld>
                    <a:r>
                      <a:rPr lang="en-US" baseline="0"/>
                      <a:t>
</a:t>
                    </a:r>
                    <a:fld id="{1A255A7C-AD7A-4D84-A9B1-89B749DEC27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60C9C1-1EA1-4D8D-8EE8-32A3DCC0D220}" type="CELLRANGE">
                      <a:rPr lang="en-US" baseline="0"/>
                      <a:pPr>
                        <a:defRPr b="1">
                          <a:solidFill>
                            <a:srgbClr val="000000"/>
                          </a:solidFill>
                        </a:defRPr>
                      </a:pPr>
                      <a:t>[CELLRANGE]</a:t>
                    </a:fld>
                    <a:r>
                      <a:rPr lang="en-US" baseline="0"/>
                      <a:t>
</a:t>
                    </a:r>
                    <a:fld id="{BF3D5013-6399-4CE6-9B5C-FC7D02AA5E5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Asturias, Principado de</c:v>
                </c:pt>
                <c:pt idx="4">
                  <c:v>Canarias</c:v>
                </c:pt>
                <c:pt idx="5">
                  <c:v>Andalucía</c:v>
                </c:pt>
                <c:pt idx="6">
                  <c:v>Navarra, Comunidad Foral de</c:v>
                </c:pt>
                <c:pt idx="7">
                  <c:v>Castilla - La Mancha</c:v>
                </c:pt>
                <c:pt idx="8">
                  <c:v>Cantabria</c:v>
                </c:pt>
                <c:pt idx="9">
                  <c:v>Madrid, Comunidad de</c:v>
                </c:pt>
                <c:pt idx="10">
                  <c:v>Media Nacional</c:v>
                </c:pt>
                <c:pt idx="11">
                  <c:v>Comunitat Valenciana</c:v>
                </c:pt>
                <c:pt idx="12">
                  <c:v>Ceuta</c:v>
                </c:pt>
                <c:pt idx="13">
                  <c:v>Rioja, La</c:v>
                </c:pt>
                <c:pt idx="14">
                  <c:v>Melilla</c:v>
                </c:pt>
                <c:pt idx="15">
                  <c:v>Cataluña</c:v>
                </c:pt>
                <c:pt idx="16">
                  <c:v>Balears, Illes</c:v>
                </c:pt>
                <c:pt idx="17">
                  <c:v>Extremadura</c:v>
                </c:pt>
                <c:pt idx="18">
                  <c:v>Murcia, Región de</c:v>
                </c:pt>
                <c:pt idx="19">
                  <c:v>País Vasco</c:v>
                </c:pt>
              </c:strCache>
            </c:strRef>
          </c:cat>
          <c:val>
            <c:numRef>
              <c:f>'11ListaEsperaGIII'!$O$13:$O$32</c:f>
              <c:numCache>
                <c:formatCode>0.00%</c:formatCode>
                <c:ptCount val="20"/>
                <c:pt idx="0">
                  <c:v>0.99951767380968781</c:v>
                </c:pt>
                <c:pt idx="1">
                  <c:v>0.99864502636307406</c:v>
                </c:pt>
                <c:pt idx="2">
                  <c:v>0.99862796071634896</c:v>
                </c:pt>
                <c:pt idx="3">
                  <c:v>0.99092263920877932</c:v>
                </c:pt>
                <c:pt idx="4">
                  <c:v>0.99026092602361726</c:v>
                </c:pt>
                <c:pt idx="5">
                  <c:v>0.98271747181301949</c:v>
                </c:pt>
                <c:pt idx="6">
                  <c:v>0.98066729030246336</c:v>
                </c:pt>
                <c:pt idx="7">
                  <c:v>0.97758770887780155</c:v>
                </c:pt>
                <c:pt idx="8">
                  <c:v>0.97127639338025484</c:v>
                </c:pt>
                <c:pt idx="9">
                  <c:v>0.96954859102261981</c:v>
                </c:pt>
                <c:pt idx="10">
                  <c:v>0.96650802352781862</c:v>
                </c:pt>
                <c:pt idx="11">
                  <c:v>0.96313686313686309</c:v>
                </c:pt>
                <c:pt idx="12">
                  <c:v>0.94606741573033704</c:v>
                </c:pt>
                <c:pt idx="13">
                  <c:v>0.94371152154793314</c:v>
                </c:pt>
                <c:pt idx="14">
                  <c:v>0.93721461187214616</c:v>
                </c:pt>
                <c:pt idx="15">
                  <c:v>0.93398597429972841</c:v>
                </c:pt>
                <c:pt idx="16">
                  <c:v>0.93394620360912495</c:v>
                </c:pt>
                <c:pt idx="17">
                  <c:v>0.93312249305769823</c:v>
                </c:pt>
                <c:pt idx="18">
                  <c:v>0.91059747056258178</c:v>
                </c:pt>
                <c:pt idx="19">
                  <c:v>0.87838400666389005</c:v>
                </c:pt>
              </c:numCache>
            </c:numRef>
          </c:val>
          <c:extLst>
            <c:ext xmlns:c15="http://schemas.microsoft.com/office/drawing/2012/chart" uri="{02D57815-91ED-43cb-92C2-25804820EDAC}">
              <c15:datalabelsRange>
                <c15:f>'11ListaEsperaGIII'!$M$13:$M$32</c15:f>
                <c15:dlblRangeCache>
                  <c:ptCount val="20"/>
                  <c:pt idx="0">
                    <c:v>14.506</c:v>
                  </c:pt>
                  <c:pt idx="1">
                    <c:v>33.903</c:v>
                  </c:pt>
                  <c:pt idx="2">
                    <c:v>27.658</c:v>
                  </c:pt>
                  <c:pt idx="3">
                    <c:v>7.314</c:v>
                  </c:pt>
                  <c:pt idx="4">
                    <c:v>24.403</c:v>
                  </c:pt>
                  <c:pt idx="5">
                    <c:v>83.587</c:v>
                  </c:pt>
                  <c:pt idx="6">
                    <c:v>3.145</c:v>
                  </c:pt>
                  <c:pt idx="7">
                    <c:v>24.688</c:v>
                  </c:pt>
                  <c:pt idx="8">
                    <c:v>5.106</c:v>
                  </c:pt>
                  <c:pt idx="9">
                    <c:v>68.709</c:v>
                  </c:pt>
                  <c:pt idx="10">
                    <c:v>442.507</c:v>
                  </c:pt>
                  <c:pt idx="11">
                    <c:v>48.205</c:v>
                  </c:pt>
                  <c:pt idx="12">
                    <c:v>421</c:v>
                  </c:pt>
                  <c:pt idx="13">
                    <c:v>2.146</c:v>
                  </c:pt>
                  <c:pt idx="14">
                    <c:v>821</c:v>
                  </c:pt>
                  <c:pt idx="15">
                    <c:v>46.081</c:v>
                  </c:pt>
                  <c:pt idx="16">
                    <c:v>8.229</c:v>
                  </c:pt>
                  <c:pt idx="17">
                    <c:v>12.097</c:v>
                  </c:pt>
                  <c:pt idx="18">
                    <c:v>14.616</c:v>
                  </c:pt>
                  <c:pt idx="19">
                    <c:v>16.872</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14693F8-B220-4EEF-B4CE-638174A650FD}" type="CELLRANGE">
                      <a:rPr lang="en-US" baseline="0"/>
                      <a:pPr>
                        <a:defRPr b="1">
                          <a:solidFill>
                            <a:srgbClr val="000000"/>
                          </a:solidFill>
                        </a:defRPr>
                      </a:pPr>
                      <a:t>[CELLRANGE]</a:t>
                    </a:fld>
                    <a:r>
                      <a:rPr lang="en-US" baseline="0"/>
                      <a:t>
</a:t>
                    </a:r>
                    <a:fld id="{86568F88-4B6D-4575-87DE-9BC5F74A352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3FA4B8C-9EBC-49D9-B175-07C62B6BADA8}" type="CELLRANGE">
                      <a:rPr lang="en-US" baseline="0"/>
                      <a:pPr>
                        <a:defRPr b="1">
                          <a:solidFill>
                            <a:srgbClr val="000000"/>
                          </a:solidFill>
                        </a:defRPr>
                      </a:pPr>
                      <a:t>[CELLRANGE]</a:t>
                    </a:fld>
                    <a:r>
                      <a:rPr lang="en-US" baseline="0"/>
                      <a:t>
</a:t>
                    </a:r>
                    <a:fld id="{95EA5622-B78E-4CBA-B472-DF35161FC2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A2CEB1-565F-4099-81A7-6253821503B2}" type="CELLRANGE">
                      <a:rPr lang="en-US" baseline="0"/>
                      <a:pPr>
                        <a:defRPr b="1">
                          <a:solidFill>
                            <a:srgbClr val="000000"/>
                          </a:solidFill>
                        </a:defRPr>
                      </a:pPr>
                      <a:t>[CELLRANGE]</a:t>
                    </a:fld>
                    <a:r>
                      <a:rPr lang="en-US" baseline="0"/>
                      <a:t>
</a:t>
                    </a:r>
                    <a:fld id="{BECD9305-F6AB-4012-A398-EEF89CFB8E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66724A9-0036-413B-9017-33E92879BADB}" type="CELLRANGE">
                      <a:rPr lang="en-US" baseline="0"/>
                      <a:pPr>
                        <a:defRPr b="1">
                          <a:solidFill>
                            <a:srgbClr val="000000"/>
                          </a:solidFill>
                        </a:defRPr>
                      </a:pPr>
                      <a:t>[CELLRANGE]</a:t>
                    </a:fld>
                    <a:r>
                      <a:rPr lang="en-US" baseline="0"/>
                      <a:t>
</a:t>
                    </a:r>
                    <a:fld id="{1859F987-C87E-485E-9197-0CCA5FBF6D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83E0E0-EC83-4BF9-A0D5-DD89E42DC6AB}" type="CELLRANGE">
                      <a:rPr lang="en-US" baseline="0"/>
                      <a:pPr>
                        <a:defRPr b="1">
                          <a:solidFill>
                            <a:srgbClr val="000000"/>
                          </a:solidFill>
                        </a:defRPr>
                      </a:pPr>
                      <a:t>[CELLRANGE]</a:t>
                    </a:fld>
                    <a:r>
                      <a:rPr lang="en-US" baseline="0"/>
                      <a:t>
</a:t>
                    </a:r>
                    <a:fld id="{C6CF56F1-420A-4E77-810C-96F2DCBCCE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03DBEA1-DC80-42FB-8A18-2E19B29395B4}" type="CELLRANGE">
                      <a:rPr lang="en-US" baseline="0"/>
                      <a:pPr>
                        <a:defRPr b="1">
                          <a:solidFill>
                            <a:srgbClr val="000000"/>
                          </a:solidFill>
                        </a:defRPr>
                      </a:pPr>
                      <a:t>[CELLRANGE]</a:t>
                    </a:fld>
                    <a:r>
                      <a:rPr lang="en-US" baseline="0"/>
                      <a:t>
</a:t>
                    </a:r>
                    <a:fld id="{477D3753-2E7B-43F5-8B16-E1906BFFC6E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A700CB-F071-4AB9-A7B0-7B961D092FCD}" type="CELLRANGE">
                      <a:rPr lang="en-US" baseline="0"/>
                      <a:pPr>
                        <a:defRPr b="1">
                          <a:solidFill>
                            <a:srgbClr val="000000"/>
                          </a:solidFill>
                        </a:defRPr>
                      </a:pPr>
                      <a:t>[CELLRANGE]</a:t>
                    </a:fld>
                    <a:r>
                      <a:rPr lang="en-US" baseline="0"/>
                      <a:t>
</a:t>
                    </a:r>
                    <a:fld id="{49EB0F41-67D1-4EEE-8B75-6D707C8FF0F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2287733-E042-4A89-99CB-DFBF97BD41F1}" type="CELLRANGE">
                      <a:rPr lang="en-US" baseline="0"/>
                      <a:pPr>
                        <a:defRPr b="1">
                          <a:solidFill>
                            <a:srgbClr val="000000"/>
                          </a:solidFill>
                        </a:defRPr>
                      </a:pPr>
                      <a:t>[CELLRANGE]</a:t>
                    </a:fld>
                    <a:r>
                      <a:rPr lang="en-US" baseline="0"/>
                      <a:t>
</a:t>
                    </a:r>
                    <a:fld id="{90AC5308-D3FF-476E-ACD6-F13F902ED95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CFF7FAE0-08E7-40D0-850F-7317110A11A2}" type="CELLRANGE">
                      <a:rPr lang="en-US" baseline="0"/>
                      <a:pPr>
                        <a:defRPr sz="600" b="1">
                          <a:solidFill>
                            <a:srgbClr val="000000"/>
                          </a:solidFill>
                        </a:defRPr>
                      </a:pPr>
                      <a:t>[CELLRANGE]</a:t>
                    </a:fld>
                    <a:r>
                      <a:rPr lang="en-US" baseline="0"/>
                      <a:t>
</a:t>
                    </a:r>
                    <a:fld id="{A13821A5-B36F-4763-9D97-D74558CAFE58}"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637418F4-FE65-47A8-B659-6E5093AD4624}" type="CELLRANGE">
                      <a:rPr lang="en-US" baseline="0"/>
                      <a:pPr>
                        <a:defRPr sz="600" b="1">
                          <a:solidFill>
                            <a:srgbClr val="000000"/>
                          </a:solidFill>
                        </a:defRPr>
                      </a:pPr>
                      <a:t>[CELLRANGE]</a:t>
                    </a:fld>
                    <a:r>
                      <a:rPr lang="en-US" baseline="0"/>
                      <a:t>
</a:t>
                    </a:r>
                    <a:fld id="{52093412-8840-47FF-B200-063D60C7D0A4}"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68F9F889-FFCB-4E05-9587-497012CFA860}" type="CELLRANGE">
                      <a:rPr lang="en-US" baseline="0"/>
                      <a:pPr>
                        <a:defRPr sz="600" b="1">
                          <a:solidFill>
                            <a:srgbClr val="FFFFFF"/>
                          </a:solidFill>
                        </a:defRPr>
                      </a:pPr>
                      <a:t>[CELLRANGE]</a:t>
                    </a:fld>
                    <a:r>
                      <a:rPr lang="en-US" baseline="0"/>
                      <a:t>
</a:t>
                    </a:r>
                    <a:fld id="{67B6D125-A60B-4174-9BEB-7468F7367B71}"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29FA0E23-F33C-4D8B-BC4B-C046457C69B3}" type="CELLRANGE">
                      <a:rPr lang="en-US" baseline="0"/>
                      <a:pPr>
                        <a:defRPr sz="600" b="1">
                          <a:solidFill>
                            <a:srgbClr val="000000"/>
                          </a:solidFill>
                        </a:defRPr>
                      </a:pPr>
                      <a:t>[CELLRANGE]</a:t>
                    </a:fld>
                    <a:r>
                      <a:rPr lang="en-US" baseline="0"/>
                      <a:t>
</a:t>
                    </a:r>
                    <a:fld id="{53CE1AD2-7094-4CA2-A4B7-53C364B5FE64}"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D196AB9-00D1-47F8-A3B4-CD667F4F259B}" type="CELLRANGE">
                      <a:rPr lang="en-US" baseline="0"/>
                      <a:pPr>
                        <a:defRPr b="1">
                          <a:solidFill>
                            <a:srgbClr val="000000"/>
                          </a:solidFill>
                        </a:defRPr>
                      </a:pPr>
                      <a:t>[CELLRANGE]</a:t>
                    </a:fld>
                    <a:r>
                      <a:rPr lang="en-US" baseline="0"/>
                      <a:t>
</a:t>
                    </a:r>
                    <a:fld id="{F4A60E28-6F44-4899-893D-CDF079B70C2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DE37A6B-DA06-4296-AB4F-A1B30C95DE04}" type="CELLRANGE">
                      <a:rPr lang="en-US" baseline="0"/>
                      <a:pPr>
                        <a:defRPr b="1">
                          <a:solidFill>
                            <a:srgbClr val="000000"/>
                          </a:solidFill>
                        </a:defRPr>
                      </a:pPr>
                      <a:t>[CELLRANGE]</a:t>
                    </a:fld>
                    <a:r>
                      <a:rPr lang="en-US" baseline="0"/>
                      <a:t>
</a:t>
                    </a:r>
                    <a:fld id="{24EBA373-F7BA-486A-902F-B938AB23FB6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52D8FC-CAAE-4139-AE36-0E50EE851697}" type="CELLRANGE">
                      <a:rPr lang="en-US" baseline="0"/>
                      <a:pPr>
                        <a:defRPr b="1">
                          <a:solidFill>
                            <a:srgbClr val="000000"/>
                          </a:solidFill>
                        </a:defRPr>
                      </a:pPr>
                      <a:t>[CELLRANGE]</a:t>
                    </a:fld>
                    <a:r>
                      <a:rPr lang="en-US" baseline="0"/>
                      <a:t>
</a:t>
                    </a:r>
                    <a:fld id="{4C3A7C6E-540C-42B3-BD6A-F1F111331D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8918F78-98C7-4C57-9232-D86640FDEE4F}" type="CELLRANGE">
                      <a:rPr lang="en-US" baseline="0"/>
                      <a:pPr>
                        <a:defRPr b="1">
                          <a:solidFill>
                            <a:srgbClr val="000000"/>
                          </a:solidFill>
                        </a:defRPr>
                      </a:pPr>
                      <a:t>[CELLRANGE]</a:t>
                    </a:fld>
                    <a:r>
                      <a:rPr lang="en-US" baseline="0"/>
                      <a:t>
</a:t>
                    </a:r>
                    <a:fld id="{5948BFFF-4249-48BE-8060-C281ACC859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08C0EE1-20B0-4974-A796-0CBF0C47F190}" type="CELLRANGE">
                      <a:rPr lang="en-US" baseline="0"/>
                      <a:pPr>
                        <a:defRPr b="1">
                          <a:solidFill>
                            <a:srgbClr val="000000"/>
                          </a:solidFill>
                        </a:defRPr>
                      </a:pPr>
                      <a:t>[CELLRANGE]</a:t>
                    </a:fld>
                    <a:r>
                      <a:rPr lang="en-US" baseline="0"/>
                      <a:t>
</a:t>
                    </a:r>
                    <a:fld id="{B48DC13E-7534-436F-9FB5-0800E139DD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1A4C002-858A-45E6-A595-7CB9C0328F57}" type="CELLRANGE">
                      <a:rPr lang="en-US" baseline="0"/>
                      <a:pPr>
                        <a:defRPr b="1">
                          <a:solidFill>
                            <a:srgbClr val="000000"/>
                          </a:solidFill>
                        </a:defRPr>
                      </a:pPr>
                      <a:t>[CELLRANGE]</a:t>
                    </a:fld>
                    <a:r>
                      <a:rPr lang="en-US" baseline="0"/>
                      <a:t>
</a:t>
                    </a:r>
                    <a:fld id="{31E727EA-AB18-4E2F-8ADE-2A07CBBF8C5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623C8C0-E17E-4910-9BE0-EEF850092008}" type="CELLRANGE">
                      <a:rPr lang="en-US" baseline="0"/>
                      <a:pPr>
                        <a:defRPr b="1">
                          <a:solidFill>
                            <a:srgbClr val="000000"/>
                          </a:solidFill>
                        </a:defRPr>
                      </a:pPr>
                      <a:t>[CELLRANGE]</a:t>
                    </a:fld>
                    <a:r>
                      <a:rPr lang="en-US" baseline="0"/>
                      <a:t>
</a:t>
                    </a:r>
                    <a:fld id="{9CE551CB-97B4-4D2D-BE5D-C962E512477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6530F4-0C02-4884-A094-05317FB557AF}" type="CELLRANGE">
                      <a:rPr lang="en-US" baseline="0"/>
                      <a:pPr>
                        <a:defRPr b="1">
                          <a:solidFill>
                            <a:srgbClr val="000000"/>
                          </a:solidFill>
                        </a:defRPr>
                      </a:pPr>
                      <a:t>[CELLRANGE]</a:t>
                    </a:fld>
                    <a:r>
                      <a:rPr lang="en-US" baseline="0"/>
                      <a:t>
</a:t>
                    </a:r>
                    <a:fld id="{F2B21277-0DC7-4D77-89D6-C495C97BD55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Asturias, Principado de</c:v>
                </c:pt>
                <c:pt idx="4">
                  <c:v>Canarias</c:v>
                </c:pt>
                <c:pt idx="5">
                  <c:v>Andalucía</c:v>
                </c:pt>
                <c:pt idx="6">
                  <c:v>Navarra, Comunidad Foral de</c:v>
                </c:pt>
                <c:pt idx="7">
                  <c:v>Castilla - La Mancha</c:v>
                </c:pt>
                <c:pt idx="8">
                  <c:v>Cantabria</c:v>
                </c:pt>
                <c:pt idx="9">
                  <c:v>Madrid, Comunidad de</c:v>
                </c:pt>
                <c:pt idx="10">
                  <c:v>Media Nacional</c:v>
                </c:pt>
                <c:pt idx="11">
                  <c:v>Comunitat Valenciana</c:v>
                </c:pt>
                <c:pt idx="12">
                  <c:v>Ceuta</c:v>
                </c:pt>
                <c:pt idx="13">
                  <c:v>Rioja, La</c:v>
                </c:pt>
                <c:pt idx="14">
                  <c:v>Melilla</c:v>
                </c:pt>
                <c:pt idx="15">
                  <c:v>Cataluña</c:v>
                </c:pt>
                <c:pt idx="16">
                  <c:v>Balears, Illes</c:v>
                </c:pt>
                <c:pt idx="17">
                  <c:v>Extremadura</c:v>
                </c:pt>
                <c:pt idx="18">
                  <c:v>Murcia, Región de</c:v>
                </c:pt>
                <c:pt idx="19">
                  <c:v>País Vasco</c:v>
                </c:pt>
              </c:strCache>
            </c:strRef>
          </c:cat>
          <c:val>
            <c:numRef>
              <c:f>'11ListaEsperaGIII'!$P$13:$P$32</c:f>
              <c:numCache>
                <c:formatCode>0.00%</c:formatCode>
                <c:ptCount val="20"/>
                <c:pt idx="0">
                  <c:v>4.8232619031213393E-4</c:v>
                </c:pt>
                <c:pt idx="1">
                  <c:v>1.3549736369259772E-3</c:v>
                </c:pt>
                <c:pt idx="2">
                  <c:v>1.3720392836510688E-3</c:v>
                </c:pt>
                <c:pt idx="3">
                  <c:v>9.0773607912207014E-3</c:v>
                </c:pt>
                <c:pt idx="4">
                  <c:v>9.7390739763827464E-3</c:v>
                </c:pt>
                <c:pt idx="5">
                  <c:v>1.7282528186980495E-2</c:v>
                </c:pt>
                <c:pt idx="6">
                  <c:v>1.933270969753664E-2</c:v>
                </c:pt>
                <c:pt idx="7">
                  <c:v>2.2412291122198464E-2</c:v>
                </c:pt>
                <c:pt idx="8">
                  <c:v>2.8723606619745101E-2</c:v>
                </c:pt>
                <c:pt idx="9">
                  <c:v>3.0451408977380162E-2</c:v>
                </c:pt>
                <c:pt idx="10">
                  <c:v>3.3491976472181391E-2</c:v>
                </c:pt>
                <c:pt idx="11">
                  <c:v>3.6863136863136865E-2</c:v>
                </c:pt>
                <c:pt idx="12">
                  <c:v>5.3932584269662923E-2</c:v>
                </c:pt>
                <c:pt idx="13">
                  <c:v>5.6288478452066845E-2</c:v>
                </c:pt>
                <c:pt idx="14">
                  <c:v>6.2785388127853878E-2</c:v>
                </c:pt>
                <c:pt idx="15">
                  <c:v>6.6014025700271595E-2</c:v>
                </c:pt>
                <c:pt idx="16">
                  <c:v>6.6053796390875039E-2</c:v>
                </c:pt>
                <c:pt idx="17">
                  <c:v>6.6877506942301754E-2</c:v>
                </c:pt>
                <c:pt idx="18">
                  <c:v>8.9402529437418235E-2</c:v>
                </c:pt>
                <c:pt idx="19">
                  <c:v>0.12161599333610995</c:v>
                </c:pt>
              </c:numCache>
            </c:numRef>
          </c:val>
          <c:extLst>
            <c:ext xmlns:c15="http://schemas.microsoft.com/office/drawing/2012/chart" uri="{02D57815-91ED-43cb-92C2-25804820EDAC}">
              <c15:datalabelsRange>
                <c15:f>'11ListaEsperaGIII'!$N$13:$N$32</c15:f>
                <c15:dlblRangeCache>
                  <c:ptCount val="20"/>
                  <c:pt idx="0">
                    <c:v>7</c:v>
                  </c:pt>
                  <c:pt idx="1">
                    <c:v>46</c:v>
                  </c:pt>
                  <c:pt idx="2">
                    <c:v>38</c:v>
                  </c:pt>
                  <c:pt idx="3">
                    <c:v>67</c:v>
                  </c:pt>
                  <c:pt idx="4">
                    <c:v>240</c:v>
                  </c:pt>
                  <c:pt idx="5">
                    <c:v>1.470</c:v>
                  </c:pt>
                  <c:pt idx="6">
                    <c:v>62</c:v>
                  </c:pt>
                  <c:pt idx="7">
                    <c:v>566</c:v>
                  </c:pt>
                  <c:pt idx="8">
                    <c:v>151</c:v>
                  </c:pt>
                  <c:pt idx="9">
                    <c:v>2.158</c:v>
                  </c:pt>
                  <c:pt idx="10">
                    <c:v>15.334</c:v>
                  </c:pt>
                  <c:pt idx="11">
                    <c:v>1.845</c:v>
                  </c:pt>
                  <c:pt idx="12">
                    <c:v>24</c:v>
                  </c:pt>
                  <c:pt idx="13">
                    <c:v>128</c:v>
                  </c:pt>
                  <c:pt idx="14">
                    <c:v>55</c:v>
                  </c:pt>
                  <c:pt idx="15">
                    <c:v>3.257</c:v>
                  </c:pt>
                  <c:pt idx="16">
                    <c:v>582</c:v>
                  </c:pt>
                  <c:pt idx="17">
                    <c:v>867</c:v>
                  </c:pt>
                  <c:pt idx="18">
                    <c:v>1.435</c:v>
                  </c:pt>
                  <c:pt idx="19">
                    <c:v>2.336</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Asturias, Principado de</c:v>
                </c:pt>
                <c:pt idx="4">
                  <c:v>Canarias</c:v>
                </c:pt>
                <c:pt idx="5">
                  <c:v>Andalucía</c:v>
                </c:pt>
                <c:pt idx="6">
                  <c:v>Navarra, Comunidad Foral de</c:v>
                </c:pt>
                <c:pt idx="7">
                  <c:v>Castilla - La Mancha</c:v>
                </c:pt>
                <c:pt idx="8">
                  <c:v>Cantabria</c:v>
                </c:pt>
                <c:pt idx="9">
                  <c:v>Madrid, Comunidad de</c:v>
                </c:pt>
                <c:pt idx="10">
                  <c:v>Media Nacional</c:v>
                </c:pt>
                <c:pt idx="11">
                  <c:v>Comunitat Valenciana</c:v>
                </c:pt>
                <c:pt idx="12">
                  <c:v>Ceuta</c:v>
                </c:pt>
                <c:pt idx="13">
                  <c:v>Rioja, La</c:v>
                </c:pt>
                <c:pt idx="14">
                  <c:v>Melilla</c:v>
                </c:pt>
                <c:pt idx="15">
                  <c:v>Cataluña</c:v>
                </c:pt>
                <c:pt idx="16">
                  <c:v>Balears, Illes</c:v>
                </c:pt>
                <c:pt idx="17">
                  <c:v>Extremadura</c:v>
                </c:pt>
                <c:pt idx="18">
                  <c:v>Murcia, Región de</c:v>
                </c:pt>
                <c:pt idx="19">
                  <c:v>País Vasco</c:v>
                </c:pt>
              </c:strCache>
            </c:strRef>
          </c:cat>
          <c:val>
            <c:numRef>
              <c:f>'11ListaEsperaGIII'!$Q$13:$Q$32</c:f>
              <c:numCache>
                <c:formatCode>0.00%</c:formatCode>
                <c:ptCount val="20"/>
                <c:pt idx="0">
                  <c:v>0.96650802352781862</c:v>
                </c:pt>
                <c:pt idx="1">
                  <c:v>0.96650802352781862</c:v>
                </c:pt>
                <c:pt idx="2">
                  <c:v>0.96650802352781862</c:v>
                </c:pt>
                <c:pt idx="3">
                  <c:v>0.96650802352781862</c:v>
                </c:pt>
                <c:pt idx="4">
                  <c:v>0.96650802352781862</c:v>
                </c:pt>
                <c:pt idx="5">
                  <c:v>0.96650802352781862</c:v>
                </c:pt>
                <c:pt idx="6">
                  <c:v>0.96650802352781862</c:v>
                </c:pt>
                <c:pt idx="7">
                  <c:v>0.96650802352781862</c:v>
                </c:pt>
                <c:pt idx="8">
                  <c:v>0.96650802352781862</c:v>
                </c:pt>
                <c:pt idx="9">
                  <c:v>0.96650802352781862</c:v>
                </c:pt>
                <c:pt idx="10">
                  <c:v>0.96650802352781862</c:v>
                </c:pt>
                <c:pt idx="11">
                  <c:v>0.96650802352781862</c:v>
                </c:pt>
                <c:pt idx="12">
                  <c:v>0.96650802352781862</c:v>
                </c:pt>
                <c:pt idx="13">
                  <c:v>0.96650802352781862</c:v>
                </c:pt>
                <c:pt idx="14">
                  <c:v>0.96650802352781862</c:v>
                </c:pt>
                <c:pt idx="15">
                  <c:v>0.96650802352781862</c:v>
                </c:pt>
                <c:pt idx="16">
                  <c:v>0.96650802352781862</c:v>
                </c:pt>
                <c:pt idx="17">
                  <c:v>0.96650802352781862</c:v>
                </c:pt>
                <c:pt idx="18">
                  <c:v>0.96650802352781862</c:v>
                </c:pt>
                <c:pt idx="19">
                  <c:v>0.96650802352781862</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5A347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AD84C6"/>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87B6E2-DE5E-4069-BF9C-C75AD0E2C078}" type="CELLRANGE">
                      <a:rPr lang="en-US" baseline="0"/>
                      <a:pPr>
                        <a:defRPr b="1">
                          <a:solidFill>
                            <a:srgbClr val="000000"/>
                          </a:solidFill>
                        </a:defRPr>
                      </a:pPr>
                      <a:t>[CELLRANGE]</a:t>
                    </a:fld>
                    <a:r>
                      <a:rPr lang="en-US" baseline="0"/>
                      <a:t>
</a:t>
                    </a:r>
                    <a:fld id="{BE6B0354-601B-4982-AEE5-446971AF71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C489B2-C4ED-4385-BB73-0E5CF0008792}" type="CELLRANGE">
                      <a:rPr lang="en-US" baseline="0"/>
                      <a:pPr>
                        <a:defRPr b="1">
                          <a:solidFill>
                            <a:srgbClr val="000000"/>
                          </a:solidFill>
                        </a:defRPr>
                      </a:pPr>
                      <a:t>[CELLRANGE]</a:t>
                    </a:fld>
                    <a:r>
                      <a:rPr lang="en-US" baseline="0"/>
                      <a:t>
</a:t>
                    </a:r>
                    <a:fld id="{F2C6321E-8246-463F-A270-6AE8A6093F5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3C8E7A-FEF9-44A6-96CA-DC98A87AB1B9}" type="CELLRANGE">
                      <a:rPr lang="en-US" baseline="0"/>
                      <a:pPr>
                        <a:defRPr b="1">
                          <a:solidFill>
                            <a:srgbClr val="000000"/>
                          </a:solidFill>
                        </a:defRPr>
                      </a:pPr>
                      <a:t>[CELLRANGE]</a:t>
                    </a:fld>
                    <a:r>
                      <a:rPr lang="en-US" baseline="0"/>
                      <a:t>
</a:t>
                    </a:r>
                    <a:fld id="{0EB77989-0B96-48E2-9FD7-2F57693AAA5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78157E2-E9C5-42F2-9A0D-280E4D2985E5}" type="CELLRANGE">
                      <a:rPr lang="en-US" baseline="0"/>
                      <a:pPr>
                        <a:defRPr b="1">
                          <a:solidFill>
                            <a:srgbClr val="000000"/>
                          </a:solidFill>
                        </a:defRPr>
                      </a:pPr>
                      <a:t>[CELLRANGE]</a:t>
                    </a:fld>
                    <a:r>
                      <a:rPr lang="en-US" baseline="0"/>
                      <a:t>
</a:t>
                    </a:r>
                    <a:fld id="{425AEAD6-EF7D-4790-8DFE-B0D2FFEBCA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90F4F14-E5F1-4294-87CE-202ACCFFABE5}" type="CELLRANGE">
                      <a:rPr lang="en-US" baseline="0"/>
                      <a:pPr>
                        <a:defRPr b="1">
                          <a:solidFill>
                            <a:srgbClr val="000000"/>
                          </a:solidFill>
                        </a:defRPr>
                      </a:pPr>
                      <a:t>[CELLRANGE]</a:t>
                    </a:fld>
                    <a:r>
                      <a:rPr lang="en-US" baseline="0"/>
                      <a:t>
</a:t>
                    </a:r>
                    <a:fld id="{E977B78B-8C4F-4705-92A4-E1D7CE65E32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953C33-1006-4E43-8F05-D8D5604CD8E4}" type="CELLRANGE">
                      <a:rPr lang="en-US" baseline="0"/>
                      <a:pPr>
                        <a:defRPr b="1">
                          <a:solidFill>
                            <a:srgbClr val="000000"/>
                          </a:solidFill>
                        </a:defRPr>
                      </a:pPr>
                      <a:t>[CELLRANGE]</a:t>
                    </a:fld>
                    <a:r>
                      <a:rPr lang="en-US" baseline="0"/>
                      <a:t>
</a:t>
                    </a:r>
                    <a:fld id="{5882813D-1F2F-42CD-A01A-9340688FCFF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734B3B-F8ED-4D58-8BE1-93090D47798B}" type="CELLRANGE">
                      <a:rPr lang="en-US" baseline="0"/>
                      <a:pPr>
                        <a:defRPr b="1">
                          <a:solidFill>
                            <a:srgbClr val="000000"/>
                          </a:solidFill>
                        </a:defRPr>
                      </a:pPr>
                      <a:t>[CELLRANGE]</a:t>
                    </a:fld>
                    <a:r>
                      <a:rPr lang="en-US" baseline="0"/>
                      <a:t>
</a:t>
                    </a:r>
                    <a:fld id="{6E131A6D-A954-4A91-A062-FCB956C1B6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832208-728E-4428-A2D1-D7BDCB531B4C}" type="CELLRANGE">
                      <a:rPr lang="en-US" baseline="0"/>
                      <a:pPr>
                        <a:defRPr b="1">
                          <a:solidFill>
                            <a:srgbClr val="000000"/>
                          </a:solidFill>
                        </a:defRPr>
                      </a:pPr>
                      <a:t>[CELLRANGE]</a:t>
                    </a:fld>
                    <a:r>
                      <a:rPr lang="en-US" baseline="0"/>
                      <a:t>
</a:t>
                    </a:r>
                    <a:fld id="{996736F3-98BE-41FC-AF09-D31DE19079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1DA3F99-E050-43B2-AFE3-47F3CEE7DE2F}" type="CELLRANGE">
                      <a:rPr lang="en-US" baseline="0"/>
                      <a:pPr>
                        <a:defRPr b="1">
                          <a:solidFill>
                            <a:srgbClr val="000000"/>
                          </a:solidFill>
                        </a:defRPr>
                      </a:pPr>
                      <a:t>[CELLRANGE]</a:t>
                    </a:fld>
                    <a:r>
                      <a:rPr lang="en-US" baseline="0"/>
                      <a:t>
</a:t>
                    </a:r>
                    <a:fld id="{63601EE8-06A9-41F7-BE9E-DD1574471D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AC63435-00FB-44E0-A5C6-72EB39EADCF4}" type="CELLRANGE">
                      <a:rPr lang="en-US" baseline="0"/>
                      <a:pPr>
                        <a:defRPr b="1">
                          <a:solidFill>
                            <a:srgbClr val="000000"/>
                          </a:solidFill>
                        </a:defRPr>
                      </a:pPr>
                      <a:t>[CELLRANGE]</a:t>
                    </a:fld>
                    <a:r>
                      <a:rPr lang="en-US" baseline="0"/>
                      <a:t>
</a:t>
                    </a:r>
                    <a:fld id="{D18B3DCA-6C5D-4004-8029-99CE8950E97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2CF1AF7A-3186-4DB0-B7C0-81B9F7ACCD04}" type="CELLRANGE">
                      <a:rPr lang="en-US" baseline="0"/>
                      <a:pPr>
                        <a:defRPr b="1">
                          <a:solidFill>
                            <a:srgbClr val="FFFFFF"/>
                          </a:solidFill>
                        </a:defRPr>
                      </a:pPr>
                      <a:t>[CELLRANGE]</a:t>
                    </a:fld>
                    <a:r>
                      <a:rPr lang="en-US" baseline="0"/>
                      <a:t>
</a:t>
                    </a:r>
                    <a:fld id="{38CF48A0-0442-42F3-8082-407D428C4728}"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9F78401-77AC-447C-8AEC-FBF315B50A3E}" type="CELLRANGE">
                      <a:rPr lang="en-US" baseline="0"/>
                      <a:pPr>
                        <a:defRPr b="1">
                          <a:solidFill>
                            <a:srgbClr val="000000"/>
                          </a:solidFill>
                        </a:defRPr>
                      </a:pPr>
                      <a:t>[CELLRANGE]</a:t>
                    </a:fld>
                    <a:r>
                      <a:rPr lang="en-US" baseline="0"/>
                      <a:t>
</a:t>
                    </a:r>
                    <a:fld id="{0EF7DA10-5A7C-411A-9FB9-D648B703FF8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397F5B-4E16-4931-B2D7-7A64399C1C87}" type="CELLRANGE">
                      <a:rPr lang="en-US" baseline="0"/>
                      <a:pPr>
                        <a:defRPr b="1">
                          <a:solidFill>
                            <a:srgbClr val="000000"/>
                          </a:solidFill>
                        </a:defRPr>
                      </a:pPr>
                      <a:t>[CELLRANGE]</a:t>
                    </a:fld>
                    <a:r>
                      <a:rPr lang="en-US" baseline="0"/>
                      <a:t>
</a:t>
                    </a:r>
                    <a:fld id="{713239E9-E60A-4634-8308-2FEEC788FB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14A0731-0A40-4686-86BC-E490696A585D}" type="CELLRANGE">
                      <a:rPr lang="en-US" baseline="0"/>
                      <a:pPr>
                        <a:defRPr b="1">
                          <a:solidFill>
                            <a:srgbClr val="000000"/>
                          </a:solidFill>
                        </a:defRPr>
                      </a:pPr>
                      <a:t>[CELLRANGE]</a:t>
                    </a:fld>
                    <a:r>
                      <a:rPr lang="en-US" baseline="0"/>
                      <a:t>
</a:t>
                    </a:r>
                    <a:fld id="{A9708667-0A23-497C-9FDF-025BF6DC40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AE8F25-F3C4-4EB2-B728-A85D71B0983D}" type="CELLRANGE">
                      <a:rPr lang="en-US" baseline="0"/>
                      <a:pPr>
                        <a:defRPr b="1">
                          <a:solidFill>
                            <a:srgbClr val="000000"/>
                          </a:solidFill>
                        </a:defRPr>
                      </a:pPr>
                      <a:t>[CELLRANGE]</a:t>
                    </a:fld>
                    <a:r>
                      <a:rPr lang="en-US" baseline="0"/>
                      <a:t>
</a:t>
                    </a:r>
                    <a:fld id="{5B7E1926-6540-4AD5-9760-E8399A0B97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960817A-F185-4BD7-AB52-0FB722EE7BB2}" type="CELLRANGE">
                      <a:rPr lang="en-US" baseline="0"/>
                      <a:pPr>
                        <a:defRPr b="1">
                          <a:solidFill>
                            <a:srgbClr val="000000"/>
                          </a:solidFill>
                        </a:defRPr>
                      </a:pPr>
                      <a:t>[CELLRANGE]</a:t>
                    </a:fld>
                    <a:r>
                      <a:rPr lang="en-US" baseline="0"/>
                      <a:t>
</a:t>
                    </a:r>
                    <a:fld id="{46BDD9F0-5A1D-4FC6-B37C-68AD8E50033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96EF1B-7F78-49E6-952E-CC6327842329}" type="CELLRANGE">
                      <a:rPr lang="en-US" baseline="0"/>
                      <a:pPr>
                        <a:defRPr b="1">
                          <a:solidFill>
                            <a:srgbClr val="000000"/>
                          </a:solidFill>
                        </a:defRPr>
                      </a:pPr>
                      <a:t>[CELLRANGE]</a:t>
                    </a:fld>
                    <a:r>
                      <a:rPr lang="en-US" baseline="0"/>
                      <a:t>
</a:t>
                    </a:r>
                    <a:fld id="{5BB1D3F8-08B3-4EBD-AB66-38CC9F90FA5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B0A7790-9F51-49F0-9B54-B6581CA00FC8}" type="CELLRANGE">
                      <a:rPr lang="en-US" baseline="0"/>
                      <a:pPr>
                        <a:defRPr b="1">
                          <a:solidFill>
                            <a:srgbClr val="000000"/>
                          </a:solidFill>
                        </a:defRPr>
                      </a:pPr>
                      <a:t>[CELLRANGE]</a:t>
                    </a:fld>
                    <a:r>
                      <a:rPr lang="en-US" baseline="0"/>
                      <a:t>
</a:t>
                    </a:r>
                    <a:fld id="{5BAF4B29-9E08-4BDD-96C7-DCC7588C0D0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725BB24-A565-4D4B-87E5-19E69C82059E}" type="CELLRANGE">
                      <a:rPr lang="en-US" baseline="0"/>
                      <a:pPr>
                        <a:defRPr b="1">
                          <a:solidFill>
                            <a:srgbClr val="000000"/>
                          </a:solidFill>
                        </a:defRPr>
                      </a:pPr>
                      <a:t>[CELLRANGE]</a:t>
                    </a:fld>
                    <a:r>
                      <a:rPr lang="en-US" baseline="0"/>
                      <a:t>
</a:t>
                    </a:r>
                    <a:fld id="{D5EE3447-C8E2-40C7-A6EE-C5F8F9E32AB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9F128DF-0339-4E8B-AE2A-E2BDF5B2EAAE}" type="CELLRANGE">
                      <a:rPr lang="en-US" baseline="0"/>
                      <a:pPr>
                        <a:defRPr b="1">
                          <a:solidFill>
                            <a:srgbClr val="000000"/>
                          </a:solidFill>
                        </a:defRPr>
                      </a:pPr>
                      <a:t>[CELLRANGE]</a:t>
                    </a:fld>
                    <a:r>
                      <a:rPr lang="en-US" baseline="0"/>
                      <a:t>
</a:t>
                    </a:r>
                    <a:fld id="{F1BC6863-C52E-458C-8771-B2FA12FD2C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Canarias</c:v>
                </c:pt>
                <c:pt idx="4">
                  <c:v>Navarra, Comunidad Foral de</c:v>
                </c:pt>
                <c:pt idx="5">
                  <c:v>Asturias, Principado de</c:v>
                </c:pt>
                <c:pt idx="6">
                  <c:v>Andalucía</c:v>
                </c:pt>
                <c:pt idx="7">
                  <c:v>Castilla - La Mancha</c:v>
                </c:pt>
                <c:pt idx="8">
                  <c:v>Cantabria</c:v>
                </c:pt>
                <c:pt idx="9">
                  <c:v>Comunitat Valenciana</c:v>
                </c:pt>
                <c:pt idx="10">
                  <c:v>Media Nacional</c:v>
                </c:pt>
                <c:pt idx="11">
                  <c:v>Madrid, Comunidad de</c:v>
                </c:pt>
                <c:pt idx="12">
                  <c:v>Ceuta</c:v>
                </c:pt>
                <c:pt idx="13">
                  <c:v>Rioja, La</c:v>
                </c:pt>
                <c:pt idx="14">
                  <c:v>Melilla</c:v>
                </c:pt>
                <c:pt idx="15">
                  <c:v>Balears, Illes</c:v>
                </c:pt>
                <c:pt idx="16">
                  <c:v>Cataluña</c:v>
                </c:pt>
                <c:pt idx="17">
                  <c:v>Extremadura</c:v>
                </c:pt>
                <c:pt idx="18">
                  <c:v>Murcia, Región de</c:v>
                </c:pt>
                <c:pt idx="19">
                  <c:v>País Vasco</c:v>
                </c:pt>
              </c:strCache>
            </c:strRef>
          </c:cat>
          <c:val>
            <c:numRef>
              <c:f>'11ListaEsperaGII'!$O$13:$O$32</c:f>
              <c:numCache>
                <c:formatCode>0.00%</c:formatCode>
                <c:ptCount val="20"/>
                <c:pt idx="0">
                  <c:v>0.99864864864864866</c:v>
                </c:pt>
                <c:pt idx="1">
                  <c:v>0.99819262782401907</c:v>
                </c:pt>
                <c:pt idx="2">
                  <c:v>0.99618139931202065</c:v>
                </c:pt>
                <c:pt idx="3">
                  <c:v>0.98799333823928115</c:v>
                </c:pt>
                <c:pt idx="4">
                  <c:v>0.98783418443977167</c:v>
                </c:pt>
                <c:pt idx="5">
                  <c:v>0.98674429019256604</c:v>
                </c:pt>
                <c:pt idx="6">
                  <c:v>0.97265604389806359</c:v>
                </c:pt>
                <c:pt idx="7">
                  <c:v>0.96504163456953151</c:v>
                </c:pt>
                <c:pt idx="8">
                  <c:v>0.95952604411074616</c:v>
                </c:pt>
                <c:pt idx="9">
                  <c:v>0.95224930887157577</c:v>
                </c:pt>
                <c:pt idx="10">
                  <c:v>0.95024596808633377</c:v>
                </c:pt>
                <c:pt idx="11">
                  <c:v>0.94369754746190826</c:v>
                </c:pt>
                <c:pt idx="12">
                  <c:v>0.93944353518821599</c:v>
                </c:pt>
                <c:pt idx="13">
                  <c:v>0.93331851522560572</c:v>
                </c:pt>
                <c:pt idx="14">
                  <c:v>0.93135245901639341</c:v>
                </c:pt>
                <c:pt idx="15">
                  <c:v>0.91368948247078463</c:v>
                </c:pt>
                <c:pt idx="16">
                  <c:v>0.90250837058790523</c:v>
                </c:pt>
                <c:pt idx="17">
                  <c:v>0.90164520743919885</c:v>
                </c:pt>
                <c:pt idx="18">
                  <c:v>0.88640578194094433</c:v>
                </c:pt>
                <c:pt idx="19">
                  <c:v>0.88575303302422759</c:v>
                </c:pt>
              </c:numCache>
            </c:numRef>
          </c:val>
          <c:extLst>
            <c:ext xmlns:c15="http://schemas.microsoft.com/office/drawing/2012/chart" uri="{02D57815-91ED-43cb-92C2-25804820EDAC}">
              <c15:datalabelsRange>
                <c15:f>'11ListaEsperaGII'!$M$13:$M$32</c15:f>
                <c15:dlblRangeCache>
                  <c:ptCount val="20"/>
                  <c:pt idx="0">
                    <c:v>17.736</c:v>
                  </c:pt>
                  <c:pt idx="1">
                    <c:v>41.974</c:v>
                  </c:pt>
                  <c:pt idx="2">
                    <c:v>31.566</c:v>
                  </c:pt>
                  <c:pt idx="3">
                    <c:v>25.509</c:v>
                  </c:pt>
                  <c:pt idx="4">
                    <c:v>6.577</c:v>
                  </c:pt>
                  <c:pt idx="5">
                    <c:v>11.017</c:v>
                  </c:pt>
                  <c:pt idx="6">
                    <c:v>147.478</c:v>
                  </c:pt>
                  <c:pt idx="7">
                    <c:v>26.308</c:v>
                  </c:pt>
                  <c:pt idx="8">
                    <c:v>8.179</c:v>
                  </c:pt>
                  <c:pt idx="9">
                    <c:v>68.202</c:v>
                  </c:pt>
                  <c:pt idx="10">
                    <c:v>634.159</c:v>
                  </c:pt>
                  <c:pt idx="11">
                    <c:v>81.074</c:v>
                  </c:pt>
                  <c:pt idx="12">
                    <c:v>574</c:v>
                  </c:pt>
                  <c:pt idx="13">
                    <c:v>4.199</c:v>
                  </c:pt>
                  <c:pt idx="14">
                    <c:v>909</c:v>
                  </c:pt>
                  <c:pt idx="15">
                    <c:v>10.946</c:v>
                  </c:pt>
                  <c:pt idx="16">
                    <c:v>96.498</c:v>
                  </c:pt>
                  <c:pt idx="17">
                    <c:v>12.605</c:v>
                  </c:pt>
                  <c:pt idx="18">
                    <c:v>18.642</c:v>
                  </c:pt>
                  <c:pt idx="19">
                    <c:v>24.166</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37347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8784C6"/>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DFF848-3DD4-4130-BA7F-F5964E200292}" type="CELLRANGE">
                      <a:rPr lang="en-US" baseline="0"/>
                      <a:pPr>
                        <a:defRPr b="1">
                          <a:solidFill>
                            <a:srgbClr val="000000"/>
                          </a:solidFill>
                        </a:defRPr>
                      </a:pPr>
                      <a:t>[CELLRANGE]</a:t>
                    </a:fld>
                    <a:r>
                      <a:rPr lang="en-US" baseline="0"/>
                      <a:t>
</a:t>
                    </a:r>
                    <a:fld id="{BA598ABE-9DC8-43D2-8536-859569C2349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C656D0D-B570-41C2-9D00-293E08765340}" type="CELLRANGE">
                      <a:rPr lang="en-US" baseline="0"/>
                      <a:pPr>
                        <a:defRPr b="1">
                          <a:solidFill>
                            <a:srgbClr val="000000"/>
                          </a:solidFill>
                        </a:defRPr>
                      </a:pPr>
                      <a:t>[CELLRANGE]</a:t>
                    </a:fld>
                    <a:r>
                      <a:rPr lang="en-US" baseline="0"/>
                      <a:t>
</a:t>
                    </a:r>
                    <a:fld id="{1A3D1B2C-4EA0-4D6C-B3BE-0204A65355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D3E640-B99E-4700-B147-384F16EB77ED}" type="CELLRANGE">
                      <a:rPr lang="en-US" baseline="0"/>
                      <a:pPr>
                        <a:defRPr b="1">
                          <a:solidFill>
                            <a:srgbClr val="000000"/>
                          </a:solidFill>
                        </a:defRPr>
                      </a:pPr>
                      <a:t>[CELLRANGE]</a:t>
                    </a:fld>
                    <a:r>
                      <a:rPr lang="en-US" baseline="0"/>
                      <a:t>
</a:t>
                    </a:r>
                    <a:fld id="{C6796624-6A98-4AB2-B720-60F69D2098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E219373-6409-4572-B192-AAE04B6ECA98}" type="CELLRANGE">
                      <a:rPr lang="en-US" baseline="0"/>
                      <a:pPr>
                        <a:defRPr b="1">
                          <a:solidFill>
                            <a:srgbClr val="000000"/>
                          </a:solidFill>
                        </a:defRPr>
                      </a:pPr>
                      <a:t>[CELLRANGE]</a:t>
                    </a:fld>
                    <a:r>
                      <a:rPr lang="en-US" baseline="0"/>
                      <a:t>
</a:t>
                    </a:r>
                    <a:fld id="{EFC434C0-CC0A-4D92-96F1-385602100DF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0977F6-0D3D-4FA8-BBBA-393991DA0F88}" type="CELLRANGE">
                      <a:rPr lang="en-US" baseline="0"/>
                      <a:pPr>
                        <a:defRPr b="1">
                          <a:solidFill>
                            <a:srgbClr val="000000"/>
                          </a:solidFill>
                        </a:defRPr>
                      </a:pPr>
                      <a:t>[CELLRANGE]</a:t>
                    </a:fld>
                    <a:r>
                      <a:rPr lang="en-US" baseline="0"/>
                      <a:t>
</a:t>
                    </a:r>
                    <a:fld id="{D151FA40-AF8E-4A4E-9B3B-D8CD7BEF7A6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965EF36-A2F8-44CD-ADCD-DD7E8730A540}" type="CELLRANGE">
                      <a:rPr lang="en-US" baseline="0"/>
                      <a:pPr>
                        <a:defRPr b="1">
                          <a:solidFill>
                            <a:srgbClr val="000000"/>
                          </a:solidFill>
                        </a:defRPr>
                      </a:pPr>
                      <a:t>[CELLRANGE]</a:t>
                    </a:fld>
                    <a:r>
                      <a:rPr lang="en-US" baseline="0"/>
                      <a:t>
</a:t>
                    </a:r>
                    <a:fld id="{BEDC5B8E-1B17-42DE-A9BD-E55ED33F3C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6CD85A0-5E6B-4853-BB78-661DB9D6803D}" type="CELLRANGE">
                      <a:rPr lang="en-US" baseline="0"/>
                      <a:pPr>
                        <a:defRPr b="1">
                          <a:solidFill>
                            <a:srgbClr val="000000"/>
                          </a:solidFill>
                        </a:defRPr>
                      </a:pPr>
                      <a:t>[CELLRANGE]</a:t>
                    </a:fld>
                    <a:r>
                      <a:rPr lang="en-US" baseline="0"/>
                      <a:t>
</a:t>
                    </a:r>
                    <a:fld id="{5964B4A8-A257-4090-9E55-F9C8FB84414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82B290-EF11-41DC-9F03-8EF40BB05DBE}" type="CELLRANGE">
                      <a:rPr lang="en-US" baseline="0"/>
                      <a:pPr>
                        <a:defRPr b="1">
                          <a:solidFill>
                            <a:srgbClr val="000000"/>
                          </a:solidFill>
                        </a:defRPr>
                      </a:pPr>
                      <a:t>[CELLRANGE]</a:t>
                    </a:fld>
                    <a:r>
                      <a:rPr lang="en-US" baseline="0"/>
                      <a:t>
</a:t>
                    </a:r>
                    <a:fld id="{7C9676F2-D9AF-4A2F-BEE5-7B4849ACF34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C68A68-BF66-4B7E-8220-43E66875DAA3}" type="CELLRANGE">
                      <a:rPr lang="en-US" baseline="0"/>
                      <a:pPr>
                        <a:defRPr b="1">
                          <a:solidFill>
                            <a:srgbClr val="000000"/>
                          </a:solidFill>
                        </a:defRPr>
                      </a:pPr>
                      <a:t>[CELLRANGE]</a:t>
                    </a:fld>
                    <a:r>
                      <a:rPr lang="en-US" baseline="0"/>
                      <a:t>
</a:t>
                    </a:r>
                    <a:fld id="{335BB6A2-1064-43AE-9895-22B3C25C29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9C7C95B-C990-4A82-800B-A14CB882FF5E}" type="CELLRANGE">
                      <a:rPr lang="en-US" baseline="0"/>
                      <a:pPr>
                        <a:defRPr b="1">
                          <a:solidFill>
                            <a:srgbClr val="000000"/>
                          </a:solidFill>
                        </a:defRPr>
                      </a:pPr>
                      <a:t>[CELLRANGE]</a:t>
                    </a:fld>
                    <a:r>
                      <a:rPr lang="en-US" baseline="0"/>
                      <a:t>
</a:t>
                    </a:r>
                    <a:fld id="{ED713383-4B6A-43A3-90F3-506A6C5E32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CA78F645-A669-4647-BC23-2DDDD3D5601B}" type="CELLRANGE">
                      <a:rPr lang="en-US" baseline="0"/>
                      <a:pPr>
                        <a:defRPr sz="800" b="1">
                          <a:solidFill>
                            <a:srgbClr val="FFFFFF"/>
                          </a:solidFill>
                        </a:defRPr>
                      </a:pPr>
                      <a:t>[CELLRANGE]</a:t>
                    </a:fld>
                    <a:r>
                      <a:rPr lang="en-US" baseline="0"/>
                      <a:t>
</a:t>
                    </a:r>
                    <a:fld id="{0A218B66-AAFE-42B4-B201-D48969F278BF}"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79D4C2C4-2651-4B21-9A5A-CBE9A596D310}" type="CELLRANGE">
                      <a:rPr lang="en-US" baseline="0"/>
                      <a:pPr>
                        <a:defRPr sz="800" b="1">
                          <a:solidFill>
                            <a:srgbClr val="000000"/>
                          </a:solidFill>
                        </a:defRPr>
                      </a:pPr>
                      <a:t>[CELLRANGE]</a:t>
                    </a:fld>
                    <a:r>
                      <a:rPr lang="en-US" baseline="0"/>
                      <a:t>
</a:t>
                    </a:r>
                    <a:fld id="{15CEBE32-12C3-4661-9585-4FCC66BB3DDB}"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5A8BEB1-7345-4D5C-AC48-4286E40A0242}" type="CELLRANGE">
                      <a:rPr lang="en-US" baseline="0"/>
                      <a:pPr>
                        <a:defRPr b="1">
                          <a:solidFill>
                            <a:srgbClr val="000000"/>
                          </a:solidFill>
                        </a:defRPr>
                      </a:pPr>
                      <a:t>[CELLRANGE]</a:t>
                    </a:fld>
                    <a:r>
                      <a:rPr lang="en-US" baseline="0"/>
                      <a:t>
</a:t>
                    </a:r>
                    <a:fld id="{05B73722-940C-44A4-B6E0-2603A390269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590478-849B-4FF6-94F8-78092CA45458}" type="CELLRANGE">
                      <a:rPr lang="en-US" baseline="0"/>
                      <a:pPr>
                        <a:defRPr b="1">
                          <a:solidFill>
                            <a:srgbClr val="000000"/>
                          </a:solidFill>
                        </a:defRPr>
                      </a:pPr>
                      <a:t>[CELLRANGE]</a:t>
                    </a:fld>
                    <a:r>
                      <a:rPr lang="en-US" baseline="0"/>
                      <a:t>
</a:t>
                    </a:r>
                    <a:fld id="{EFC5D30A-B2C2-4D98-82CB-894DB7850C5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E696948-537A-4BE8-9F3F-9B3EE6A39552}" type="CELLRANGE">
                      <a:rPr lang="en-US" baseline="0"/>
                      <a:pPr>
                        <a:defRPr b="1">
                          <a:solidFill>
                            <a:srgbClr val="000000"/>
                          </a:solidFill>
                        </a:defRPr>
                      </a:pPr>
                      <a:t>[CELLRANGE]</a:t>
                    </a:fld>
                    <a:r>
                      <a:rPr lang="en-US" baseline="0"/>
                      <a:t>
</a:t>
                    </a:r>
                    <a:fld id="{AD915792-7DA7-4150-8263-55379C7CAD7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774DF3-CACE-40E8-A637-35D4DFAB3CE9}" type="CELLRANGE">
                      <a:rPr lang="en-US" baseline="0"/>
                      <a:pPr>
                        <a:defRPr b="1">
                          <a:solidFill>
                            <a:srgbClr val="000000"/>
                          </a:solidFill>
                        </a:defRPr>
                      </a:pPr>
                      <a:t>[CELLRANGE]</a:t>
                    </a:fld>
                    <a:r>
                      <a:rPr lang="en-US" baseline="0"/>
                      <a:t>
</a:t>
                    </a:r>
                    <a:fld id="{28B7386B-B3CE-490D-8893-82BFE382480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F7EC33-30B9-48C0-9C11-822801BD0793}" type="CELLRANGE">
                      <a:rPr lang="en-US" baseline="0"/>
                      <a:pPr>
                        <a:defRPr b="1">
                          <a:solidFill>
                            <a:srgbClr val="000000"/>
                          </a:solidFill>
                        </a:defRPr>
                      </a:pPr>
                      <a:t>[CELLRANGE]</a:t>
                    </a:fld>
                    <a:r>
                      <a:rPr lang="en-US" baseline="0"/>
                      <a:t>
</a:t>
                    </a:r>
                    <a:fld id="{E93A1C9E-9E51-4E24-BB65-86BCC26E9A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1036498-5C8E-4409-8EB9-A6A1D492A17F}" type="CELLRANGE">
                      <a:rPr lang="en-US" baseline="0"/>
                      <a:pPr>
                        <a:defRPr b="1">
                          <a:solidFill>
                            <a:srgbClr val="000000"/>
                          </a:solidFill>
                        </a:defRPr>
                      </a:pPr>
                      <a:t>[CELLRANGE]</a:t>
                    </a:fld>
                    <a:r>
                      <a:rPr lang="en-US" baseline="0"/>
                      <a:t>
</a:t>
                    </a:r>
                    <a:fld id="{ADB66068-1455-4A46-8991-D6CADE40302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B780D5-D009-4BD9-929B-54BBF0FB0F43}" type="CELLRANGE">
                      <a:rPr lang="en-US" baseline="0"/>
                      <a:pPr>
                        <a:defRPr b="1">
                          <a:solidFill>
                            <a:srgbClr val="000000"/>
                          </a:solidFill>
                        </a:defRPr>
                      </a:pPr>
                      <a:t>[CELLRANGE]</a:t>
                    </a:fld>
                    <a:r>
                      <a:rPr lang="en-US" baseline="0"/>
                      <a:t>
</a:t>
                    </a:r>
                    <a:fld id="{438E99DD-6D59-4582-BD3B-D87EFFB3E3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D377F48-A92A-4197-92BF-280E77EA7250}" type="CELLRANGE">
                      <a:rPr lang="en-US" baseline="0"/>
                      <a:pPr>
                        <a:defRPr b="1">
                          <a:solidFill>
                            <a:srgbClr val="000000"/>
                          </a:solidFill>
                        </a:defRPr>
                      </a:pPr>
                      <a:t>[CELLRANGE]</a:t>
                    </a:fld>
                    <a:r>
                      <a:rPr lang="en-US" baseline="0"/>
                      <a:t>
</a:t>
                    </a:r>
                    <a:fld id="{236EBCDA-23E2-40EA-AFF6-2DD0D8CB51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Canarias</c:v>
                </c:pt>
                <c:pt idx="4">
                  <c:v>Navarra, Comunidad Foral de</c:v>
                </c:pt>
                <c:pt idx="5">
                  <c:v>Asturias, Principado de</c:v>
                </c:pt>
                <c:pt idx="6">
                  <c:v>Andalucía</c:v>
                </c:pt>
                <c:pt idx="7">
                  <c:v>Castilla - La Mancha</c:v>
                </c:pt>
                <c:pt idx="8">
                  <c:v>Cantabria</c:v>
                </c:pt>
                <c:pt idx="9">
                  <c:v>Comunitat Valenciana</c:v>
                </c:pt>
                <c:pt idx="10">
                  <c:v>Media Nacional</c:v>
                </c:pt>
                <c:pt idx="11">
                  <c:v>Madrid, Comunidad de</c:v>
                </c:pt>
                <c:pt idx="12">
                  <c:v>Ceuta</c:v>
                </c:pt>
                <c:pt idx="13">
                  <c:v>Rioja, La</c:v>
                </c:pt>
                <c:pt idx="14">
                  <c:v>Melilla</c:v>
                </c:pt>
                <c:pt idx="15">
                  <c:v>Balears, Illes</c:v>
                </c:pt>
                <c:pt idx="16">
                  <c:v>Cataluña</c:v>
                </c:pt>
                <c:pt idx="17">
                  <c:v>Extremadura</c:v>
                </c:pt>
                <c:pt idx="18">
                  <c:v>Murcia, Región de</c:v>
                </c:pt>
                <c:pt idx="19">
                  <c:v>País Vasco</c:v>
                </c:pt>
              </c:strCache>
            </c:strRef>
          </c:cat>
          <c:val>
            <c:numRef>
              <c:f>'11ListaEsperaGII'!$P$13:$P$32</c:f>
              <c:numCache>
                <c:formatCode>0.00%</c:formatCode>
                <c:ptCount val="20"/>
                <c:pt idx="0">
                  <c:v>1.3513513513513514E-3</c:v>
                </c:pt>
                <c:pt idx="1">
                  <c:v>1.807372175980975E-3</c:v>
                </c:pt>
                <c:pt idx="2">
                  <c:v>3.8186006879792973E-3</c:v>
                </c:pt>
                <c:pt idx="3">
                  <c:v>1.2006661760718851E-2</c:v>
                </c:pt>
                <c:pt idx="4">
                  <c:v>1.2165815560228296E-2</c:v>
                </c:pt>
                <c:pt idx="5">
                  <c:v>1.3255709807433945E-2</c:v>
                </c:pt>
                <c:pt idx="6">
                  <c:v>2.7343956101936368E-2</c:v>
                </c:pt>
                <c:pt idx="7">
                  <c:v>3.4958365430468437E-2</c:v>
                </c:pt>
                <c:pt idx="8">
                  <c:v>4.0473955889253871E-2</c:v>
                </c:pt>
                <c:pt idx="9">
                  <c:v>4.7750691128424227E-2</c:v>
                </c:pt>
                <c:pt idx="10">
                  <c:v>4.9754031913666175E-2</c:v>
                </c:pt>
                <c:pt idx="11">
                  <c:v>5.6302452538091748E-2</c:v>
                </c:pt>
                <c:pt idx="12">
                  <c:v>6.0556464811783964E-2</c:v>
                </c:pt>
                <c:pt idx="13">
                  <c:v>6.6681484774394312E-2</c:v>
                </c:pt>
                <c:pt idx="14">
                  <c:v>6.8647540983606564E-2</c:v>
                </c:pt>
                <c:pt idx="15">
                  <c:v>8.6310517529215355E-2</c:v>
                </c:pt>
                <c:pt idx="16">
                  <c:v>9.7491629412094799E-2</c:v>
                </c:pt>
                <c:pt idx="17">
                  <c:v>9.8354792560801138E-2</c:v>
                </c:pt>
                <c:pt idx="18">
                  <c:v>0.11359421805905567</c:v>
                </c:pt>
                <c:pt idx="19">
                  <c:v>0.11424696697577245</c:v>
                </c:pt>
              </c:numCache>
            </c:numRef>
          </c:val>
          <c:extLst>
            <c:ext xmlns:c15="http://schemas.microsoft.com/office/drawing/2012/chart" uri="{02D57815-91ED-43cb-92C2-25804820EDAC}">
              <c15:datalabelsRange>
                <c15:f>'11ListaEsperaGII'!$N$13:$N$32</c15:f>
                <c15:dlblRangeCache>
                  <c:ptCount val="20"/>
                  <c:pt idx="0">
                    <c:v>24</c:v>
                  </c:pt>
                  <c:pt idx="1">
                    <c:v>76</c:v>
                  </c:pt>
                  <c:pt idx="2">
                    <c:v>121</c:v>
                  </c:pt>
                  <c:pt idx="3">
                    <c:v>310</c:v>
                  </c:pt>
                  <c:pt idx="4">
                    <c:v>81</c:v>
                  </c:pt>
                  <c:pt idx="5">
                    <c:v>148</c:v>
                  </c:pt>
                  <c:pt idx="6">
                    <c:v>4.146</c:v>
                  </c:pt>
                  <c:pt idx="7">
                    <c:v>953</c:v>
                  </c:pt>
                  <c:pt idx="8">
                    <c:v>345</c:v>
                  </c:pt>
                  <c:pt idx="9">
                    <c:v>3.420</c:v>
                  </c:pt>
                  <c:pt idx="10">
                    <c:v>33.204</c:v>
                  </c:pt>
                  <c:pt idx="11">
                    <c:v>4.837</c:v>
                  </c:pt>
                  <c:pt idx="12">
                    <c:v>37</c:v>
                  </c:pt>
                  <c:pt idx="13">
                    <c:v>300</c:v>
                  </c:pt>
                  <c:pt idx="14">
                    <c:v>67</c:v>
                  </c:pt>
                  <c:pt idx="15">
                    <c:v>1.034</c:v>
                  </c:pt>
                  <c:pt idx="16">
                    <c:v>10.424</c:v>
                  </c:pt>
                  <c:pt idx="17">
                    <c:v>1.375</c:v>
                  </c:pt>
                  <c:pt idx="18">
                    <c:v>2.389</c:v>
                  </c:pt>
                  <c:pt idx="19">
                    <c:v>3.117</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Canarias</c:v>
                </c:pt>
                <c:pt idx="4">
                  <c:v>Navarra, Comunidad Foral de</c:v>
                </c:pt>
                <c:pt idx="5">
                  <c:v>Asturias, Principado de</c:v>
                </c:pt>
                <c:pt idx="6">
                  <c:v>Andalucía</c:v>
                </c:pt>
                <c:pt idx="7">
                  <c:v>Castilla - La Mancha</c:v>
                </c:pt>
                <c:pt idx="8">
                  <c:v>Cantabria</c:v>
                </c:pt>
                <c:pt idx="9">
                  <c:v>Comunitat Valenciana</c:v>
                </c:pt>
                <c:pt idx="10">
                  <c:v>Media Nacional</c:v>
                </c:pt>
                <c:pt idx="11">
                  <c:v>Madrid, Comunidad de</c:v>
                </c:pt>
                <c:pt idx="12">
                  <c:v>Ceuta</c:v>
                </c:pt>
                <c:pt idx="13">
                  <c:v>Rioja, La</c:v>
                </c:pt>
                <c:pt idx="14">
                  <c:v>Melilla</c:v>
                </c:pt>
                <c:pt idx="15">
                  <c:v>Balears, Illes</c:v>
                </c:pt>
                <c:pt idx="16">
                  <c:v>Cataluña</c:v>
                </c:pt>
                <c:pt idx="17">
                  <c:v>Extremadura</c:v>
                </c:pt>
                <c:pt idx="18">
                  <c:v>Murcia, Región de</c:v>
                </c:pt>
                <c:pt idx="19">
                  <c:v>País Vasco</c:v>
                </c:pt>
              </c:strCache>
            </c:strRef>
          </c:cat>
          <c:val>
            <c:numRef>
              <c:f>'11ListaEsperaGII'!$Q$13:$Q$32</c:f>
              <c:numCache>
                <c:formatCode>0.00%</c:formatCode>
                <c:ptCount val="20"/>
                <c:pt idx="0">
                  <c:v>0.95024596808633377</c:v>
                </c:pt>
                <c:pt idx="1">
                  <c:v>0.95024596808633377</c:v>
                </c:pt>
                <c:pt idx="2">
                  <c:v>0.95024596808633377</c:v>
                </c:pt>
                <c:pt idx="3">
                  <c:v>0.95024596808633377</c:v>
                </c:pt>
                <c:pt idx="4">
                  <c:v>0.95024596808633377</c:v>
                </c:pt>
                <c:pt idx="5">
                  <c:v>0.95024596808633377</c:v>
                </c:pt>
                <c:pt idx="6">
                  <c:v>0.95024596808633377</c:v>
                </c:pt>
                <c:pt idx="7">
                  <c:v>0.95024596808633377</c:v>
                </c:pt>
                <c:pt idx="8">
                  <c:v>0.95024596808633377</c:v>
                </c:pt>
                <c:pt idx="9">
                  <c:v>0.95024596808633377</c:v>
                </c:pt>
                <c:pt idx="10">
                  <c:v>0.95024596808633377</c:v>
                </c:pt>
                <c:pt idx="11">
                  <c:v>0.95024596808633377</c:v>
                </c:pt>
                <c:pt idx="12">
                  <c:v>0.95024596808633377</c:v>
                </c:pt>
                <c:pt idx="13">
                  <c:v>0.95024596808633377</c:v>
                </c:pt>
                <c:pt idx="14">
                  <c:v>0.95024596808633377</c:v>
                </c:pt>
                <c:pt idx="15">
                  <c:v>0.95024596808633377</c:v>
                </c:pt>
                <c:pt idx="16">
                  <c:v>0.95024596808633377</c:v>
                </c:pt>
                <c:pt idx="17">
                  <c:v>0.95024596808633377</c:v>
                </c:pt>
                <c:pt idx="18">
                  <c:v>0.95024596808633377</c:v>
                </c:pt>
                <c:pt idx="19">
                  <c:v>0.95024596808633377</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AD84C6"/>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5A3471"/>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15E83F7-2F8D-44AF-B05F-9D2292B2344B}" type="CELLRANGE">
                      <a:rPr lang="en-US" baseline="0"/>
                      <a:pPr>
                        <a:defRPr b="1">
                          <a:solidFill>
                            <a:srgbClr val="000000"/>
                          </a:solidFill>
                        </a:defRPr>
                      </a:pPr>
                      <a:t>[CELLRANGE]</a:t>
                    </a:fld>
                    <a:r>
                      <a:rPr lang="en-US" baseline="0"/>
                      <a:t>
</a:t>
                    </a:r>
                    <a:fld id="{DFC32133-53A2-4C0E-8D86-44B1F4C181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BA131A9-A37D-46EF-948B-2D16909D74E2}" type="CELLRANGE">
                      <a:rPr lang="en-US" baseline="0"/>
                      <a:pPr>
                        <a:defRPr b="1">
                          <a:solidFill>
                            <a:srgbClr val="000000"/>
                          </a:solidFill>
                        </a:defRPr>
                      </a:pPr>
                      <a:t>[CELLRANGE]</a:t>
                    </a:fld>
                    <a:r>
                      <a:rPr lang="en-US" baseline="0"/>
                      <a:t>
</a:t>
                    </a:r>
                    <a:fld id="{11CE8AAF-2733-48D7-8168-4C75E48E5CD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B8EBEF-EFD8-4EF5-8637-90FD356AF4A2}" type="CELLRANGE">
                      <a:rPr lang="en-US" baseline="0"/>
                      <a:pPr>
                        <a:defRPr b="1">
                          <a:solidFill>
                            <a:srgbClr val="000000"/>
                          </a:solidFill>
                        </a:defRPr>
                      </a:pPr>
                      <a:t>[CELLRANGE]</a:t>
                    </a:fld>
                    <a:r>
                      <a:rPr lang="en-US" baseline="0"/>
                      <a:t>
</a:t>
                    </a:r>
                    <a:fld id="{6C294BFD-3E92-44E8-A3F9-6C28569924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6C38E2-BFE6-401B-863F-F3676438A771}" type="CELLRANGE">
                      <a:rPr lang="en-US" baseline="0"/>
                      <a:pPr>
                        <a:defRPr b="1">
                          <a:solidFill>
                            <a:srgbClr val="000000"/>
                          </a:solidFill>
                        </a:defRPr>
                      </a:pPr>
                      <a:t>[CELLRANGE]</a:t>
                    </a:fld>
                    <a:r>
                      <a:rPr lang="en-US" baseline="0"/>
                      <a:t>
</a:t>
                    </a:r>
                    <a:fld id="{EB1F8D37-042D-4A5A-84EB-1CCCE76A2B3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EB3F34-8E44-478D-8A17-EFCE9FD30FC2}" type="CELLRANGE">
                      <a:rPr lang="en-US" baseline="0"/>
                      <a:pPr>
                        <a:defRPr b="1">
                          <a:solidFill>
                            <a:srgbClr val="000000"/>
                          </a:solidFill>
                        </a:defRPr>
                      </a:pPr>
                      <a:t>[CELLRANGE]</a:t>
                    </a:fld>
                    <a:r>
                      <a:rPr lang="en-US" baseline="0"/>
                      <a:t>
</a:t>
                    </a:r>
                    <a:fld id="{05DF52FF-FFE8-4E0E-B228-64BE2C6EDB7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9F5DE2-9C19-407C-93A9-7D5A012448C0}" type="CELLRANGE">
                      <a:rPr lang="en-US" baseline="0"/>
                      <a:pPr>
                        <a:defRPr b="1">
                          <a:solidFill>
                            <a:srgbClr val="000000"/>
                          </a:solidFill>
                        </a:defRPr>
                      </a:pPr>
                      <a:t>[CELLRANGE]</a:t>
                    </a:fld>
                    <a:r>
                      <a:rPr lang="en-US" baseline="0"/>
                      <a:t>
</a:t>
                    </a:r>
                    <a:fld id="{DA007496-DFDC-40BD-BD90-E18A9378BF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31C6F8-36F0-47DF-820E-EBF737B52E83}" type="CELLRANGE">
                      <a:rPr lang="en-US" baseline="0"/>
                      <a:pPr>
                        <a:defRPr b="1">
                          <a:solidFill>
                            <a:srgbClr val="000000"/>
                          </a:solidFill>
                        </a:defRPr>
                      </a:pPr>
                      <a:t>[CELLRANGE]</a:t>
                    </a:fld>
                    <a:r>
                      <a:rPr lang="en-US" baseline="0"/>
                      <a:t>
</a:t>
                    </a:r>
                    <a:fld id="{BC1C1C76-D5DE-4CEF-ACF9-FC9BB84076B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98EE1A-2705-4E5C-9ABA-65D78BFF9221}" type="CELLRANGE">
                      <a:rPr lang="en-US" baseline="0"/>
                      <a:pPr>
                        <a:defRPr b="1">
                          <a:solidFill>
                            <a:srgbClr val="000000"/>
                          </a:solidFill>
                        </a:defRPr>
                      </a:pPr>
                      <a:t>[CELLRANGE]</a:t>
                    </a:fld>
                    <a:r>
                      <a:rPr lang="en-US" baseline="0"/>
                      <a:t>
</a:t>
                    </a:r>
                    <a:fld id="{8FD6A86B-57A6-4783-85C3-7B13931D127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734414-64C2-4318-94D8-8EA67244C518}" type="CELLRANGE">
                      <a:rPr lang="en-US" baseline="0"/>
                      <a:pPr>
                        <a:defRPr b="1">
                          <a:solidFill>
                            <a:srgbClr val="000000"/>
                          </a:solidFill>
                        </a:defRPr>
                      </a:pPr>
                      <a:t>[CELLRANGE]</a:t>
                    </a:fld>
                    <a:r>
                      <a:rPr lang="en-US" baseline="0"/>
                      <a:t>
</a:t>
                    </a:r>
                    <a:fld id="{316D05CC-971C-46CE-A71B-807D814154F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0DEEA3C-4C58-49A5-ADE4-C830A4287A38}" type="CELLRANGE">
                      <a:rPr lang="en-US" baseline="0"/>
                      <a:pPr>
                        <a:defRPr b="1">
                          <a:solidFill>
                            <a:srgbClr val="000000"/>
                          </a:solidFill>
                        </a:defRPr>
                      </a:pPr>
                      <a:t>[CELLRANGE]</a:t>
                    </a:fld>
                    <a:r>
                      <a:rPr lang="en-US" baseline="0"/>
                      <a:t>
</a:t>
                    </a:r>
                    <a:fld id="{C9172F99-3813-4862-89DD-DB1691ED08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C32494-8D72-4C3B-95B3-0A6C84E34E95}" type="CELLRANGE">
                      <a:rPr lang="en-US" baseline="0"/>
                      <a:pPr>
                        <a:defRPr b="1">
                          <a:solidFill>
                            <a:srgbClr val="000000"/>
                          </a:solidFill>
                        </a:defRPr>
                      </a:pPr>
                      <a:t>[CELLRANGE]</a:t>
                    </a:fld>
                    <a:r>
                      <a:rPr lang="en-US" baseline="0"/>
                      <a:t>
</a:t>
                    </a:r>
                    <a:fld id="{8459EA61-A9BC-4C16-AC50-1888C2E40D6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2EB98A48-D1D6-4B95-B92F-088A544A34B3}" type="CELLRANGE">
                      <a:rPr lang="en-US" baseline="0"/>
                      <a:pPr>
                        <a:defRPr b="1">
                          <a:solidFill>
                            <a:srgbClr val="FFFFFF"/>
                          </a:solidFill>
                        </a:defRPr>
                      </a:pPr>
                      <a:t>[CELLRANGE]</a:t>
                    </a:fld>
                    <a:r>
                      <a:rPr lang="en-US" baseline="0"/>
                      <a:t>
</a:t>
                    </a:r>
                    <a:fld id="{3E80F407-C69B-49E9-94FE-2D9162727D7F}"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22E336A-4A18-4D4F-929B-792ECD5F4B06}" type="CELLRANGE">
                      <a:rPr lang="en-US" baseline="0"/>
                      <a:pPr>
                        <a:defRPr b="1">
                          <a:solidFill>
                            <a:srgbClr val="000000"/>
                          </a:solidFill>
                        </a:defRPr>
                      </a:pPr>
                      <a:t>[CELLRANGE]</a:t>
                    </a:fld>
                    <a:r>
                      <a:rPr lang="en-US" baseline="0"/>
                      <a:t>
</a:t>
                    </a:r>
                    <a:fld id="{4368DB5C-C1A1-4C5B-9B67-0BAA181B24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6968CE-C9F5-413A-9AFD-4EA1B6251AD7}" type="CELLRANGE">
                      <a:rPr lang="en-US" baseline="0"/>
                      <a:pPr>
                        <a:defRPr b="1">
                          <a:solidFill>
                            <a:srgbClr val="000000"/>
                          </a:solidFill>
                        </a:defRPr>
                      </a:pPr>
                      <a:t>[CELLRANGE]</a:t>
                    </a:fld>
                    <a:r>
                      <a:rPr lang="en-US" baseline="0"/>
                      <a:t>
</a:t>
                    </a:r>
                    <a:fld id="{63BE2FB4-F94F-49A0-995B-0E42A54097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745951-AE91-4571-A723-F1C861C4E824}" type="CELLRANGE">
                      <a:rPr lang="en-US" baseline="0"/>
                      <a:pPr>
                        <a:defRPr b="1">
                          <a:solidFill>
                            <a:srgbClr val="000000"/>
                          </a:solidFill>
                        </a:defRPr>
                      </a:pPr>
                      <a:t>[CELLRANGE]</a:t>
                    </a:fld>
                    <a:r>
                      <a:rPr lang="en-US" baseline="0"/>
                      <a:t>
</a:t>
                    </a:r>
                    <a:fld id="{2D8DF90E-AA6E-4BE7-AED9-872E4D6F1D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A979EC-47A5-484A-9664-B9CF00D54B03}" type="CELLRANGE">
                      <a:rPr lang="en-US" baseline="0"/>
                      <a:pPr>
                        <a:defRPr b="1">
                          <a:solidFill>
                            <a:srgbClr val="000000"/>
                          </a:solidFill>
                        </a:defRPr>
                      </a:pPr>
                      <a:t>[CELLRANGE]</a:t>
                    </a:fld>
                    <a:r>
                      <a:rPr lang="en-US" baseline="0"/>
                      <a:t>
</a:t>
                    </a:r>
                    <a:fld id="{DF63CA89-D901-405C-9F56-0F8A4138794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8DEB8D2-7FC2-482B-AF16-0C70EAABCEA6}" type="CELLRANGE">
                      <a:rPr lang="en-US" baseline="0"/>
                      <a:pPr>
                        <a:defRPr b="1">
                          <a:solidFill>
                            <a:srgbClr val="000000"/>
                          </a:solidFill>
                        </a:defRPr>
                      </a:pPr>
                      <a:t>[CELLRANGE]</a:t>
                    </a:fld>
                    <a:r>
                      <a:rPr lang="en-US" baseline="0"/>
                      <a:t>
</a:t>
                    </a:r>
                    <a:fld id="{0F7AA9D1-E137-4429-8BAC-DDBD842567D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9B6DEE-9B92-4299-A3E0-AB33D7FC0B56}" type="CELLRANGE">
                      <a:rPr lang="en-US" baseline="0"/>
                      <a:pPr>
                        <a:defRPr b="1">
                          <a:solidFill>
                            <a:srgbClr val="000000"/>
                          </a:solidFill>
                        </a:defRPr>
                      </a:pPr>
                      <a:t>[CELLRANGE]</a:t>
                    </a:fld>
                    <a:r>
                      <a:rPr lang="en-US" baseline="0"/>
                      <a:t>
</a:t>
                    </a:r>
                    <a:fld id="{12AB000C-2A83-4337-BAF8-6FDFE6C712A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7A665F9-D47E-4A99-A7CD-F20D56F65881}" type="CELLRANGE">
                      <a:rPr lang="en-US" baseline="0"/>
                      <a:pPr>
                        <a:defRPr b="1">
                          <a:solidFill>
                            <a:srgbClr val="000000"/>
                          </a:solidFill>
                        </a:defRPr>
                      </a:pPr>
                      <a:t>[CELLRANGE]</a:t>
                    </a:fld>
                    <a:r>
                      <a:rPr lang="en-US" baseline="0"/>
                      <a:t>
</a:t>
                    </a:r>
                    <a:fld id="{93BB9B05-44B8-47CC-BCEF-6BA5B8E8A2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6D72BBA-3B72-4B65-ABD6-08F9F8081740}" type="CELLRANGE">
                      <a:rPr lang="en-US" baseline="0"/>
                      <a:pPr>
                        <a:defRPr b="1">
                          <a:solidFill>
                            <a:srgbClr val="000000"/>
                          </a:solidFill>
                        </a:defRPr>
                      </a:pPr>
                      <a:t>[CELLRANGE]</a:t>
                    </a:fld>
                    <a:r>
                      <a:rPr lang="en-US" baseline="0"/>
                      <a:t>
</a:t>
                    </a:r>
                    <a:fld id="{7A6ECFC6-CA43-4294-8CEA-5C0413C0C7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Galicia</c:v>
                </c:pt>
                <c:pt idx="3">
                  <c:v>Asturias, Principado de</c:v>
                </c:pt>
                <c:pt idx="4">
                  <c:v>Canarias</c:v>
                </c:pt>
                <c:pt idx="5">
                  <c:v>Navarra, Comunidad Foral de</c:v>
                </c:pt>
                <c:pt idx="6">
                  <c:v>Castilla - La Mancha</c:v>
                </c:pt>
                <c:pt idx="7">
                  <c:v>Andalucía</c:v>
                </c:pt>
                <c:pt idx="8">
                  <c:v>Ceuta</c:v>
                </c:pt>
                <c:pt idx="9">
                  <c:v>Comunitat Valenciana</c:v>
                </c:pt>
                <c:pt idx="10">
                  <c:v>Cantabria</c:v>
                </c:pt>
                <c:pt idx="11">
                  <c:v>Media Nacional</c:v>
                </c:pt>
                <c:pt idx="12">
                  <c:v>Madrid, Comunidad de</c:v>
                </c:pt>
                <c:pt idx="13">
                  <c:v>Melilla</c:v>
                </c:pt>
                <c:pt idx="14">
                  <c:v>Balears, Illes</c:v>
                </c:pt>
                <c:pt idx="15">
                  <c:v>Rioja, La</c:v>
                </c:pt>
                <c:pt idx="16">
                  <c:v>Murcia, Región de</c:v>
                </c:pt>
                <c:pt idx="17">
                  <c:v>Extremadura</c:v>
                </c:pt>
                <c:pt idx="18">
                  <c:v>País Vasco</c:v>
                </c:pt>
                <c:pt idx="19">
                  <c:v>Cataluña</c:v>
                </c:pt>
              </c:strCache>
            </c:strRef>
          </c:cat>
          <c:val>
            <c:numRef>
              <c:f>'11ListaEsperaGI'!$O$13:$O$32</c:f>
              <c:numCache>
                <c:formatCode>0.00%</c:formatCode>
                <c:ptCount val="20"/>
                <c:pt idx="0">
                  <c:v>0.99848210636931523</c:v>
                </c:pt>
                <c:pt idx="1">
                  <c:v>0.99682467679745979</c:v>
                </c:pt>
                <c:pt idx="2">
                  <c:v>0.98828358847173525</c:v>
                </c:pt>
                <c:pt idx="3">
                  <c:v>0.98677770008263932</c:v>
                </c:pt>
                <c:pt idx="4">
                  <c:v>0.98653935724266417</c:v>
                </c:pt>
                <c:pt idx="5">
                  <c:v>0.95317853064331937</c:v>
                </c:pt>
                <c:pt idx="6">
                  <c:v>0.9503970107426436</c:v>
                </c:pt>
                <c:pt idx="7">
                  <c:v>0.9481336113496055</c:v>
                </c:pt>
                <c:pt idx="8">
                  <c:v>0.93795093795093798</c:v>
                </c:pt>
                <c:pt idx="9">
                  <c:v>0.93303975035725739</c:v>
                </c:pt>
                <c:pt idx="10">
                  <c:v>0.91444372153545872</c:v>
                </c:pt>
                <c:pt idx="11">
                  <c:v>0.90464248801754399</c:v>
                </c:pt>
                <c:pt idx="12">
                  <c:v>0.89841099298801175</c:v>
                </c:pt>
                <c:pt idx="13">
                  <c:v>0.8960674157303371</c:v>
                </c:pt>
                <c:pt idx="14">
                  <c:v>0.86492224708785215</c:v>
                </c:pt>
                <c:pt idx="15">
                  <c:v>0.82839474362277765</c:v>
                </c:pt>
                <c:pt idx="16">
                  <c:v>0.82129842731108549</c:v>
                </c:pt>
                <c:pt idx="17">
                  <c:v>0.81749721694715471</c:v>
                </c:pt>
                <c:pt idx="18">
                  <c:v>0.81226298941147501</c:v>
                </c:pt>
                <c:pt idx="19">
                  <c:v>0.80523273094756864</c:v>
                </c:pt>
              </c:numCache>
            </c:numRef>
          </c:val>
          <c:extLst>
            <c:ext xmlns:c15="http://schemas.microsoft.com/office/drawing/2012/chart" uri="{02D57815-91ED-43cb-92C2-25804820EDAC}">
              <c15:datalabelsRange>
                <c15:f>'11ListaEsperaGI'!$M$13:$M$32</c15:f>
                <c15:dlblRangeCache>
                  <c:ptCount val="20"/>
                  <c:pt idx="0">
                    <c:v>51.309</c:v>
                  </c:pt>
                  <c:pt idx="1">
                    <c:v>17.580</c:v>
                  </c:pt>
                  <c:pt idx="2">
                    <c:v>34.668</c:v>
                  </c:pt>
                  <c:pt idx="3">
                    <c:v>15.523</c:v>
                  </c:pt>
                  <c:pt idx="4">
                    <c:v>21.181</c:v>
                  </c:pt>
                  <c:pt idx="5">
                    <c:v>7.512</c:v>
                  </c:pt>
                  <c:pt idx="6">
                    <c:v>30.522</c:v>
                  </c:pt>
                  <c:pt idx="7">
                    <c:v>115.952</c:v>
                  </c:pt>
                  <c:pt idx="8">
                    <c:v>650</c:v>
                  </c:pt>
                  <c:pt idx="9">
                    <c:v>63.986</c:v>
                  </c:pt>
                  <c:pt idx="10">
                    <c:v>5.622</c:v>
                  </c:pt>
                  <c:pt idx="11">
                    <c:v>617.945</c:v>
                  </c:pt>
                  <c:pt idx="12">
                    <c:v>63.550</c:v>
                  </c:pt>
                  <c:pt idx="13">
                    <c:v>638</c:v>
                  </c:pt>
                  <c:pt idx="14">
                    <c:v>15.073</c:v>
                  </c:pt>
                  <c:pt idx="15">
                    <c:v>3.215</c:v>
                  </c:pt>
                  <c:pt idx="16">
                    <c:v>17.129</c:v>
                  </c:pt>
                  <c:pt idx="17">
                    <c:v>12.484</c:v>
                  </c:pt>
                  <c:pt idx="18">
                    <c:v>32.986</c:v>
                  </c:pt>
                  <c:pt idx="19">
                    <c:v>108.365</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8784C6"/>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373472"/>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C77218-38D9-46EA-92B2-78CD7F4E624D}" type="CELLRANGE">
                      <a:rPr lang="en-US" baseline="0"/>
                      <a:pPr>
                        <a:defRPr b="1">
                          <a:solidFill>
                            <a:srgbClr val="000000"/>
                          </a:solidFill>
                        </a:defRPr>
                      </a:pPr>
                      <a:t>[CELLRANGE]</a:t>
                    </a:fld>
                    <a:r>
                      <a:rPr lang="en-US" baseline="0"/>
                      <a:t>
</a:t>
                    </a:r>
                    <a:fld id="{846AF40B-B4F9-44EE-8C63-08315583D3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286C402-9CB2-44B3-96BB-826B642394AB}" type="CELLRANGE">
                      <a:rPr lang="en-US" baseline="0"/>
                      <a:pPr>
                        <a:defRPr b="1">
                          <a:solidFill>
                            <a:srgbClr val="000000"/>
                          </a:solidFill>
                        </a:defRPr>
                      </a:pPr>
                      <a:t>[CELLRANGE]</a:t>
                    </a:fld>
                    <a:r>
                      <a:rPr lang="en-US" baseline="0"/>
                      <a:t>
</a:t>
                    </a:r>
                    <a:fld id="{EF60355B-2A80-469D-91E1-AB2D77545C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D37BF1A-B2A4-413C-B0AD-9E0AF56B7E37}" type="CELLRANGE">
                      <a:rPr lang="en-US" baseline="0"/>
                      <a:pPr>
                        <a:defRPr b="1">
                          <a:solidFill>
                            <a:srgbClr val="000000"/>
                          </a:solidFill>
                        </a:defRPr>
                      </a:pPr>
                      <a:t>[CELLRANGE]</a:t>
                    </a:fld>
                    <a:r>
                      <a:rPr lang="en-US" baseline="0"/>
                      <a:t>
</a:t>
                    </a:r>
                    <a:fld id="{9D1E6E87-10B0-48A6-B7D3-868A1D19448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90DAAD7-7E58-46E8-9AF7-C962FA2EE26C}" type="CELLRANGE">
                      <a:rPr lang="en-US" baseline="0"/>
                      <a:pPr>
                        <a:defRPr b="1">
                          <a:solidFill>
                            <a:srgbClr val="000000"/>
                          </a:solidFill>
                        </a:defRPr>
                      </a:pPr>
                      <a:t>[CELLRANGE]</a:t>
                    </a:fld>
                    <a:r>
                      <a:rPr lang="en-US" baseline="0"/>
                      <a:t>
</a:t>
                    </a:r>
                    <a:fld id="{82E969C6-92D9-4C2F-85C4-E098F48889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CAC0D7E-D104-41AA-A63B-333C83C0CA14}" type="CELLRANGE">
                      <a:rPr lang="en-US" baseline="0"/>
                      <a:pPr>
                        <a:defRPr b="1">
                          <a:solidFill>
                            <a:srgbClr val="000000"/>
                          </a:solidFill>
                        </a:defRPr>
                      </a:pPr>
                      <a:t>[CELLRANGE]</a:t>
                    </a:fld>
                    <a:r>
                      <a:rPr lang="en-US" baseline="0"/>
                      <a:t>
</a:t>
                    </a:r>
                    <a:fld id="{A78A69DD-84AD-40CE-85BB-1354D697B22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C2624A-286F-4C07-867D-CA0468C112B6}" type="CELLRANGE">
                      <a:rPr lang="en-US" baseline="0"/>
                      <a:pPr>
                        <a:defRPr b="1">
                          <a:solidFill>
                            <a:srgbClr val="000000"/>
                          </a:solidFill>
                        </a:defRPr>
                      </a:pPr>
                      <a:t>[CELLRANGE]</a:t>
                    </a:fld>
                    <a:r>
                      <a:rPr lang="en-US" baseline="0"/>
                      <a:t>
</a:t>
                    </a:r>
                    <a:fld id="{E496186C-74E9-42B0-9605-E2DA5C046EF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35B772-9283-4E6D-B144-151E9BD255BE}" type="CELLRANGE">
                      <a:rPr lang="en-US" baseline="0"/>
                      <a:pPr>
                        <a:defRPr b="1">
                          <a:solidFill>
                            <a:srgbClr val="000000"/>
                          </a:solidFill>
                        </a:defRPr>
                      </a:pPr>
                      <a:t>[CELLRANGE]</a:t>
                    </a:fld>
                    <a:r>
                      <a:rPr lang="en-US" baseline="0"/>
                      <a:t>
</a:t>
                    </a:r>
                    <a:fld id="{B21E7DBE-8559-433A-B0FF-1168C53B0C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4D0969-F357-42E0-815E-8518D92F14B6}" type="CELLRANGE">
                      <a:rPr lang="en-US" baseline="0"/>
                      <a:pPr>
                        <a:defRPr b="1">
                          <a:solidFill>
                            <a:srgbClr val="000000"/>
                          </a:solidFill>
                        </a:defRPr>
                      </a:pPr>
                      <a:t>[CELLRANGE]</a:t>
                    </a:fld>
                    <a:r>
                      <a:rPr lang="en-US" baseline="0"/>
                      <a:t>
</a:t>
                    </a:r>
                    <a:fld id="{358BF635-EB68-4309-A9D1-A3DC9F85158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F1F88FE-B207-457A-96CE-48EAD6F53EB1}" type="CELLRANGE">
                      <a:rPr lang="en-US" baseline="0"/>
                      <a:pPr>
                        <a:defRPr b="1">
                          <a:solidFill>
                            <a:srgbClr val="000000"/>
                          </a:solidFill>
                        </a:defRPr>
                      </a:pPr>
                      <a:t>[CELLRANGE]</a:t>
                    </a:fld>
                    <a:r>
                      <a:rPr lang="en-US" baseline="0"/>
                      <a:t>
</a:t>
                    </a:r>
                    <a:fld id="{6E818E61-C047-4035-A56A-0F28DCAE59B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B5752E-C43E-4921-99F2-960468F0285A}" type="CELLRANGE">
                      <a:rPr lang="en-US" baseline="0"/>
                      <a:pPr>
                        <a:defRPr b="1">
                          <a:solidFill>
                            <a:srgbClr val="000000"/>
                          </a:solidFill>
                        </a:defRPr>
                      </a:pPr>
                      <a:t>[CELLRANGE]</a:t>
                    </a:fld>
                    <a:r>
                      <a:rPr lang="en-US" baseline="0"/>
                      <a:t>
</a:t>
                    </a:r>
                    <a:fld id="{9FFC707F-C0EE-41B4-80B2-E21D6D3B807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C9B1666-6531-4678-B877-B5F850CA6F4A}" type="CELLRANGE">
                      <a:rPr lang="en-US" baseline="0"/>
                      <a:pPr>
                        <a:defRPr b="1">
                          <a:solidFill>
                            <a:srgbClr val="000000"/>
                          </a:solidFill>
                        </a:defRPr>
                      </a:pPr>
                      <a:t>[CELLRANGE]</a:t>
                    </a:fld>
                    <a:r>
                      <a:rPr lang="en-US" baseline="0"/>
                      <a:t>
</a:t>
                    </a:r>
                    <a:fld id="{AA4AAB2F-C0E3-40CE-95BA-F57E26160DE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7E6E1F5B-0C24-4E6B-8D40-6CEFD88401A8}" type="CELLRANGE">
                      <a:rPr lang="en-US" baseline="0"/>
                      <a:pPr>
                        <a:defRPr b="1">
                          <a:solidFill>
                            <a:srgbClr val="FFFFFF"/>
                          </a:solidFill>
                        </a:defRPr>
                      </a:pPr>
                      <a:t>[CELLRANGE]</a:t>
                    </a:fld>
                    <a:r>
                      <a:rPr lang="en-US" baseline="0"/>
                      <a:t>
</a:t>
                    </a:r>
                    <a:fld id="{7037DE9B-9C18-40ED-A8CD-309E4E87BED3}"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FECE16E-E61F-48B6-BA0F-9BBD920AA9B2}" type="CELLRANGE">
                      <a:rPr lang="en-US" baseline="0"/>
                      <a:pPr>
                        <a:defRPr b="1">
                          <a:solidFill>
                            <a:srgbClr val="000000"/>
                          </a:solidFill>
                        </a:defRPr>
                      </a:pPr>
                      <a:t>[CELLRANGE]</a:t>
                    </a:fld>
                    <a:r>
                      <a:rPr lang="en-US" baseline="0"/>
                      <a:t>
</a:t>
                    </a:r>
                    <a:fld id="{81A91F4C-555C-4154-B650-2FC53E1E46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0914C16-24D1-400A-ADD3-1A02322C9EF3}" type="CELLRANGE">
                      <a:rPr lang="en-US" baseline="0"/>
                      <a:pPr>
                        <a:defRPr b="1">
                          <a:solidFill>
                            <a:srgbClr val="000000"/>
                          </a:solidFill>
                        </a:defRPr>
                      </a:pPr>
                      <a:t>[CELLRANGE]</a:t>
                    </a:fld>
                    <a:r>
                      <a:rPr lang="en-US" baseline="0"/>
                      <a:t>
</a:t>
                    </a:r>
                    <a:fld id="{12AEA11F-F11D-49C6-9EEA-C39159D373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5F9EE8-02A0-466B-A4BF-6DA7D54B6591}" type="CELLRANGE">
                      <a:rPr lang="en-US" baseline="0"/>
                      <a:pPr>
                        <a:defRPr b="1">
                          <a:solidFill>
                            <a:srgbClr val="000000"/>
                          </a:solidFill>
                        </a:defRPr>
                      </a:pPr>
                      <a:t>[CELLRANGE]</a:t>
                    </a:fld>
                    <a:r>
                      <a:rPr lang="en-US" baseline="0"/>
                      <a:t>
</a:t>
                    </a:r>
                    <a:fld id="{7CE2D16C-D92C-4D24-A3A0-7F61451AD7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8161BF-65AD-409C-BECA-73C7761405ED}" type="CELLRANGE">
                      <a:rPr lang="en-US" baseline="0"/>
                      <a:pPr>
                        <a:defRPr b="1">
                          <a:solidFill>
                            <a:srgbClr val="000000"/>
                          </a:solidFill>
                        </a:defRPr>
                      </a:pPr>
                      <a:t>[CELLRANGE]</a:t>
                    </a:fld>
                    <a:r>
                      <a:rPr lang="en-US" baseline="0"/>
                      <a:t>
</a:t>
                    </a:r>
                    <a:fld id="{9143E55C-4BDF-46E5-8750-CCE1082249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C2ECBB-6F60-4C64-961F-B76AE66716BB}" type="CELLRANGE">
                      <a:rPr lang="en-US" baseline="0"/>
                      <a:pPr>
                        <a:defRPr b="1">
                          <a:solidFill>
                            <a:srgbClr val="000000"/>
                          </a:solidFill>
                        </a:defRPr>
                      </a:pPr>
                      <a:t>[CELLRANGE]</a:t>
                    </a:fld>
                    <a:r>
                      <a:rPr lang="en-US" baseline="0"/>
                      <a:t>
</a:t>
                    </a:r>
                    <a:fld id="{9FEEE7A0-AD48-4D38-99EC-24A4718D78F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2C143E-FFC3-4F84-9F61-E03A219C4487}" type="CELLRANGE">
                      <a:rPr lang="en-US" baseline="0"/>
                      <a:pPr>
                        <a:defRPr b="1">
                          <a:solidFill>
                            <a:srgbClr val="000000"/>
                          </a:solidFill>
                        </a:defRPr>
                      </a:pPr>
                      <a:t>[CELLRANGE]</a:t>
                    </a:fld>
                    <a:r>
                      <a:rPr lang="en-US" baseline="0"/>
                      <a:t>
</a:t>
                    </a:r>
                    <a:fld id="{1174E81D-3751-44F5-B340-05E8004D52B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44665C8-AB5B-4858-981B-4514EBDDE062}" type="CELLRANGE">
                      <a:rPr lang="en-US" baseline="0"/>
                      <a:pPr>
                        <a:defRPr b="1">
                          <a:solidFill>
                            <a:srgbClr val="000000"/>
                          </a:solidFill>
                        </a:defRPr>
                      </a:pPr>
                      <a:t>[CELLRANGE]</a:t>
                    </a:fld>
                    <a:r>
                      <a:rPr lang="en-US" baseline="0"/>
                      <a:t>
</a:t>
                    </a:r>
                    <a:fld id="{0A8497A1-5711-49D3-BED9-A6A5151B89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D71CEEE-ACA9-4845-9C93-72C98181F426}" type="CELLRANGE">
                      <a:rPr lang="en-US" baseline="0"/>
                      <a:pPr>
                        <a:defRPr b="1">
                          <a:solidFill>
                            <a:srgbClr val="000000"/>
                          </a:solidFill>
                        </a:defRPr>
                      </a:pPr>
                      <a:t>[CELLRANGE]</a:t>
                    </a:fld>
                    <a:r>
                      <a:rPr lang="en-US" baseline="0"/>
                      <a:t>
</a:t>
                    </a:r>
                    <a:fld id="{55029F7A-9667-42CA-99F1-B661A1E02C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Galicia</c:v>
                </c:pt>
                <c:pt idx="3">
                  <c:v>Asturias, Principado de</c:v>
                </c:pt>
                <c:pt idx="4">
                  <c:v>Canarias</c:v>
                </c:pt>
                <c:pt idx="5">
                  <c:v>Navarra, Comunidad Foral de</c:v>
                </c:pt>
                <c:pt idx="6">
                  <c:v>Castilla - La Mancha</c:v>
                </c:pt>
                <c:pt idx="7">
                  <c:v>Andalucía</c:v>
                </c:pt>
                <c:pt idx="8">
                  <c:v>Ceuta</c:v>
                </c:pt>
                <c:pt idx="9">
                  <c:v>Comunitat Valenciana</c:v>
                </c:pt>
                <c:pt idx="10">
                  <c:v>Cantabria</c:v>
                </c:pt>
                <c:pt idx="11">
                  <c:v>Media Nacional</c:v>
                </c:pt>
                <c:pt idx="12">
                  <c:v>Madrid, Comunidad de</c:v>
                </c:pt>
                <c:pt idx="13">
                  <c:v>Melilla</c:v>
                </c:pt>
                <c:pt idx="14">
                  <c:v>Balears, Illes</c:v>
                </c:pt>
                <c:pt idx="15">
                  <c:v>Rioja, La</c:v>
                </c:pt>
                <c:pt idx="16">
                  <c:v>Murcia, Región de</c:v>
                </c:pt>
                <c:pt idx="17">
                  <c:v>Extremadura</c:v>
                </c:pt>
                <c:pt idx="18">
                  <c:v>País Vasco</c:v>
                </c:pt>
                <c:pt idx="19">
                  <c:v>Cataluña</c:v>
                </c:pt>
              </c:strCache>
            </c:strRef>
          </c:cat>
          <c:val>
            <c:numRef>
              <c:f>'11ListaEsperaGI'!$P$13:$P$32</c:f>
              <c:numCache>
                <c:formatCode>0.00%</c:formatCode>
                <c:ptCount val="20"/>
                <c:pt idx="0">
                  <c:v>1.5178936306848036E-3</c:v>
                </c:pt>
                <c:pt idx="1">
                  <c:v>3.1753232025402587E-3</c:v>
                </c:pt>
                <c:pt idx="2">
                  <c:v>1.1716411528264773E-2</c:v>
                </c:pt>
                <c:pt idx="3">
                  <c:v>1.3222299917360625E-2</c:v>
                </c:pt>
                <c:pt idx="4">
                  <c:v>1.3460642757335817E-2</c:v>
                </c:pt>
                <c:pt idx="5">
                  <c:v>4.6821469356680627E-2</c:v>
                </c:pt>
                <c:pt idx="6">
                  <c:v>4.9602989257356372E-2</c:v>
                </c:pt>
                <c:pt idx="7">
                  <c:v>5.1866388650394536E-2</c:v>
                </c:pt>
                <c:pt idx="8">
                  <c:v>6.2049062049062048E-2</c:v>
                </c:pt>
                <c:pt idx="9">
                  <c:v>6.6960249642742567E-2</c:v>
                </c:pt>
                <c:pt idx="10">
                  <c:v>8.5556278464541308E-2</c:v>
                </c:pt>
                <c:pt idx="11">
                  <c:v>9.5357511982455984E-2</c:v>
                </c:pt>
                <c:pt idx="12">
                  <c:v>0.10158900701198824</c:v>
                </c:pt>
                <c:pt idx="13">
                  <c:v>0.10393258426966293</c:v>
                </c:pt>
                <c:pt idx="14">
                  <c:v>0.13507775291214782</c:v>
                </c:pt>
                <c:pt idx="15">
                  <c:v>0.17160525637722238</c:v>
                </c:pt>
                <c:pt idx="16">
                  <c:v>0.17870157268891446</c:v>
                </c:pt>
                <c:pt idx="17">
                  <c:v>0.18250278305284526</c:v>
                </c:pt>
                <c:pt idx="18">
                  <c:v>0.18773701058852499</c:v>
                </c:pt>
                <c:pt idx="19">
                  <c:v>0.19476726905243133</c:v>
                </c:pt>
              </c:numCache>
            </c:numRef>
          </c:val>
          <c:extLst>
            <c:ext xmlns:c15="http://schemas.microsoft.com/office/drawing/2012/chart" uri="{02D57815-91ED-43cb-92C2-25804820EDAC}">
              <c15:datalabelsRange>
                <c15:f>'11ListaEsperaGI'!$N$13:$N$32</c15:f>
                <c15:dlblRangeCache>
                  <c:ptCount val="20"/>
                  <c:pt idx="0">
                    <c:v>78</c:v>
                  </c:pt>
                  <c:pt idx="1">
                    <c:v>56</c:v>
                  </c:pt>
                  <c:pt idx="2">
                    <c:v>411</c:v>
                  </c:pt>
                  <c:pt idx="3">
                    <c:v>208</c:v>
                  </c:pt>
                  <c:pt idx="4">
                    <c:v>289</c:v>
                  </c:pt>
                  <c:pt idx="5">
                    <c:v>369</c:v>
                  </c:pt>
                  <c:pt idx="6">
                    <c:v>1.593</c:v>
                  </c:pt>
                  <c:pt idx="7">
                    <c:v>6.343</c:v>
                  </c:pt>
                  <c:pt idx="8">
                    <c:v>43</c:v>
                  </c:pt>
                  <c:pt idx="9">
                    <c:v>4.592</c:v>
                  </c:pt>
                  <c:pt idx="10">
                    <c:v>526</c:v>
                  </c:pt>
                  <c:pt idx="11">
                    <c:v>65.137</c:v>
                  </c:pt>
                  <c:pt idx="12">
                    <c:v>7.186</c:v>
                  </c:pt>
                  <c:pt idx="13">
                    <c:v>74</c:v>
                  </c:pt>
                  <c:pt idx="14">
                    <c:v>2.354</c:v>
                  </c:pt>
                  <c:pt idx="15">
                    <c:v>666</c:v>
                  </c:pt>
                  <c:pt idx="16">
                    <c:v>3.727</c:v>
                  </c:pt>
                  <c:pt idx="17">
                    <c:v>2.787</c:v>
                  </c:pt>
                  <c:pt idx="18">
                    <c:v>7.624</c:v>
                  </c:pt>
                  <c:pt idx="19">
                    <c:v>26.211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Galicia</c:v>
                </c:pt>
                <c:pt idx="3">
                  <c:v>Asturias, Principado de</c:v>
                </c:pt>
                <c:pt idx="4">
                  <c:v>Canarias</c:v>
                </c:pt>
                <c:pt idx="5">
                  <c:v>Navarra, Comunidad Foral de</c:v>
                </c:pt>
                <c:pt idx="6">
                  <c:v>Castilla - La Mancha</c:v>
                </c:pt>
                <c:pt idx="7">
                  <c:v>Andalucía</c:v>
                </c:pt>
                <c:pt idx="8">
                  <c:v>Ceuta</c:v>
                </c:pt>
                <c:pt idx="9">
                  <c:v>Comunitat Valenciana</c:v>
                </c:pt>
                <c:pt idx="10">
                  <c:v>Cantabria</c:v>
                </c:pt>
                <c:pt idx="11">
                  <c:v>Media Nacional</c:v>
                </c:pt>
                <c:pt idx="12">
                  <c:v>Madrid, Comunidad de</c:v>
                </c:pt>
                <c:pt idx="13">
                  <c:v>Melilla</c:v>
                </c:pt>
                <c:pt idx="14">
                  <c:v>Balears, Illes</c:v>
                </c:pt>
                <c:pt idx="15">
                  <c:v>Rioja, La</c:v>
                </c:pt>
                <c:pt idx="16">
                  <c:v>Murcia, Región de</c:v>
                </c:pt>
                <c:pt idx="17">
                  <c:v>Extremadura</c:v>
                </c:pt>
                <c:pt idx="18">
                  <c:v>País Vasco</c:v>
                </c:pt>
                <c:pt idx="19">
                  <c:v>Cataluña</c:v>
                </c:pt>
              </c:strCache>
            </c:strRef>
          </c:cat>
          <c:val>
            <c:numRef>
              <c:f>'11ListaEsperaGI'!$Q$13:$Q$32</c:f>
              <c:numCache>
                <c:formatCode>0.00%</c:formatCode>
                <c:ptCount val="20"/>
                <c:pt idx="0">
                  <c:v>0.90464248801754399</c:v>
                </c:pt>
                <c:pt idx="1">
                  <c:v>0.90464248801754399</c:v>
                </c:pt>
                <c:pt idx="2">
                  <c:v>0.90464248801754399</c:v>
                </c:pt>
                <c:pt idx="3">
                  <c:v>0.90464248801754399</c:v>
                </c:pt>
                <c:pt idx="4">
                  <c:v>0.90464248801754399</c:v>
                </c:pt>
                <c:pt idx="5">
                  <c:v>0.90464248801754399</c:v>
                </c:pt>
                <c:pt idx="6">
                  <c:v>0.90464248801754399</c:v>
                </c:pt>
                <c:pt idx="7">
                  <c:v>0.90464248801754399</c:v>
                </c:pt>
                <c:pt idx="8">
                  <c:v>0.90464248801754399</c:v>
                </c:pt>
                <c:pt idx="9">
                  <c:v>0.90464248801754399</c:v>
                </c:pt>
                <c:pt idx="10">
                  <c:v>0.90464248801754399</c:v>
                </c:pt>
                <c:pt idx="11">
                  <c:v>0.90464248801754399</c:v>
                </c:pt>
                <c:pt idx="12">
                  <c:v>0.90464248801754399</c:v>
                </c:pt>
                <c:pt idx="13">
                  <c:v>0.90464248801754399</c:v>
                </c:pt>
                <c:pt idx="14">
                  <c:v>0.90464248801754399</c:v>
                </c:pt>
                <c:pt idx="15">
                  <c:v>0.90464248801754399</c:v>
                </c:pt>
                <c:pt idx="16">
                  <c:v>0.90464248801754399</c:v>
                </c:pt>
                <c:pt idx="17">
                  <c:v>0.90464248801754399</c:v>
                </c:pt>
                <c:pt idx="18">
                  <c:v>0.90464248801754399</c:v>
                </c:pt>
                <c:pt idx="19">
                  <c:v>0.90464248801754399</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Comunitat Valenciana</c:v>
                </c:pt>
                <c:pt idx="9">
                  <c:v>Canarias</c:v>
                </c:pt>
                <c:pt idx="10">
                  <c:v>País Vasco</c:v>
                </c:pt>
                <c:pt idx="11">
                  <c:v>Ceuta y Melilla</c:v>
                </c:pt>
                <c:pt idx="12">
                  <c:v>Madrid, Comunidad de</c:v>
                </c:pt>
                <c:pt idx="13">
                  <c:v>Aragón</c:v>
                </c:pt>
                <c:pt idx="14">
                  <c:v>Asturias, Principado de</c:v>
                </c:pt>
                <c:pt idx="15">
                  <c:v>Rioja, La</c:v>
                </c:pt>
                <c:pt idx="16">
                  <c:v>Cantabria</c:v>
                </c:pt>
                <c:pt idx="17">
                  <c:v>Navarra, Comunidad Foral de</c:v>
                </c:pt>
                <c:pt idx="18">
                  <c:v>Galicia</c:v>
                </c:pt>
              </c:strCache>
            </c:strRef>
          </c:cat>
          <c:val>
            <c:numRef>
              <c:f>'24asolcasaad_pobl'!$AR$11:$AR$29</c:f>
              <c:numCache>
                <c:formatCode>0.00</c:formatCode>
                <c:ptCount val="19"/>
                <c:pt idx="0">
                  <c:v>9.6379028124534987</c:v>
                </c:pt>
                <c:pt idx="1">
                  <c:v>8.8849552104801361</c:v>
                </c:pt>
                <c:pt idx="2">
                  <c:v>8.7076803352183134</c:v>
                </c:pt>
                <c:pt idx="3">
                  <c:v>8.2030282715176988</c:v>
                </c:pt>
                <c:pt idx="4">
                  <c:v>7.7893098079916969</c:v>
                </c:pt>
                <c:pt idx="5">
                  <c:v>7.2873275467000456</c:v>
                </c:pt>
                <c:pt idx="6">
                  <c:v>7.2380436458447299</c:v>
                </c:pt>
                <c:pt idx="7">
                  <c:v>6.7569982201326892</c:v>
                </c:pt>
                <c:pt idx="8">
                  <c:v>6.6866418109455736</c:v>
                </c:pt>
                <c:pt idx="9">
                  <c:v>6.6776640940541885</c:v>
                </c:pt>
                <c:pt idx="10">
                  <c:v>6.4649782572180436</c:v>
                </c:pt>
                <c:pt idx="11">
                  <c:v>6.3518476015607073</c:v>
                </c:pt>
                <c:pt idx="12">
                  <c:v>6.0048393471701385</c:v>
                </c:pt>
                <c:pt idx="13">
                  <c:v>5.9602806856968522</c:v>
                </c:pt>
                <c:pt idx="14">
                  <c:v>5.7281866699764183</c:v>
                </c:pt>
                <c:pt idx="15">
                  <c:v>5.6750771177726804</c:v>
                </c:pt>
                <c:pt idx="16">
                  <c:v>5.1373573224995166</c:v>
                </c:pt>
                <c:pt idx="17">
                  <c:v>4.6200912783991175</c:v>
                </c:pt>
                <c:pt idx="18">
                  <c:v>3.6612280205544074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Extremadura</c:v>
                </c:pt>
                <c:pt idx="3">
                  <c:v>Castilla y León</c:v>
                </c:pt>
                <c:pt idx="4">
                  <c:v>Castilla - La Mancha</c:v>
                </c:pt>
                <c:pt idx="5">
                  <c:v>Murcia, Región de</c:v>
                </c:pt>
                <c:pt idx="6">
                  <c:v>Balears, Illes</c:v>
                </c:pt>
                <c:pt idx="7">
                  <c:v>TOTAL</c:v>
                </c:pt>
                <c:pt idx="8">
                  <c:v>Comunitat Valenciana</c:v>
                </c:pt>
                <c:pt idx="9">
                  <c:v>Madrid, Comunidad de</c:v>
                </c:pt>
                <c:pt idx="10">
                  <c:v>País Vasco</c:v>
                </c:pt>
                <c:pt idx="11">
                  <c:v>Rioja, La</c:v>
                </c:pt>
                <c:pt idx="12">
                  <c:v>Aragón</c:v>
                </c:pt>
                <c:pt idx="13">
                  <c:v>Canarias</c:v>
                </c:pt>
                <c:pt idx="14">
                  <c:v>Asturias, Principado de</c:v>
                </c:pt>
                <c:pt idx="15">
                  <c:v>Ceuta y Melilla</c:v>
                </c:pt>
                <c:pt idx="16">
                  <c:v>Navarra, Comunidad Foral de</c:v>
                </c:pt>
                <c:pt idx="17">
                  <c:v>Cantabria</c:v>
                </c:pt>
                <c:pt idx="18">
                  <c:v>Galicia</c:v>
                </c:pt>
              </c:strCache>
            </c:strRef>
          </c:cat>
          <c:val>
            <c:numRef>
              <c:f>'24asolcasaad_pobl'!$AX$11:$AX$29</c:f>
              <c:numCache>
                <c:formatCode>0.00</c:formatCode>
                <c:ptCount val="19"/>
                <c:pt idx="0">
                  <c:v>49.580526658503139</c:v>
                </c:pt>
                <c:pt idx="1">
                  <c:v>45.216100296931707</c:v>
                </c:pt>
                <c:pt idx="2">
                  <c:v>44.215826770618321</c:v>
                </c:pt>
                <c:pt idx="3">
                  <c:v>44.000930573824029</c:v>
                </c:pt>
                <c:pt idx="4">
                  <c:v>43.648704909745142</c:v>
                </c:pt>
                <c:pt idx="5">
                  <c:v>42.557801523430143</c:v>
                </c:pt>
                <c:pt idx="6">
                  <c:v>42.245770985320483</c:v>
                </c:pt>
                <c:pt idx="7">
                  <c:v>40.407779207080956</c:v>
                </c:pt>
                <c:pt idx="8">
                  <c:v>39.560206598828245</c:v>
                </c:pt>
                <c:pt idx="9">
                  <c:v>38.986825603653337</c:v>
                </c:pt>
                <c:pt idx="10">
                  <c:v>38.705489614243326</c:v>
                </c:pt>
                <c:pt idx="11">
                  <c:v>38.493742095852774</c:v>
                </c:pt>
                <c:pt idx="12">
                  <c:v>38.222623186789797</c:v>
                </c:pt>
                <c:pt idx="13">
                  <c:v>32.868660203025442</c:v>
                </c:pt>
                <c:pt idx="14">
                  <c:v>32.381646199033277</c:v>
                </c:pt>
                <c:pt idx="15">
                  <c:v>31.946920182214299</c:v>
                </c:pt>
                <c:pt idx="16">
                  <c:v>31.211934578799699</c:v>
                </c:pt>
                <c:pt idx="17">
                  <c:v>30.293615406507922</c:v>
                </c:pt>
                <c:pt idx="18">
                  <c:v>22.185646307281143</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'25solaltabaja'!$AA$11:$AA$71</c:f>
              <c:numCache>
                <c:formatCode>m/d/yyyy</c:formatCode>
                <c:ptCount val="6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numCache>
            </c:numRef>
          </c:cat>
          <c:val>
            <c:numRef>
              <c:f>'25solaltabaja'!$AB$11:$AB$71</c:f>
              <c:numCache>
                <c:formatCode>0</c:formatCode>
                <c:ptCount val="61"/>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pt idx="59">
                  <c:v>44119</c:v>
                </c:pt>
                <c:pt idx="60">
                  <c:v>46346</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'25solaltabaja'!$AA$11:$AA$71</c:f>
              <c:numCache>
                <c:formatCode>m/d/yyyy</c:formatCode>
                <c:ptCount val="6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numCache>
            </c:numRef>
          </c:cat>
          <c:val>
            <c:numRef>
              <c:f>'25solaltabaja'!$AC$11:$AC$71</c:f>
              <c:numCache>
                <c:formatCode>0</c:formatCode>
                <c:ptCount val="61"/>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pt idx="59">
                  <c:v>41913</c:v>
                </c:pt>
                <c:pt idx="60">
                  <c:v>25654</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6539</c:v>
                </c:pt>
                <c:pt idx="1">
                  <c:v>162287</c:v>
                </c:pt>
                <c:pt idx="2">
                  <c:v>78835</c:v>
                </c:pt>
                <c:pt idx="3">
                  <c:v>89095</c:v>
                </c:pt>
                <c:pt idx="4">
                  <c:v>103583</c:v>
                </c:pt>
                <c:pt idx="5">
                  <c:v>172822</c:v>
                </c:pt>
                <c:pt idx="6">
                  <c:v>517348</c:v>
                </c:pt>
                <c:pt idx="7">
                  <c:v>1224761</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10.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6.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6.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6.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8.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66AC86DD-283B-43CE-BE34-A02B8432062F}"/>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13</xdr:col>
      <xdr:colOff>349250</xdr:colOff>
      <xdr:row>6</xdr:row>
      <xdr:rowOff>733425</xdr:rowOff>
    </xdr:from>
    <xdr:to>
      <xdr:col>22</xdr:col>
      <xdr:colOff>116205</xdr:colOff>
      <xdr:row>11</xdr:row>
      <xdr:rowOff>79374</xdr:rowOff>
    </xdr:to>
    <xdr:sp macro="" textlink="">
      <xdr:nvSpPr>
        <xdr:cNvPr id="5" name="Cuadro de texto 2">
          <a:extLst>
            <a:ext uri="{FF2B5EF4-FFF2-40B4-BE49-F238E27FC236}">
              <a16:creationId xmlns:a16="http://schemas.microsoft.com/office/drawing/2014/main" id="{B15A4EE5-1C82-4014-B5F6-6C65390AD544}"/>
            </a:ext>
          </a:extLst>
        </xdr:cNvPr>
        <xdr:cNvSpPr txBox="1"/>
      </xdr:nvSpPr>
      <xdr:spPr>
        <a:xfrm>
          <a:off x="6473825" y="3686175"/>
          <a:ext cx="4329430" cy="182244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E5BABC8E-91E7-4CB4-9CEA-2651D6EC457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13</xdr:col>
      <xdr:colOff>381000</xdr:colOff>
      <xdr:row>11</xdr:row>
      <xdr:rowOff>101600</xdr:rowOff>
    </xdr:from>
    <xdr:to>
      <xdr:col>21</xdr:col>
      <xdr:colOff>344805</xdr:colOff>
      <xdr:row>11</xdr:row>
      <xdr:rowOff>159385</xdr:rowOff>
    </xdr:to>
    <xdr:pic>
      <xdr:nvPicPr>
        <xdr:cNvPr id="7" name="Imagen 6">
          <a:extLst>
            <a:ext uri="{FF2B5EF4-FFF2-40B4-BE49-F238E27FC236}">
              <a16:creationId xmlns:a16="http://schemas.microsoft.com/office/drawing/2014/main" id="{A1BA89AA-1162-4486-9F4F-AB19046D78C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65900" y="5537200"/>
          <a:ext cx="3773805" cy="57785"/>
        </a:xfrm>
        <a:prstGeom prst="rect">
          <a:avLst/>
        </a:prstGeom>
      </xdr:spPr>
    </xdr:pic>
    <xdr:clientData/>
  </xdr:twoCellAnchor>
  <xdr:twoCellAnchor>
    <xdr:from>
      <xdr:col>13</xdr:col>
      <xdr:colOff>429985</xdr:colOff>
      <xdr:row>11</xdr:row>
      <xdr:rowOff>312057</xdr:rowOff>
    </xdr:from>
    <xdr:to>
      <xdr:col>21</xdr:col>
      <xdr:colOff>623025</xdr:colOff>
      <xdr:row>11</xdr:row>
      <xdr:rowOff>621756</xdr:rowOff>
    </xdr:to>
    <xdr:sp macro="" textlink="">
      <xdr:nvSpPr>
        <xdr:cNvPr id="8" name="Cuadro de texto 2">
          <a:extLst>
            <a:ext uri="{FF2B5EF4-FFF2-40B4-BE49-F238E27FC236}">
              <a16:creationId xmlns:a16="http://schemas.microsoft.com/office/drawing/2014/main" id="{CA4E23BD-EA2F-41D8-A357-088AA65346A0}"/>
            </a:ext>
          </a:extLst>
        </xdr:cNvPr>
        <xdr:cNvSpPr txBox="1"/>
      </xdr:nvSpPr>
      <xdr:spPr>
        <a:xfrm>
          <a:off x="6614885" y="5747657"/>
          <a:ext cx="4003040"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a:t>
          </a:r>
          <a:r>
            <a:rPr lang="es-ES" sz="1500" b="1" kern="1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de marzo</a:t>
          </a: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de 2026</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658471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26646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428714</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27,8%</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72,2%</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26646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50" zoomScaleNormal="5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14"/>
      <c r="C2" s="1414"/>
      <c r="D2" s="1414"/>
      <c r="E2" s="1414"/>
      <c r="F2" s="1414"/>
      <c r="G2" s="1414"/>
      <c r="H2" s="1414"/>
      <c r="I2" s="1414"/>
      <c r="J2" s="1414"/>
      <c r="K2" s="1414"/>
      <c r="L2" s="1414"/>
      <c r="M2" s="1414"/>
      <c r="N2" s="1414"/>
      <c r="O2" s="1414"/>
      <c r="P2" s="1414"/>
      <c r="Q2" s="1414"/>
      <c r="R2" s="1414"/>
      <c r="S2" s="1414"/>
      <c r="T2" s="1414"/>
      <c r="U2" s="1335"/>
    </row>
    <row r="3" spans="1:21" s="4" customFormat="1" ht="45.75" customHeight="1" x14ac:dyDescent="0.25">
      <c r="A3" s="5"/>
      <c r="B3" s="1415" t="s">
        <v>487</v>
      </c>
      <c r="C3" s="1415"/>
      <c r="D3" s="1415"/>
      <c r="E3" s="1415"/>
      <c r="F3" s="1415"/>
      <c r="G3" s="1415"/>
      <c r="H3" s="1415"/>
      <c r="I3" s="1415"/>
      <c r="J3" s="1415"/>
      <c r="K3" s="1415"/>
      <c r="L3" s="1415"/>
      <c r="M3" s="1415"/>
      <c r="N3" s="1415"/>
      <c r="O3" s="1415"/>
      <c r="P3" s="1415"/>
      <c r="Q3" s="1415"/>
      <c r="R3" s="1415"/>
      <c r="S3" s="1415"/>
      <c r="T3" s="1415"/>
      <c r="U3" s="5"/>
    </row>
    <row r="4" spans="1:21" s="4" customFormat="1" ht="45.75" customHeight="1" x14ac:dyDescent="0.25">
      <c r="A4" s="5"/>
      <c r="B4" s="1415" t="s">
        <v>486</v>
      </c>
      <c r="C4" s="1415"/>
      <c r="D4" s="1415"/>
      <c r="E4" s="1415"/>
      <c r="F4" s="1415"/>
      <c r="G4" s="1415"/>
      <c r="H4" s="1415"/>
      <c r="I4" s="1415"/>
      <c r="J4" s="1415"/>
      <c r="K4" s="1415"/>
      <c r="L4" s="1415"/>
      <c r="M4" s="1415"/>
      <c r="N4" s="1415"/>
      <c r="O4" s="1415"/>
      <c r="P4" s="1415"/>
      <c r="Q4" s="1415"/>
      <c r="R4" s="1415"/>
      <c r="S4" s="1415"/>
      <c r="T4" s="1415"/>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16" t="s">
        <v>499</v>
      </c>
      <c r="C6" s="1416"/>
      <c r="D6" s="1416"/>
      <c r="E6" s="1416"/>
      <c r="F6" s="1416"/>
      <c r="G6" s="1416"/>
      <c r="H6" s="1416"/>
      <c r="I6" s="1416"/>
      <c r="J6" s="1416"/>
      <c r="K6" s="1416"/>
      <c r="L6" s="1416"/>
      <c r="M6" s="1416"/>
      <c r="N6" s="1416"/>
      <c r="O6" s="1416"/>
      <c r="P6" s="1416"/>
      <c r="Q6" s="1416"/>
      <c r="R6" s="1416"/>
      <c r="S6" s="1416"/>
      <c r="T6" s="1416"/>
      <c r="U6" s="1416"/>
    </row>
    <row r="7" spans="1:21" ht="74.150000000000006" customHeight="1" x14ac:dyDescent="0.35">
      <c r="B7" s="1417"/>
      <c r="C7" s="1417"/>
      <c r="D7" s="1417"/>
      <c r="E7" s="1417"/>
      <c r="F7" s="1417"/>
      <c r="G7" s="1417"/>
      <c r="H7" s="1417"/>
      <c r="I7" s="1417"/>
      <c r="J7" s="1417"/>
      <c r="K7" s="1417"/>
      <c r="L7" s="1417"/>
      <c r="M7" s="1417"/>
      <c r="N7" s="1417"/>
      <c r="O7" s="1417"/>
      <c r="P7" s="1417"/>
      <c r="Q7" s="1417"/>
      <c r="R7" s="1417"/>
      <c r="S7" s="1417"/>
      <c r="T7" s="1417"/>
      <c r="U7" s="1417"/>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18" t="s">
        <v>485</v>
      </c>
      <c r="C9" s="1418"/>
      <c r="D9" s="1418"/>
      <c r="E9" s="1418"/>
      <c r="F9" s="1418"/>
      <c r="G9" s="1418"/>
      <c r="H9" s="1418"/>
      <c r="I9" s="1418"/>
      <c r="J9" s="1418"/>
      <c r="K9" s="1418"/>
      <c r="L9" s="1418"/>
      <c r="M9" s="1418"/>
      <c r="N9" s="1418"/>
      <c r="O9" s="1418"/>
      <c r="P9" s="1418"/>
      <c r="Q9" s="1418"/>
      <c r="R9" s="1418"/>
      <c r="S9" s="1418"/>
    </row>
    <row r="10" spans="1:21" x14ac:dyDescent="0.25">
      <c r="B10" s="1418"/>
      <c r="C10" s="1418"/>
      <c r="D10" s="1418"/>
      <c r="E10" s="1418"/>
      <c r="F10" s="1418"/>
      <c r="G10" s="1418"/>
      <c r="H10" s="1418"/>
      <c r="I10" s="1418"/>
      <c r="J10" s="1418"/>
      <c r="K10" s="1418"/>
      <c r="L10" s="1418"/>
      <c r="M10" s="1418"/>
      <c r="N10" s="1418"/>
      <c r="O10" s="1418"/>
      <c r="P10" s="1418"/>
      <c r="Q10" s="1418"/>
      <c r="R10" s="1418"/>
      <c r="S10" s="1418"/>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13" t="s">
        <v>484</v>
      </c>
      <c r="C12" s="1413"/>
      <c r="D12" s="1413"/>
      <c r="E12" s="1413"/>
      <c r="F12" s="1413"/>
      <c r="G12" s="1413"/>
      <c r="H12" s="1413"/>
      <c r="I12" s="1413"/>
      <c r="J12" s="1413"/>
      <c r="K12" s="1413"/>
      <c r="L12" s="1413"/>
      <c r="M12" s="1413"/>
      <c r="N12" s="1413"/>
      <c r="O12" s="1413"/>
      <c r="P12" s="1413"/>
      <c r="Q12" s="1413"/>
      <c r="R12" s="1413"/>
      <c r="S12" s="1413"/>
      <c r="T12" s="141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31" t="s">
        <v>370</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row>
    <row r="5" spans="1:29" x14ac:dyDescent="0.35">
      <c r="B5" s="219"/>
      <c r="C5" s="219"/>
      <c r="D5" s="1443" t="s">
        <v>365</v>
      </c>
      <c r="E5" s="1443"/>
      <c r="F5" s="1443"/>
      <c r="G5" s="1443"/>
      <c r="H5" s="1443"/>
      <c r="I5" s="1443"/>
      <c r="J5" s="1443"/>
      <c r="K5" s="1443"/>
      <c r="L5" s="1443"/>
      <c r="M5" s="219"/>
      <c r="N5" s="1433" t="s">
        <v>339</v>
      </c>
      <c r="O5" s="1433"/>
      <c r="P5" s="1433"/>
      <c r="Q5" s="1433"/>
      <c r="R5" s="1433"/>
      <c r="S5" s="1433"/>
      <c r="T5" s="1433"/>
      <c r="U5" s="1433"/>
      <c r="V5" s="1433"/>
      <c r="W5" s="1433"/>
      <c r="X5" s="1433"/>
      <c r="Y5" s="1433"/>
      <c r="Z5" s="1433"/>
      <c r="AA5" s="1433"/>
    </row>
    <row r="6" spans="1:29" ht="21" customHeight="1" x14ac:dyDescent="0.35">
      <c r="B6" s="219"/>
      <c r="C6" s="219"/>
      <c r="D6" s="1444"/>
      <c r="E6" s="1444"/>
      <c r="F6" s="1444"/>
      <c r="G6" s="1444"/>
      <c r="H6" s="1444"/>
      <c r="I6" s="1444"/>
      <c r="J6" s="1444"/>
      <c r="K6" s="1444"/>
      <c r="L6" s="1444"/>
      <c r="M6" s="219"/>
      <c r="N6" s="1434">
        <v>44196</v>
      </c>
      <c r="O6" s="1435"/>
      <c r="P6" s="1436">
        <v>44561</v>
      </c>
      <c r="Q6" s="1437"/>
      <c r="R6" s="1436">
        <v>44926</v>
      </c>
      <c r="S6" s="1437"/>
      <c r="T6" s="1439">
        <v>45291</v>
      </c>
      <c r="U6" s="1440"/>
      <c r="V6" s="1427">
        <v>45657</v>
      </c>
      <c r="W6" s="1438"/>
      <c r="X6" s="1441">
        <v>46022</v>
      </c>
      <c r="Y6" s="1442"/>
      <c r="Z6" s="1427">
        <v>46112</v>
      </c>
      <c r="AA6" s="1428"/>
    </row>
    <row r="7" spans="1:29" x14ac:dyDescent="0.35">
      <c r="B7" s="225"/>
      <c r="C7" s="219"/>
      <c r="D7" s="226">
        <v>43830</v>
      </c>
      <c r="E7" s="227">
        <v>44196</v>
      </c>
      <c r="F7" s="228">
        <v>44561</v>
      </c>
      <c r="G7" s="228">
        <v>44926</v>
      </c>
      <c r="H7" s="228">
        <v>45291</v>
      </c>
      <c r="I7" s="228">
        <v>45657</v>
      </c>
      <c r="J7" s="228">
        <v>46022</v>
      </c>
      <c r="K7" s="228">
        <v>46112</v>
      </c>
      <c r="L7" s="229"/>
      <c r="M7" s="219"/>
      <c r="N7" s="230" t="s">
        <v>28</v>
      </c>
      <c r="O7" s="231" t="s">
        <v>340</v>
      </c>
      <c r="P7" s="232" t="s">
        <v>28</v>
      </c>
      <c r="Q7" s="233" t="s">
        <v>340</v>
      </c>
      <c r="R7" s="231" t="s">
        <v>28</v>
      </c>
      <c r="S7" s="232" t="s">
        <v>340</v>
      </c>
      <c r="T7" s="232" t="s">
        <v>28</v>
      </c>
      <c r="U7" s="232" t="s">
        <v>340</v>
      </c>
      <c r="V7" s="232" t="s">
        <v>28</v>
      </c>
      <c r="W7" s="227" t="s">
        <v>340</v>
      </c>
      <c r="X7" s="1408" t="s">
        <v>28</v>
      </c>
      <c r="Y7" s="135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293661</v>
      </c>
      <c r="E9" s="300">
        <v>310424</v>
      </c>
      <c r="F9" s="300">
        <v>359285</v>
      </c>
      <c r="G9" s="254">
        <v>390413</v>
      </c>
      <c r="H9" s="254">
        <v>421261</v>
      </c>
      <c r="I9" s="254">
        <v>442241</v>
      </c>
      <c r="J9" s="254">
        <v>523381</v>
      </c>
      <c r="K9" s="301">
        <v>541570</v>
      </c>
      <c r="L9" s="302"/>
      <c r="M9" s="222"/>
      <c r="N9" s="278">
        <v>5.7082826796884811E-2</v>
      </c>
      <c r="O9" s="279">
        <v>16763</v>
      </c>
      <c r="P9" s="280">
        <v>0.15740084529546694</v>
      </c>
      <c r="Q9" s="279">
        <v>48861</v>
      </c>
      <c r="R9" s="280">
        <v>8.6638740832486683E-2</v>
      </c>
      <c r="S9" s="279">
        <v>31128</v>
      </c>
      <c r="T9" s="280">
        <v>7.9013762349102068E-2</v>
      </c>
      <c r="U9" s="279">
        <v>30848</v>
      </c>
      <c r="V9" s="280">
        <v>4.9802853812719539E-2</v>
      </c>
      <c r="W9" s="279">
        <v>20980</v>
      </c>
      <c r="X9" s="280">
        <v>0.18347462130376879</v>
      </c>
      <c r="Y9" s="276">
        <v>81140</v>
      </c>
      <c r="Z9" s="280">
        <v>0.20899384084419959</v>
      </c>
      <c r="AA9" s="279">
        <v>93619</v>
      </c>
    </row>
    <row r="10" spans="1:29" x14ac:dyDescent="0.35">
      <c r="B10" s="303" t="s">
        <v>7</v>
      </c>
      <c r="C10" s="219"/>
      <c r="D10" s="253">
        <v>39164</v>
      </c>
      <c r="E10" s="254">
        <v>37313</v>
      </c>
      <c r="F10" s="254">
        <v>41449</v>
      </c>
      <c r="G10" s="254">
        <v>43712</v>
      </c>
      <c r="H10" s="254">
        <v>51888</v>
      </c>
      <c r="I10" s="254">
        <v>59918</v>
      </c>
      <c r="J10" s="254">
        <v>65157</v>
      </c>
      <c r="K10" s="257">
        <v>66104</v>
      </c>
      <c r="L10" s="304"/>
      <c r="M10" s="219"/>
      <c r="N10" s="256">
        <v>-4.726279236033093E-2</v>
      </c>
      <c r="O10" s="257">
        <v>-1851</v>
      </c>
      <c r="P10" s="258">
        <v>0.11084608581459543</v>
      </c>
      <c r="Q10" s="257">
        <v>4136</v>
      </c>
      <c r="R10" s="258">
        <v>5.4597215855629821E-2</v>
      </c>
      <c r="S10" s="257">
        <v>2263</v>
      </c>
      <c r="T10" s="258">
        <v>0.18704245973645683</v>
      </c>
      <c r="U10" s="257">
        <v>8176</v>
      </c>
      <c r="V10" s="258">
        <v>0.15475639839654631</v>
      </c>
      <c r="W10" s="257">
        <v>8030</v>
      </c>
      <c r="X10" s="258">
        <v>8.7436162755766267E-2</v>
      </c>
      <c r="Y10" s="254">
        <v>5239</v>
      </c>
      <c r="Z10" s="258">
        <v>9.2736469732535465E-2</v>
      </c>
      <c r="AA10" s="257">
        <v>5610</v>
      </c>
    </row>
    <row r="11" spans="1:29" x14ac:dyDescent="0.35">
      <c r="B11" s="303" t="s">
        <v>37</v>
      </c>
      <c r="C11" s="219"/>
      <c r="D11" s="253">
        <v>27579</v>
      </c>
      <c r="E11" s="254">
        <v>30931</v>
      </c>
      <c r="F11" s="254">
        <v>35120</v>
      </c>
      <c r="G11" s="254">
        <v>36982</v>
      </c>
      <c r="H11" s="254">
        <v>40207</v>
      </c>
      <c r="I11" s="254">
        <v>45532</v>
      </c>
      <c r="J11" s="254">
        <v>48068</v>
      </c>
      <c r="K11" s="257">
        <v>48512</v>
      </c>
      <c r="M11" s="222"/>
      <c r="N11" s="256">
        <v>0.12154175278291457</v>
      </c>
      <c r="O11" s="257">
        <v>3352</v>
      </c>
      <c r="P11" s="258">
        <v>0.13543047428146515</v>
      </c>
      <c r="Q11" s="257">
        <v>4189</v>
      </c>
      <c r="R11" s="258">
        <v>5.3018223234624129E-2</v>
      </c>
      <c r="S11" s="257">
        <v>1862</v>
      </c>
      <c r="T11" s="258">
        <v>8.7204586014818064E-2</v>
      </c>
      <c r="U11" s="257">
        <v>3225</v>
      </c>
      <c r="V11" s="258">
        <v>0.13243962494093076</v>
      </c>
      <c r="W11" s="257">
        <v>5325</v>
      </c>
      <c r="X11" s="258">
        <v>5.5697092154967986E-2</v>
      </c>
      <c r="Y11" s="254">
        <v>2536</v>
      </c>
      <c r="Z11" s="258">
        <v>9.0060109403273803E-3</v>
      </c>
      <c r="AA11" s="257">
        <v>433</v>
      </c>
    </row>
    <row r="12" spans="1:29" x14ac:dyDescent="0.35">
      <c r="B12" s="303" t="s">
        <v>38</v>
      </c>
      <c r="C12" s="219"/>
      <c r="D12" s="253">
        <v>28653</v>
      </c>
      <c r="E12" s="254">
        <v>36929</v>
      </c>
      <c r="F12" s="254">
        <v>39491</v>
      </c>
      <c r="G12" s="254">
        <v>42042</v>
      </c>
      <c r="H12" s="254">
        <v>47979</v>
      </c>
      <c r="I12" s="254">
        <v>52870</v>
      </c>
      <c r="J12" s="254">
        <v>56738</v>
      </c>
      <c r="K12" s="257">
        <v>57284</v>
      </c>
      <c r="M12" s="222"/>
      <c r="N12" s="256">
        <v>0.28883537500436263</v>
      </c>
      <c r="O12" s="257">
        <v>8276</v>
      </c>
      <c r="P12" s="258">
        <v>6.9376370873839077E-2</v>
      </c>
      <c r="Q12" s="257">
        <v>2562</v>
      </c>
      <c r="R12" s="258">
        <v>6.4596996784077376E-2</v>
      </c>
      <c r="S12" s="257">
        <v>2551</v>
      </c>
      <c r="T12" s="258">
        <v>0.14121592693021268</v>
      </c>
      <c r="U12" s="257">
        <v>5937</v>
      </c>
      <c r="V12" s="258">
        <v>0.10194043227245264</v>
      </c>
      <c r="W12" s="257">
        <v>4891</v>
      </c>
      <c r="X12" s="258">
        <v>7.3160582560998666E-2</v>
      </c>
      <c r="Y12" s="254">
        <v>3868</v>
      </c>
      <c r="Z12" s="258">
        <v>8.7498813478879889E-2</v>
      </c>
      <c r="AA12" s="257">
        <v>4609</v>
      </c>
    </row>
    <row r="13" spans="1:29" x14ac:dyDescent="0.35">
      <c r="B13" s="303" t="s">
        <v>6</v>
      </c>
      <c r="C13" s="219"/>
      <c r="D13" s="253">
        <v>24418</v>
      </c>
      <c r="E13" s="254">
        <v>26624</v>
      </c>
      <c r="F13" s="254">
        <v>28747</v>
      </c>
      <c r="G13" s="254">
        <v>38665</v>
      </c>
      <c r="H13" s="254">
        <v>45957</v>
      </c>
      <c r="I13" s="254">
        <v>62165</v>
      </c>
      <c r="J13" s="254">
        <v>75402</v>
      </c>
      <c r="K13" s="257">
        <v>87958</v>
      </c>
      <c r="L13" s="304"/>
      <c r="M13" s="219"/>
      <c r="N13" s="256">
        <v>9.0343189450405426E-2</v>
      </c>
      <c r="O13" s="257">
        <v>2206</v>
      </c>
      <c r="P13" s="258">
        <v>7.9740084134615419E-2</v>
      </c>
      <c r="Q13" s="257">
        <v>2123</v>
      </c>
      <c r="R13" s="258">
        <v>0.34500991407799075</v>
      </c>
      <c r="S13" s="257">
        <v>9918</v>
      </c>
      <c r="T13" s="258">
        <v>0.1885943359627571</v>
      </c>
      <c r="U13" s="257">
        <v>7292</v>
      </c>
      <c r="V13" s="258">
        <v>0.35267750288312993</v>
      </c>
      <c r="W13" s="257">
        <v>16208</v>
      </c>
      <c r="X13" s="258">
        <v>0.21293332260918518</v>
      </c>
      <c r="Y13" s="254">
        <v>13237</v>
      </c>
      <c r="Z13" s="258">
        <v>0.65483895243829027</v>
      </c>
      <c r="AA13" s="257">
        <v>34806</v>
      </c>
      <c r="AC13" s="224"/>
    </row>
    <row r="14" spans="1:29" x14ac:dyDescent="0.35">
      <c r="B14" s="303" t="s">
        <v>5</v>
      </c>
      <c r="C14" s="219"/>
      <c r="D14" s="253">
        <v>26271</v>
      </c>
      <c r="E14" s="254">
        <v>26136</v>
      </c>
      <c r="F14" s="254">
        <v>26969</v>
      </c>
      <c r="G14" s="254">
        <v>27567</v>
      </c>
      <c r="H14" s="254">
        <v>26847</v>
      </c>
      <c r="I14" s="254">
        <v>28654</v>
      </c>
      <c r="J14" s="254">
        <v>28934</v>
      </c>
      <c r="K14" s="257">
        <v>29924</v>
      </c>
      <c r="M14" s="222"/>
      <c r="N14" s="256">
        <v>-5.1387461459403427E-3</v>
      </c>
      <c r="O14" s="257">
        <v>-135</v>
      </c>
      <c r="P14" s="258">
        <v>3.1871747780838788E-2</v>
      </c>
      <c r="Q14" s="257">
        <v>833</v>
      </c>
      <c r="R14" s="258">
        <v>2.2173606733657092E-2</v>
      </c>
      <c r="S14" s="257">
        <v>598</v>
      </c>
      <c r="T14" s="258">
        <v>-2.611818478615735E-2</v>
      </c>
      <c r="U14" s="257">
        <v>-720</v>
      </c>
      <c r="V14" s="258">
        <v>6.7307334152791665E-2</v>
      </c>
      <c r="W14" s="257">
        <v>1807</v>
      </c>
      <c r="X14" s="258">
        <v>9.7717596147135488E-3</v>
      </c>
      <c r="Y14" s="254">
        <v>280</v>
      </c>
      <c r="Z14" s="258">
        <v>3.9208195867338036E-2</v>
      </c>
      <c r="AA14" s="257">
        <v>1129</v>
      </c>
      <c r="AC14" s="224"/>
    </row>
    <row r="15" spans="1:29" x14ac:dyDescent="0.35">
      <c r="B15" s="303" t="s">
        <v>4</v>
      </c>
      <c r="C15" s="219"/>
      <c r="D15" s="253">
        <v>139852</v>
      </c>
      <c r="E15" s="254">
        <v>141310</v>
      </c>
      <c r="F15" s="254">
        <v>148050</v>
      </c>
      <c r="G15" s="254">
        <v>153910</v>
      </c>
      <c r="H15" s="254">
        <v>168591</v>
      </c>
      <c r="I15" s="254">
        <v>177785</v>
      </c>
      <c r="J15" s="254">
        <v>183946</v>
      </c>
      <c r="K15" s="257">
        <v>180224</v>
      </c>
      <c r="M15" s="222"/>
      <c r="N15" s="256">
        <v>1.0425306752853025E-2</v>
      </c>
      <c r="O15" s="257">
        <v>1458</v>
      </c>
      <c r="P15" s="258">
        <v>4.7696553676314535E-2</v>
      </c>
      <c r="Q15" s="257">
        <v>6740</v>
      </c>
      <c r="R15" s="258">
        <v>3.9581222559945894E-2</v>
      </c>
      <c r="S15" s="257">
        <v>5860</v>
      </c>
      <c r="T15" s="258">
        <v>9.5386914430511283E-2</v>
      </c>
      <c r="U15" s="257">
        <v>14681</v>
      </c>
      <c r="V15" s="258">
        <v>5.4534346436049264E-2</v>
      </c>
      <c r="W15" s="257">
        <v>9194</v>
      </c>
      <c r="X15" s="258">
        <v>3.4654217172427337E-2</v>
      </c>
      <c r="Y15" s="254">
        <v>6161</v>
      </c>
      <c r="Z15" s="258">
        <v>1.1375051207371589E-2</v>
      </c>
      <c r="AA15" s="257">
        <v>2027</v>
      </c>
      <c r="AC15" s="224"/>
    </row>
    <row r="16" spans="1:29" x14ac:dyDescent="0.35">
      <c r="B16" s="303" t="s">
        <v>40</v>
      </c>
      <c r="C16" s="219"/>
      <c r="D16" s="253">
        <v>75685</v>
      </c>
      <c r="E16" s="254">
        <v>73889</v>
      </c>
      <c r="F16" s="254">
        <v>80243</v>
      </c>
      <c r="G16" s="254">
        <v>85666</v>
      </c>
      <c r="H16" s="254">
        <v>97263</v>
      </c>
      <c r="I16" s="254">
        <v>106527</v>
      </c>
      <c r="J16" s="254">
        <v>118432</v>
      </c>
      <c r="K16" s="257">
        <v>118918</v>
      </c>
      <c r="M16" s="222"/>
      <c r="N16" s="256">
        <v>-2.372993327607853E-2</v>
      </c>
      <c r="O16" s="257">
        <v>-1796</v>
      </c>
      <c r="P16" s="258">
        <v>8.5993855648337281E-2</v>
      </c>
      <c r="Q16" s="257">
        <v>6354</v>
      </c>
      <c r="R16" s="258">
        <v>6.7582219009757916E-2</v>
      </c>
      <c r="S16" s="257">
        <v>5423</v>
      </c>
      <c r="T16" s="258">
        <v>0.13537459435481991</v>
      </c>
      <c r="U16" s="257">
        <v>11597</v>
      </c>
      <c r="V16" s="258">
        <v>9.5246907868356878E-2</v>
      </c>
      <c r="W16" s="257">
        <v>9264</v>
      </c>
      <c r="X16" s="258">
        <v>0.11175570512639998</v>
      </c>
      <c r="Y16" s="254">
        <v>11905</v>
      </c>
      <c r="Z16" s="258">
        <v>0.10551465119738213</v>
      </c>
      <c r="AA16" s="257">
        <v>11350</v>
      </c>
      <c r="AC16" s="224"/>
    </row>
    <row r="17" spans="2:31" x14ac:dyDescent="0.35">
      <c r="B17" s="303" t="s">
        <v>41</v>
      </c>
      <c r="C17" s="219"/>
      <c r="D17" s="253">
        <v>203003</v>
      </c>
      <c r="E17" s="254">
        <v>193486</v>
      </c>
      <c r="F17" s="254">
        <v>203102</v>
      </c>
      <c r="G17" s="254">
        <v>227045</v>
      </c>
      <c r="H17" s="254">
        <v>245461</v>
      </c>
      <c r="I17" s="254">
        <v>282812</v>
      </c>
      <c r="J17" s="254">
        <v>308066</v>
      </c>
      <c r="K17" s="257">
        <v>311438</v>
      </c>
      <c r="M17" s="222"/>
      <c r="N17" s="256">
        <v>-4.6881080575163936E-2</v>
      </c>
      <c r="O17" s="257">
        <v>-9517</v>
      </c>
      <c r="P17" s="258">
        <v>4.9698686209854959E-2</v>
      </c>
      <c r="Q17" s="257">
        <v>9616</v>
      </c>
      <c r="R17" s="258">
        <v>0.11788657915727074</v>
      </c>
      <c r="S17" s="257">
        <v>23943</v>
      </c>
      <c r="T17" s="258">
        <v>8.1111673897245051E-2</v>
      </c>
      <c r="U17" s="257">
        <v>18416</v>
      </c>
      <c r="V17" s="258">
        <v>0.15216673931907709</v>
      </c>
      <c r="W17" s="257">
        <v>37351</v>
      </c>
      <c r="X17" s="258">
        <v>8.9296069473713935E-2</v>
      </c>
      <c r="Y17" s="254">
        <v>25254</v>
      </c>
      <c r="Z17" s="258">
        <v>8.6429313965576293E-2</v>
      </c>
      <c r="AA17" s="257">
        <v>24776</v>
      </c>
      <c r="AC17" s="224"/>
    </row>
    <row r="18" spans="2:31" x14ac:dyDescent="0.35">
      <c r="B18" s="303" t="s">
        <v>3</v>
      </c>
      <c r="C18" s="219"/>
      <c r="D18" s="253">
        <v>94194</v>
      </c>
      <c r="E18" s="254">
        <v>109857</v>
      </c>
      <c r="F18" s="254">
        <v>128089</v>
      </c>
      <c r="G18" s="254">
        <v>169532</v>
      </c>
      <c r="H18" s="254">
        <v>200429</v>
      </c>
      <c r="I18" s="254">
        <v>249660</v>
      </c>
      <c r="J18" s="254">
        <v>271458</v>
      </c>
      <c r="K18" s="257">
        <v>272165</v>
      </c>
      <c r="M18" s="222"/>
      <c r="N18" s="256">
        <v>0.1662844767182623</v>
      </c>
      <c r="O18" s="257">
        <v>15663</v>
      </c>
      <c r="P18" s="258">
        <v>0.16596120411079851</v>
      </c>
      <c r="Q18" s="257">
        <v>18232</v>
      </c>
      <c r="R18" s="258">
        <v>0.32354847020431099</v>
      </c>
      <c r="S18" s="257">
        <v>41443</v>
      </c>
      <c r="T18" s="258">
        <v>0.18224877899157677</v>
      </c>
      <c r="U18" s="257">
        <v>30897</v>
      </c>
      <c r="V18" s="258">
        <v>0.24562812766615605</v>
      </c>
      <c r="W18" s="257">
        <v>49231</v>
      </c>
      <c r="X18" s="258">
        <v>8.7310742609949532E-2</v>
      </c>
      <c r="Y18" s="254">
        <v>21798</v>
      </c>
      <c r="Z18" s="258">
        <v>6.91039505367812E-2</v>
      </c>
      <c r="AA18" s="257">
        <v>17592</v>
      </c>
      <c r="AC18" s="224"/>
    </row>
    <row r="19" spans="2:31" x14ac:dyDescent="0.35">
      <c r="B19" s="303" t="s">
        <v>2</v>
      </c>
      <c r="C19" s="219"/>
      <c r="D19" s="253">
        <v>31136</v>
      </c>
      <c r="E19" s="254">
        <v>31717</v>
      </c>
      <c r="F19" s="254">
        <v>33614</v>
      </c>
      <c r="G19" s="254">
        <v>36559</v>
      </c>
      <c r="H19" s="254">
        <v>40743</v>
      </c>
      <c r="I19" s="254">
        <v>44548</v>
      </c>
      <c r="J19" s="254">
        <v>44892</v>
      </c>
      <c r="K19" s="257">
        <v>44089</v>
      </c>
      <c r="L19" s="304"/>
      <c r="M19" s="219"/>
      <c r="N19" s="256">
        <v>1.8660071942446121E-2</v>
      </c>
      <c r="O19" s="257">
        <v>581</v>
      </c>
      <c r="P19" s="258">
        <v>5.9810196424630258E-2</v>
      </c>
      <c r="Q19" s="257">
        <v>1897</v>
      </c>
      <c r="R19" s="258">
        <v>8.7612304396977425E-2</v>
      </c>
      <c r="S19" s="257">
        <v>2945</v>
      </c>
      <c r="T19" s="258">
        <v>0.11444514346672507</v>
      </c>
      <c r="U19" s="1407">
        <v>4184</v>
      </c>
      <c r="V19" s="258">
        <v>9.3390275630169661E-2</v>
      </c>
      <c r="W19" s="257">
        <v>3805</v>
      </c>
      <c r="X19" s="258">
        <v>7.7220077220077066E-3</v>
      </c>
      <c r="Y19" s="254">
        <v>344</v>
      </c>
      <c r="Z19" s="258">
        <v>8.9708675652790948E-3</v>
      </c>
      <c r="AA19" s="257">
        <v>392</v>
      </c>
      <c r="AC19" s="224"/>
    </row>
    <row r="20" spans="2:31" x14ac:dyDescent="0.35">
      <c r="B20" s="303" t="s">
        <v>35</v>
      </c>
      <c r="C20" s="219"/>
      <c r="D20" s="253">
        <v>72627</v>
      </c>
      <c r="E20" s="254">
        <v>73730</v>
      </c>
      <c r="F20" s="254">
        <v>77158</v>
      </c>
      <c r="G20" s="254">
        <v>82694</v>
      </c>
      <c r="H20" s="254">
        <v>89704</v>
      </c>
      <c r="I20" s="254">
        <v>105321</v>
      </c>
      <c r="J20" s="254">
        <v>148176</v>
      </c>
      <c r="K20" s="257">
        <v>151269</v>
      </c>
      <c r="M20" s="222"/>
      <c r="N20" s="256">
        <v>1.518718933729879E-2</v>
      </c>
      <c r="O20" s="257">
        <v>1103</v>
      </c>
      <c r="P20" s="258">
        <v>4.6493964464939586E-2</v>
      </c>
      <c r="Q20" s="257">
        <v>3428</v>
      </c>
      <c r="R20" s="258">
        <v>7.1748878923766801E-2</v>
      </c>
      <c r="S20" s="257">
        <v>5536</v>
      </c>
      <c r="T20" s="258">
        <v>8.4770358188018369E-2</v>
      </c>
      <c r="U20" s="257">
        <v>7010</v>
      </c>
      <c r="V20" s="258">
        <v>0.17409480067778471</v>
      </c>
      <c r="W20" s="257">
        <v>15617</v>
      </c>
      <c r="X20" s="258">
        <v>0.40689890904947723</v>
      </c>
      <c r="Y20" s="254">
        <v>42855</v>
      </c>
      <c r="Z20" s="258">
        <v>0.38543756010440999</v>
      </c>
      <c r="AA20" s="257">
        <v>42084</v>
      </c>
      <c r="AC20" s="224"/>
    </row>
    <row r="21" spans="2:31" x14ac:dyDescent="0.35">
      <c r="B21" s="303" t="s">
        <v>42</v>
      </c>
      <c r="C21" s="219"/>
      <c r="D21" s="253">
        <v>187165</v>
      </c>
      <c r="E21" s="254">
        <v>169910</v>
      </c>
      <c r="F21" s="254">
        <v>198080</v>
      </c>
      <c r="G21" s="254">
        <v>218173</v>
      </c>
      <c r="H21" s="254">
        <v>243836</v>
      </c>
      <c r="I21" s="254">
        <v>265876</v>
      </c>
      <c r="J21" s="254">
        <v>298974</v>
      </c>
      <c r="K21" s="257">
        <v>308757</v>
      </c>
      <c r="M21" s="222"/>
      <c r="N21" s="256">
        <v>-9.2191381935725181E-2</v>
      </c>
      <c r="O21" s="257">
        <v>-17255</v>
      </c>
      <c r="P21" s="258">
        <v>0.16579365546465774</v>
      </c>
      <c r="Q21" s="257">
        <v>28170</v>
      </c>
      <c r="R21" s="258">
        <v>0.10143881260096932</v>
      </c>
      <c r="S21" s="257">
        <v>20093</v>
      </c>
      <c r="T21" s="258">
        <v>0.11762683741801228</v>
      </c>
      <c r="U21" s="257">
        <v>25663</v>
      </c>
      <c r="V21" s="258">
        <v>9.0388621860594931E-2</v>
      </c>
      <c r="W21" s="257">
        <v>22040</v>
      </c>
      <c r="X21" s="258">
        <v>0.12448660277723445</v>
      </c>
      <c r="Y21" s="254">
        <v>33098</v>
      </c>
      <c r="Z21" s="258">
        <v>0.14247390408247096</v>
      </c>
      <c r="AA21" s="257">
        <v>38504</v>
      </c>
      <c r="AC21" s="224"/>
    </row>
    <row r="22" spans="2:31" x14ac:dyDescent="0.35">
      <c r="B22" s="303" t="s">
        <v>43</v>
      </c>
      <c r="C22" s="219"/>
      <c r="D22" s="253">
        <v>44054</v>
      </c>
      <c r="E22" s="254">
        <v>44045</v>
      </c>
      <c r="F22" s="254">
        <v>46064</v>
      </c>
      <c r="G22" s="254">
        <v>47227</v>
      </c>
      <c r="H22" s="254">
        <v>50551</v>
      </c>
      <c r="I22" s="254">
        <v>57972</v>
      </c>
      <c r="J22" s="254">
        <v>66770</v>
      </c>
      <c r="K22" s="257">
        <v>67302</v>
      </c>
      <c r="M22" s="222"/>
      <c r="N22" s="256">
        <v>-2.0429472919603064E-4</v>
      </c>
      <c r="O22" s="257">
        <v>-9</v>
      </c>
      <c r="P22" s="258">
        <v>4.5839482347598937E-2</v>
      </c>
      <c r="Q22" s="257">
        <v>2019</v>
      </c>
      <c r="R22" s="258">
        <v>2.5247481764501645E-2</v>
      </c>
      <c r="S22" s="257">
        <v>1163</v>
      </c>
      <c r="T22" s="258">
        <v>7.0383467084506712E-2</v>
      </c>
      <c r="U22" s="257">
        <v>3324</v>
      </c>
      <c r="V22" s="258">
        <v>0.14680223932266423</v>
      </c>
      <c r="W22" s="257">
        <v>7421</v>
      </c>
      <c r="X22" s="258">
        <v>0.15176292003035941</v>
      </c>
      <c r="Y22" s="254">
        <v>8798</v>
      </c>
      <c r="Z22" s="258">
        <v>0.12417318099819608</v>
      </c>
      <c r="AA22" s="257">
        <v>7434</v>
      </c>
      <c r="AC22" s="224"/>
    </row>
    <row r="23" spans="2:31" x14ac:dyDescent="0.35">
      <c r="B23" s="303" t="s">
        <v>44</v>
      </c>
      <c r="C23" s="219"/>
      <c r="D23" s="253">
        <v>17755</v>
      </c>
      <c r="E23" s="254">
        <v>17268</v>
      </c>
      <c r="F23" s="254">
        <v>18123</v>
      </c>
      <c r="G23" s="254">
        <v>20187</v>
      </c>
      <c r="H23" s="254">
        <v>22154</v>
      </c>
      <c r="I23" s="254">
        <v>23151</v>
      </c>
      <c r="J23" s="254">
        <v>25127</v>
      </c>
      <c r="K23" s="257">
        <v>24682</v>
      </c>
      <c r="L23" s="304"/>
      <c r="M23" s="219"/>
      <c r="N23" s="256">
        <v>-2.7428893269501597E-2</v>
      </c>
      <c r="O23" s="257">
        <v>-487</v>
      </c>
      <c r="P23" s="258">
        <v>4.9513551077136952E-2</v>
      </c>
      <c r="Q23" s="257">
        <v>855</v>
      </c>
      <c r="R23" s="258">
        <v>0.11388842906803509</v>
      </c>
      <c r="S23" s="257">
        <v>2064</v>
      </c>
      <c r="T23" s="258">
        <v>9.743894585624413E-2</v>
      </c>
      <c r="U23" s="257">
        <v>1967</v>
      </c>
      <c r="V23" s="258">
        <v>4.5003159700279793E-2</v>
      </c>
      <c r="W23" s="257">
        <v>997</v>
      </c>
      <c r="X23" s="258">
        <v>8.5352684549263591E-2</v>
      </c>
      <c r="Y23" s="254">
        <v>1976</v>
      </c>
      <c r="Z23" s="258">
        <v>0.10069568319657507</v>
      </c>
      <c r="AA23" s="257">
        <v>2258</v>
      </c>
      <c r="AC23" s="224"/>
    </row>
    <row r="24" spans="2:31" x14ac:dyDescent="0.35">
      <c r="B24" s="303" t="s">
        <v>45</v>
      </c>
      <c r="C24" s="219"/>
      <c r="D24" s="253">
        <v>89779</v>
      </c>
      <c r="E24" s="254">
        <v>88748</v>
      </c>
      <c r="F24" s="254">
        <v>89865</v>
      </c>
      <c r="G24" s="254">
        <v>89904</v>
      </c>
      <c r="H24" s="254">
        <v>94658</v>
      </c>
      <c r="I24" s="254">
        <v>100969</v>
      </c>
      <c r="J24" s="254">
        <v>107665</v>
      </c>
      <c r="K24" s="257">
        <v>107554</v>
      </c>
      <c r="M24" s="222"/>
      <c r="N24" s="256">
        <v>-1.1483754552846448E-2</v>
      </c>
      <c r="O24" s="257">
        <v>-1031</v>
      </c>
      <c r="P24" s="258">
        <v>1.2586199125614206E-2</v>
      </c>
      <c r="Q24" s="257">
        <v>1117</v>
      </c>
      <c r="R24" s="258">
        <v>4.3398430979801894E-4</v>
      </c>
      <c r="S24" s="257">
        <v>39</v>
      </c>
      <c r="T24" s="258">
        <v>5.2878626090051561E-2</v>
      </c>
      <c r="U24" s="257">
        <v>4754</v>
      </c>
      <c r="V24" s="258">
        <v>6.6671596695472068E-2</v>
      </c>
      <c r="W24" s="257">
        <v>6311</v>
      </c>
      <c r="X24" s="258">
        <v>6.6317384543770785E-2</v>
      </c>
      <c r="Y24" s="254">
        <v>6696</v>
      </c>
      <c r="Z24" s="258">
        <v>6.16954907999685E-2</v>
      </c>
      <c r="AA24" s="257">
        <v>6250</v>
      </c>
      <c r="AC24" s="224"/>
    </row>
    <row r="25" spans="2:31" x14ac:dyDescent="0.35">
      <c r="B25" s="303" t="s">
        <v>46</v>
      </c>
      <c r="C25" s="219"/>
      <c r="D25" s="253">
        <v>12152</v>
      </c>
      <c r="E25" s="254">
        <v>11213</v>
      </c>
      <c r="F25" s="254">
        <v>11764</v>
      </c>
      <c r="G25" s="254">
        <v>12841</v>
      </c>
      <c r="H25" s="254">
        <v>13957</v>
      </c>
      <c r="I25" s="254">
        <v>14234</v>
      </c>
      <c r="J25" s="254">
        <v>14917</v>
      </c>
      <c r="K25" s="257">
        <v>14294</v>
      </c>
      <c r="M25" s="222"/>
      <c r="N25" s="256">
        <v>-7.7271231073074431E-2</v>
      </c>
      <c r="O25" s="257">
        <v>-939</v>
      </c>
      <c r="P25" s="258">
        <v>4.9139391777401231E-2</v>
      </c>
      <c r="Q25" s="257">
        <v>551</v>
      </c>
      <c r="R25" s="258">
        <v>9.1550493029581848E-2</v>
      </c>
      <c r="S25" s="257">
        <v>1077</v>
      </c>
      <c r="T25" s="258">
        <v>8.6909119227474463E-2</v>
      </c>
      <c r="U25" s="257">
        <v>1116</v>
      </c>
      <c r="V25" s="258">
        <v>1.9846671920899839E-2</v>
      </c>
      <c r="W25" s="257">
        <v>277</v>
      </c>
      <c r="X25" s="258">
        <v>4.79837009976114E-2</v>
      </c>
      <c r="Y25" s="254">
        <v>683</v>
      </c>
      <c r="Z25" s="258">
        <v>1.5414798206279112E-3</v>
      </c>
      <c r="AA25" s="257">
        <v>22</v>
      </c>
      <c r="AC25" s="224"/>
    </row>
    <row r="26" spans="2:31" x14ac:dyDescent="0.35">
      <c r="B26" s="305" t="s">
        <v>1</v>
      </c>
      <c r="C26" s="219"/>
      <c r="D26" s="260">
        <v>3873</v>
      </c>
      <c r="E26" s="261">
        <v>3677</v>
      </c>
      <c r="F26" s="261">
        <v>3992</v>
      </c>
      <c r="G26" s="261">
        <v>4310</v>
      </c>
      <c r="H26" s="261">
        <v>4565</v>
      </c>
      <c r="I26" s="261">
        <v>4910</v>
      </c>
      <c r="J26" s="261">
        <v>5243</v>
      </c>
      <c r="K26" s="265">
        <v>5444</v>
      </c>
      <c r="L26" s="1221"/>
      <c r="M26" s="219"/>
      <c r="N26" s="264">
        <v>-5.060676478182291E-2</v>
      </c>
      <c r="O26" s="265">
        <v>-196</v>
      </c>
      <c r="P26" s="266">
        <v>8.5667663856404674E-2</v>
      </c>
      <c r="Q26" s="265">
        <v>315</v>
      </c>
      <c r="R26" s="266">
        <v>7.965931863727449E-2</v>
      </c>
      <c r="S26" s="265">
        <v>318</v>
      </c>
      <c r="T26" s="266">
        <v>5.9164733178654227E-2</v>
      </c>
      <c r="U26" s="265">
        <v>255</v>
      </c>
      <c r="V26" s="266">
        <v>7.5575027382256188E-2</v>
      </c>
      <c r="W26" s="265">
        <v>345</v>
      </c>
      <c r="X26" s="266">
        <v>6.7820773930753475E-2</v>
      </c>
      <c r="Y26" s="261">
        <v>333</v>
      </c>
      <c r="Z26" s="266">
        <v>9.780197620488007E-2</v>
      </c>
      <c r="AA26" s="265">
        <v>485</v>
      </c>
      <c r="AC26" s="224"/>
      <c r="AD26" s="224"/>
      <c r="AE26" s="286"/>
    </row>
    <row r="27" spans="2:31" x14ac:dyDescent="0.35">
      <c r="B27" s="235" t="s">
        <v>0</v>
      </c>
      <c r="C27" s="219"/>
      <c r="D27" s="1222">
        <v>1411021</v>
      </c>
      <c r="E27" s="306">
        <v>1427207</v>
      </c>
      <c r="F27" s="307">
        <v>1569205</v>
      </c>
      <c r="G27" s="306">
        <v>1727429</v>
      </c>
      <c r="H27" s="307">
        <v>1906051</v>
      </c>
      <c r="I27" s="306">
        <v>2125145</v>
      </c>
      <c r="J27" s="306">
        <v>2391346</v>
      </c>
      <c r="K27" s="306">
        <f t="shared" ref="K27" si="0">SUM(K9:K26)</f>
        <v>2437488</v>
      </c>
      <c r="L27" s="308"/>
      <c r="M27" s="222"/>
      <c r="N27" s="240">
        <f t="shared" ref="N27" si="1">E27/D27-1</f>
        <v>1.1471126227037054E-2</v>
      </c>
      <c r="O27" s="241">
        <f t="shared" ref="O27" si="2">E27-D27</f>
        <v>16186</v>
      </c>
      <c r="P27" s="242">
        <f t="shared" ref="P27" si="3">F27/E27-1</f>
        <v>9.9493626362538778E-2</v>
      </c>
      <c r="Q27" s="243">
        <f t="shared" ref="Q27" si="4">F27-E27</f>
        <v>141998</v>
      </c>
      <c r="R27" s="242">
        <f t="shared" ref="R27" si="5">G27/F27-1</f>
        <v>0.10083067540569912</v>
      </c>
      <c r="S27" s="237">
        <f t="shared" ref="S27" si="6">G27-F27</f>
        <v>158224</v>
      </c>
      <c r="T27" s="242">
        <f t="shared" ref="T27" si="7">H27/G27-1</f>
        <v>0.10340338155721596</v>
      </c>
      <c r="U27" s="243">
        <f t="shared" ref="U27" si="8">H27-G27</f>
        <v>178622</v>
      </c>
      <c r="V27" s="309">
        <f>I27/H27-1</f>
        <v>0.11494655704385659</v>
      </c>
      <c r="W27" s="237">
        <f>I27-H27</f>
        <v>219094</v>
      </c>
      <c r="X27" s="309">
        <v>0.12526251149921541</v>
      </c>
      <c r="Y27" s="237">
        <v>266201</v>
      </c>
      <c r="Z27" s="242">
        <v>0.13683079397119924</v>
      </c>
      <c r="AA27" s="243">
        <v>293380</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390</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472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213</v>
      </c>
      <c r="K8" s="1459"/>
      <c r="L8" s="1459"/>
      <c r="M8" s="1459"/>
      <c r="N8" s="1459"/>
      <c r="O8" s="1460"/>
      <c r="P8" s="317"/>
      <c r="Q8" s="1458" t="s">
        <v>214</v>
      </c>
      <c r="R8" s="1459"/>
      <c r="S8" s="1459"/>
      <c r="T8" s="1459"/>
      <c r="U8" s="1459"/>
      <c r="V8" s="1460"/>
      <c r="W8" s="317"/>
      <c r="X8" s="1458" t="s">
        <v>215</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211</v>
      </c>
      <c r="L9" s="1471" t="s">
        <v>24</v>
      </c>
      <c r="M9" s="1472"/>
      <c r="N9" s="1467" t="s">
        <v>23</v>
      </c>
      <c r="O9" s="1468"/>
      <c r="P9" s="317"/>
      <c r="Q9" s="1466" t="s">
        <v>9</v>
      </c>
      <c r="R9" s="1469" t="s">
        <v>211</v>
      </c>
      <c r="S9" s="1471" t="s">
        <v>24</v>
      </c>
      <c r="T9" s="1472"/>
      <c r="U9" s="1467" t="s">
        <v>23</v>
      </c>
      <c r="V9" s="1468"/>
      <c r="W9" s="317"/>
      <c r="X9" s="1466" t="s">
        <v>9</v>
      </c>
      <c r="Y9" s="1469" t="s">
        <v>211</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211</v>
      </c>
      <c r="G10" s="406" t="s">
        <v>9</v>
      </c>
      <c r="H10" s="886" t="s">
        <v>211</v>
      </c>
      <c r="I10" s="346"/>
      <c r="J10" s="1462"/>
      <c r="K10" s="1470"/>
      <c r="L10" s="404" t="s">
        <v>9</v>
      </c>
      <c r="M10" s="403" t="s">
        <v>212</v>
      </c>
      <c r="N10" s="407" t="s">
        <v>9</v>
      </c>
      <c r="O10" s="402" t="s">
        <v>212</v>
      </c>
      <c r="P10" s="347"/>
      <c r="Q10" s="1462"/>
      <c r="R10" s="1470"/>
      <c r="S10" s="404" t="s">
        <v>9</v>
      </c>
      <c r="T10" s="403" t="s">
        <v>212</v>
      </c>
      <c r="U10" s="407" t="s">
        <v>9</v>
      </c>
      <c r="V10" s="402" t="s">
        <v>212</v>
      </c>
      <c r="W10" s="347"/>
      <c r="X10" s="1462"/>
      <c r="Y10" s="1470"/>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8676713</v>
      </c>
      <c r="E12" s="352">
        <f>L12+S12+Z12</f>
        <v>4407606</v>
      </c>
      <c r="F12" s="353">
        <f>E12/$D12*100</f>
        <v>50.798107532195658</v>
      </c>
      <c r="G12" s="352">
        <f>N12+U12+AB12</f>
        <v>4269107</v>
      </c>
      <c r="H12" s="354">
        <f>G12/$D12*100</f>
        <v>49.201892467804342</v>
      </c>
      <c r="I12" s="350"/>
      <c r="J12" s="355">
        <f>L12+N12</f>
        <v>7017124</v>
      </c>
      <c r="K12" s="356">
        <f>J12/$D12*100</f>
        <v>80.873067946352492</v>
      </c>
      <c r="L12" s="357">
        <v>3480746</v>
      </c>
      <c r="M12" s="353">
        <v>49.603598283285287</v>
      </c>
      <c r="N12" s="357">
        <v>3536378</v>
      </c>
      <c r="O12" s="358">
        <v>50.396401716714713</v>
      </c>
      <c r="P12" s="350"/>
      <c r="Q12" s="355">
        <v>1209620</v>
      </c>
      <c r="R12" s="356">
        <v>13.94099355366485</v>
      </c>
      <c r="S12" s="357">
        <v>646637</v>
      </c>
      <c r="T12" s="353">
        <v>53.457862799887565</v>
      </c>
      <c r="U12" s="357">
        <v>562983</v>
      </c>
      <c r="V12" s="358">
        <v>46.542137200112435</v>
      </c>
      <c r="W12" s="350"/>
      <c r="X12" s="355">
        <v>449969</v>
      </c>
      <c r="Y12" s="356">
        <v>5.1859384999826545</v>
      </c>
      <c r="Z12" s="357">
        <v>280223</v>
      </c>
      <c r="AA12" s="353">
        <v>62.276067906900259</v>
      </c>
      <c r="AB12" s="357">
        <v>169746</v>
      </c>
      <c r="AC12" s="358">
        <f t="shared" ref="AC12:AC29" si="0">AB12/$X12*100</f>
        <v>37.723932093099748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1364621</v>
      </c>
      <c r="E13" s="365">
        <f t="shared" ref="E13:E29" si="2">L13+S13+Z13</f>
        <v>687834</v>
      </c>
      <c r="F13" s="366">
        <f t="shared" ref="F13:H28" si="3">E13/$D13*100</f>
        <v>50.404764399785726</v>
      </c>
      <c r="G13" s="365">
        <f t="shared" ref="G13:G29" si="4">N13+U13+AB13</f>
        <v>676787</v>
      </c>
      <c r="H13" s="367">
        <f t="shared" si="3"/>
        <v>49.595235600214274</v>
      </c>
      <c r="I13" s="350"/>
      <c r="J13" s="368">
        <f t="shared" ref="J13:J29" si="5">L13+N13</f>
        <v>1056198</v>
      </c>
      <c r="K13" s="369">
        <f t="shared" ref="K13:K29" si="6">J13/$D13*100</f>
        <v>77.398633027045605</v>
      </c>
      <c r="L13" s="370">
        <v>515388</v>
      </c>
      <c r="M13" s="371">
        <v>48.796532468344004</v>
      </c>
      <c r="N13" s="370">
        <v>540810</v>
      </c>
      <c r="O13" s="372">
        <v>51.203467531656003</v>
      </c>
      <c r="P13" s="350"/>
      <c r="Q13" s="368">
        <v>209772</v>
      </c>
      <c r="R13" s="369">
        <v>15.372180261039512</v>
      </c>
      <c r="S13" s="370">
        <v>111197</v>
      </c>
      <c r="T13" s="371">
        <v>53.008504471521455</v>
      </c>
      <c r="U13" s="370">
        <v>98575</v>
      </c>
      <c r="V13" s="372">
        <v>46.991495528478538</v>
      </c>
      <c r="W13" s="350"/>
      <c r="X13" s="368">
        <v>98651</v>
      </c>
      <c r="Y13" s="369">
        <v>7.2291867119148838</v>
      </c>
      <c r="Z13" s="370">
        <v>61249</v>
      </c>
      <c r="AA13" s="371">
        <v>62.086547526127454</v>
      </c>
      <c r="AB13" s="370">
        <v>37402</v>
      </c>
      <c r="AC13" s="372">
        <f t="shared" si="0"/>
        <v>37.913452473872539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1015128</v>
      </c>
      <c r="E14" s="365">
        <f t="shared" si="2"/>
        <v>530617</v>
      </c>
      <c r="F14" s="366">
        <f t="shared" si="3"/>
        <v>52.270945141893435</v>
      </c>
      <c r="G14" s="365">
        <f t="shared" si="4"/>
        <v>484511</v>
      </c>
      <c r="H14" s="367">
        <f t="shared" si="3"/>
        <v>47.729054858106565</v>
      </c>
      <c r="I14" s="350"/>
      <c r="J14" s="368">
        <f t="shared" si="5"/>
        <v>727225</v>
      </c>
      <c r="K14" s="369">
        <f t="shared" si="6"/>
        <v>71.638749005051579</v>
      </c>
      <c r="L14" s="370">
        <v>364896</v>
      </c>
      <c r="M14" s="371">
        <v>50.17649283234212</v>
      </c>
      <c r="N14" s="370">
        <v>362329</v>
      </c>
      <c r="O14" s="372">
        <v>49.82350716765788</v>
      </c>
      <c r="P14" s="350"/>
      <c r="Q14" s="368">
        <v>201425</v>
      </c>
      <c r="R14" s="369">
        <v>19.842325302818956</v>
      </c>
      <c r="S14" s="370">
        <v>110051</v>
      </c>
      <c r="T14" s="371">
        <v>54.636216954201309</v>
      </c>
      <c r="U14" s="370">
        <v>91374</v>
      </c>
      <c r="V14" s="372">
        <v>45.363783045798684</v>
      </c>
      <c r="W14" s="350"/>
      <c r="X14" s="368">
        <v>86478</v>
      </c>
      <c r="Y14" s="369">
        <v>8.518925692129466</v>
      </c>
      <c r="Z14" s="370">
        <v>55670</v>
      </c>
      <c r="AA14" s="371">
        <v>64.374754272763013</v>
      </c>
      <c r="AB14" s="370">
        <v>30808</v>
      </c>
      <c r="AC14" s="372">
        <f t="shared" si="0"/>
        <v>35.625245727236987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1249844</v>
      </c>
      <c r="E15" s="365">
        <f t="shared" si="2"/>
        <v>627171</v>
      </c>
      <c r="F15" s="366">
        <f t="shared" si="3"/>
        <v>50.179942456818615</v>
      </c>
      <c r="G15" s="365">
        <f t="shared" si="4"/>
        <v>622673</v>
      </c>
      <c r="H15" s="367">
        <f t="shared" si="3"/>
        <v>49.820057543181392</v>
      </c>
      <c r="I15" s="350"/>
      <c r="J15" s="368">
        <f t="shared" si="5"/>
        <v>1039347</v>
      </c>
      <c r="K15" s="369">
        <f t="shared" si="6"/>
        <v>83.158138135639319</v>
      </c>
      <c r="L15" s="370">
        <v>510430</v>
      </c>
      <c r="M15" s="371">
        <v>49.110643509819148</v>
      </c>
      <c r="N15" s="370">
        <v>528917</v>
      </c>
      <c r="O15" s="372">
        <v>50.889356490180859</v>
      </c>
      <c r="P15" s="350"/>
      <c r="Q15" s="368">
        <v>154160</v>
      </c>
      <c r="R15" s="369">
        <v>12.334339325547829</v>
      </c>
      <c r="S15" s="370">
        <v>82120</v>
      </c>
      <c r="T15" s="371">
        <v>53.269330565646079</v>
      </c>
      <c r="U15" s="370">
        <v>72040</v>
      </c>
      <c r="V15" s="372">
        <v>46.730669434353914</v>
      </c>
      <c r="W15" s="350"/>
      <c r="X15" s="368">
        <v>56337</v>
      </c>
      <c r="Y15" s="369">
        <v>4.5075225388128439</v>
      </c>
      <c r="Z15" s="370">
        <v>34621</v>
      </c>
      <c r="AA15" s="371">
        <v>61.453396524486571</v>
      </c>
      <c r="AB15" s="370">
        <v>21716</v>
      </c>
      <c r="AC15" s="372">
        <f t="shared" si="0"/>
        <v>38.546603475513429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2258866</v>
      </c>
      <c r="E16" s="365">
        <f t="shared" si="2"/>
        <v>1144045</v>
      </c>
      <c r="F16" s="366">
        <f t="shared" si="3"/>
        <v>50.646873254101834</v>
      </c>
      <c r="G16" s="365">
        <f t="shared" si="4"/>
        <v>1114821</v>
      </c>
      <c r="H16" s="367">
        <f t="shared" si="3"/>
        <v>49.353126745898166</v>
      </c>
      <c r="I16" s="350"/>
      <c r="J16" s="368">
        <f t="shared" si="5"/>
        <v>1848033</v>
      </c>
      <c r="K16" s="369">
        <f t="shared" si="6"/>
        <v>81.812422693510811</v>
      </c>
      <c r="L16" s="370">
        <v>918095</v>
      </c>
      <c r="M16" s="371">
        <v>49.679578232639784</v>
      </c>
      <c r="N16" s="370">
        <v>929938</v>
      </c>
      <c r="O16" s="372">
        <v>50.320421767360216</v>
      </c>
      <c r="P16" s="350"/>
      <c r="Q16" s="368">
        <v>305526</v>
      </c>
      <c r="R16" s="369">
        <v>13.525636314858872</v>
      </c>
      <c r="S16" s="370">
        <v>161601</v>
      </c>
      <c r="T16" s="371">
        <v>52.892716168182083</v>
      </c>
      <c r="U16" s="370">
        <v>143925</v>
      </c>
      <c r="V16" s="372">
        <v>47.107283831817917</v>
      </c>
      <c r="W16" s="350"/>
      <c r="X16" s="368">
        <v>105307</v>
      </c>
      <c r="Y16" s="369">
        <v>4.6619409916303134</v>
      </c>
      <c r="Z16" s="370">
        <v>64349</v>
      </c>
      <c r="AA16" s="371">
        <v>61.106099309637543</v>
      </c>
      <c r="AB16" s="370">
        <v>40958</v>
      </c>
      <c r="AC16" s="372">
        <f t="shared" si="0"/>
        <v>38.893900690362464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593623</v>
      </c>
      <c r="E17" s="375">
        <f t="shared" si="2"/>
        <v>306163</v>
      </c>
      <c r="F17" s="376">
        <f t="shared" si="3"/>
        <v>51.575326427715908</v>
      </c>
      <c r="G17" s="375">
        <f t="shared" si="4"/>
        <v>287460</v>
      </c>
      <c r="H17" s="367">
        <f t="shared" si="3"/>
        <v>48.424673572284092</v>
      </c>
      <c r="I17" s="350"/>
      <c r="J17" s="377">
        <f t="shared" si="5"/>
        <v>448079</v>
      </c>
      <c r="K17" s="378">
        <f t="shared" si="6"/>
        <v>75.482082062184247</v>
      </c>
      <c r="L17" s="375">
        <v>223780</v>
      </c>
      <c r="M17" s="376">
        <v>49.942086105351954</v>
      </c>
      <c r="N17" s="375">
        <v>224299</v>
      </c>
      <c r="O17" s="372">
        <v>50.057913894648046</v>
      </c>
      <c r="P17" s="350"/>
      <c r="Q17" s="377">
        <v>103380</v>
      </c>
      <c r="R17" s="378">
        <v>17.415093417876328</v>
      </c>
      <c r="S17" s="375">
        <v>55313</v>
      </c>
      <c r="T17" s="376">
        <v>53.504546333913716</v>
      </c>
      <c r="U17" s="375">
        <v>48067</v>
      </c>
      <c r="V17" s="372">
        <v>46.495453666086284</v>
      </c>
      <c r="W17" s="350"/>
      <c r="X17" s="377">
        <v>42164</v>
      </c>
      <c r="Y17" s="378">
        <v>7.1028245199394231</v>
      </c>
      <c r="Z17" s="375">
        <v>27070</v>
      </c>
      <c r="AA17" s="376">
        <v>64.201688644341147</v>
      </c>
      <c r="AB17" s="375">
        <v>15094</v>
      </c>
      <c r="AC17" s="372">
        <f t="shared" si="0"/>
        <v>35.798311355658861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2401221</v>
      </c>
      <c r="E18" s="365">
        <f t="shared" si="2"/>
        <v>1218323</v>
      </c>
      <c r="F18" s="366">
        <f t="shared" si="3"/>
        <v>50.737645556156643</v>
      </c>
      <c r="G18" s="365">
        <f t="shared" si="4"/>
        <v>1182898</v>
      </c>
      <c r="H18" s="367">
        <f t="shared" si="3"/>
        <v>49.262354443843357</v>
      </c>
      <c r="I18" s="350"/>
      <c r="J18" s="368">
        <f t="shared" si="5"/>
        <v>1746772</v>
      </c>
      <c r="K18" s="369">
        <f t="shared" si="6"/>
        <v>72.745157567754077</v>
      </c>
      <c r="L18" s="370">
        <v>858674</v>
      </c>
      <c r="M18" s="371">
        <v>49.157760715193511</v>
      </c>
      <c r="N18" s="370">
        <v>888098</v>
      </c>
      <c r="O18" s="372">
        <v>50.842239284806489</v>
      </c>
      <c r="P18" s="350"/>
      <c r="Q18" s="368">
        <v>430931</v>
      </c>
      <c r="R18" s="369">
        <v>17.946328138892671</v>
      </c>
      <c r="S18" s="370">
        <v>221597</v>
      </c>
      <c r="T18" s="371">
        <v>51.422849597731421</v>
      </c>
      <c r="U18" s="370">
        <v>209334</v>
      </c>
      <c r="V18" s="372">
        <v>48.577150402268579</v>
      </c>
      <c r="W18" s="350"/>
      <c r="X18" s="368">
        <v>223518</v>
      </c>
      <c r="Y18" s="369">
        <v>9.308514293353257</v>
      </c>
      <c r="Z18" s="370">
        <v>138052</v>
      </c>
      <c r="AA18" s="371">
        <v>61.763258440036154</v>
      </c>
      <c r="AB18" s="370">
        <v>85466</v>
      </c>
      <c r="AC18" s="372">
        <f t="shared" si="0"/>
        <v>38.236741559963846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2126378</v>
      </c>
      <c r="E19" s="365">
        <f t="shared" si="2"/>
        <v>1058878</v>
      </c>
      <c r="F19" s="366">
        <f t="shared" si="3"/>
        <v>49.797260882119737</v>
      </c>
      <c r="G19" s="365">
        <f t="shared" si="4"/>
        <v>1067500</v>
      </c>
      <c r="H19" s="367">
        <f t="shared" si="3"/>
        <v>50.20273911788027</v>
      </c>
      <c r="I19" s="350"/>
      <c r="J19" s="368">
        <f t="shared" si="5"/>
        <v>1699472</v>
      </c>
      <c r="K19" s="369">
        <f t="shared" si="6"/>
        <v>79.923325015589882</v>
      </c>
      <c r="L19" s="370">
        <v>825114</v>
      </c>
      <c r="M19" s="371">
        <v>48.551197077680598</v>
      </c>
      <c r="N19" s="370">
        <v>874358</v>
      </c>
      <c r="O19" s="372">
        <v>51.448802922319402</v>
      </c>
      <c r="P19" s="350"/>
      <c r="Q19" s="368">
        <v>292398</v>
      </c>
      <c r="R19" s="369">
        <v>13.75098877057607</v>
      </c>
      <c r="S19" s="370">
        <v>151645</v>
      </c>
      <c r="T19" s="371">
        <v>51.862529839465388</v>
      </c>
      <c r="U19" s="370">
        <v>140753</v>
      </c>
      <c r="V19" s="372">
        <v>48.137470160534612</v>
      </c>
      <c r="W19" s="350"/>
      <c r="X19" s="368">
        <v>134508</v>
      </c>
      <c r="Y19" s="369">
        <v>6.3256862138340404</v>
      </c>
      <c r="Z19" s="370">
        <v>82119</v>
      </c>
      <c r="AA19" s="371">
        <v>61.051387278080114</v>
      </c>
      <c r="AB19" s="370">
        <v>52389</v>
      </c>
      <c r="AC19" s="372">
        <f t="shared" si="0"/>
        <v>38.948612721919886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8124126</v>
      </c>
      <c r="E20" s="365">
        <f t="shared" si="2"/>
        <v>4117292</v>
      </c>
      <c r="F20" s="366">
        <f t="shared" si="3"/>
        <v>50.679814665602187</v>
      </c>
      <c r="G20" s="365">
        <f t="shared" si="4"/>
        <v>4006834</v>
      </c>
      <c r="H20" s="367">
        <f t="shared" si="3"/>
        <v>49.320185334397813</v>
      </c>
      <c r="I20" s="350"/>
      <c r="J20" s="368">
        <f t="shared" si="5"/>
        <v>6522139</v>
      </c>
      <c r="K20" s="369">
        <f t="shared" si="6"/>
        <v>80.281115777869516</v>
      </c>
      <c r="L20" s="370">
        <v>3206027</v>
      </c>
      <c r="M20" s="371">
        <v>49.156066744361013</v>
      </c>
      <c r="N20" s="370">
        <v>3316112</v>
      </c>
      <c r="O20" s="372">
        <v>50.843933255638987</v>
      </c>
      <c r="P20" s="350"/>
      <c r="Q20" s="368">
        <v>1123089</v>
      </c>
      <c r="R20" s="369">
        <v>13.824120896204711</v>
      </c>
      <c r="S20" s="370">
        <v>611304</v>
      </c>
      <c r="T20" s="371">
        <v>54.430592766913399</v>
      </c>
      <c r="U20" s="370">
        <v>511785</v>
      </c>
      <c r="V20" s="372">
        <v>45.569407233086601</v>
      </c>
      <c r="W20" s="350"/>
      <c r="X20" s="368">
        <v>478898</v>
      </c>
      <c r="Y20" s="369">
        <v>5.8947633259257675</v>
      </c>
      <c r="Z20" s="370">
        <v>299961</v>
      </c>
      <c r="AA20" s="371">
        <v>62.635676072984225</v>
      </c>
      <c r="AB20" s="370">
        <v>178937</v>
      </c>
      <c r="AC20" s="372">
        <f t="shared" si="0"/>
        <v>37.364323927015775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5425182</v>
      </c>
      <c r="E21" s="365">
        <f t="shared" si="2"/>
        <v>2754625</v>
      </c>
      <c r="F21" s="366">
        <f t="shared" si="3"/>
        <v>50.77479428339916</v>
      </c>
      <c r="G21" s="365">
        <f t="shared" si="4"/>
        <v>2670557</v>
      </c>
      <c r="H21" s="367">
        <f t="shared" si="3"/>
        <v>49.225205716600847</v>
      </c>
      <c r="I21" s="350"/>
      <c r="J21" s="368">
        <f t="shared" si="5"/>
        <v>4318866</v>
      </c>
      <c r="K21" s="369">
        <f t="shared" si="6"/>
        <v>79.607762467692339</v>
      </c>
      <c r="L21" s="370">
        <v>2135464</v>
      </c>
      <c r="M21" s="371">
        <v>49.445016353829921</v>
      </c>
      <c r="N21" s="370">
        <v>2183402</v>
      </c>
      <c r="O21" s="372">
        <v>50.554983646170079</v>
      </c>
      <c r="P21" s="350"/>
      <c r="Q21" s="368">
        <v>794988</v>
      </c>
      <c r="R21" s="369">
        <v>14.653665075199321</v>
      </c>
      <c r="S21" s="370">
        <v>427455</v>
      </c>
      <c r="T21" s="371">
        <v>53.768736131866149</v>
      </c>
      <c r="U21" s="370">
        <v>367533</v>
      </c>
      <c r="V21" s="372">
        <v>46.231263868133858</v>
      </c>
      <c r="W21" s="350"/>
      <c r="X21" s="368">
        <v>311328</v>
      </c>
      <c r="Y21" s="369">
        <v>5.7385724571083516</v>
      </c>
      <c r="Z21" s="370">
        <v>191706</v>
      </c>
      <c r="AA21" s="371">
        <v>61.576857847671903</v>
      </c>
      <c r="AB21" s="370">
        <v>119622</v>
      </c>
      <c r="AC21" s="372">
        <f t="shared" si="0"/>
        <v>38.423142152328097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1053345</v>
      </c>
      <c r="E22" s="365">
        <f t="shared" si="2"/>
        <v>532913</v>
      </c>
      <c r="F22" s="366">
        <f t="shared" si="3"/>
        <v>50.592445969744006</v>
      </c>
      <c r="G22" s="365">
        <f t="shared" si="4"/>
        <v>520432</v>
      </c>
      <c r="H22" s="367">
        <f t="shared" si="3"/>
        <v>49.407554030255994</v>
      </c>
      <c r="I22" s="350"/>
      <c r="J22" s="368">
        <f t="shared" si="5"/>
        <v>811711</v>
      </c>
      <c r="K22" s="369">
        <f t="shared" si="6"/>
        <v>77.060317369902549</v>
      </c>
      <c r="L22" s="370">
        <v>399960</v>
      </c>
      <c r="M22" s="371">
        <v>49.273694701685699</v>
      </c>
      <c r="N22" s="370">
        <v>411751</v>
      </c>
      <c r="O22" s="372">
        <v>50.726305298314301</v>
      </c>
      <c r="P22" s="350"/>
      <c r="Q22" s="368">
        <v>165573</v>
      </c>
      <c r="R22" s="369">
        <v>15.718781595773464</v>
      </c>
      <c r="S22" s="370">
        <v>85565</v>
      </c>
      <c r="T22" s="371">
        <v>51.678111769430998</v>
      </c>
      <c r="U22" s="370">
        <v>80008</v>
      </c>
      <c r="V22" s="372">
        <v>48.321888230568995</v>
      </c>
      <c r="W22" s="350"/>
      <c r="X22" s="368">
        <v>76061</v>
      </c>
      <c r="Y22" s="369">
        <v>7.2209010343239868</v>
      </c>
      <c r="Z22" s="370">
        <v>47388</v>
      </c>
      <c r="AA22" s="371">
        <v>62.302625524250274</v>
      </c>
      <c r="AB22" s="370">
        <v>28673</v>
      </c>
      <c r="AC22" s="372">
        <f t="shared" si="0"/>
        <v>37.697374475749726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2714741</v>
      </c>
      <c r="E23" s="365">
        <f t="shared" si="2"/>
        <v>1407914</v>
      </c>
      <c r="F23" s="366">
        <f t="shared" si="3"/>
        <v>51.861816652122613</v>
      </c>
      <c r="G23" s="365">
        <f t="shared" si="4"/>
        <v>1306827</v>
      </c>
      <c r="H23" s="367">
        <f t="shared" si="3"/>
        <v>48.138183347877387</v>
      </c>
      <c r="I23" s="350"/>
      <c r="J23" s="368">
        <f t="shared" si="5"/>
        <v>1984912</v>
      </c>
      <c r="K23" s="369">
        <f t="shared" si="6"/>
        <v>73.116072582983051</v>
      </c>
      <c r="L23" s="370">
        <v>992781</v>
      </c>
      <c r="M23" s="371">
        <v>50.01637352184882</v>
      </c>
      <c r="N23" s="370">
        <v>992131</v>
      </c>
      <c r="O23" s="372">
        <v>49.983626478151173</v>
      </c>
      <c r="P23" s="350"/>
      <c r="Q23" s="368">
        <v>484373</v>
      </c>
      <c r="R23" s="369">
        <v>17.842328236837325</v>
      </c>
      <c r="S23" s="370">
        <v>261081</v>
      </c>
      <c r="T23" s="371">
        <v>53.900816106595542</v>
      </c>
      <c r="U23" s="370">
        <v>223292</v>
      </c>
      <c r="V23" s="372">
        <v>46.099183893404458</v>
      </c>
      <c r="W23" s="350"/>
      <c r="X23" s="368">
        <v>245456</v>
      </c>
      <c r="Y23" s="369">
        <v>9.0415991801796203</v>
      </c>
      <c r="Z23" s="370">
        <v>154052</v>
      </c>
      <c r="AA23" s="371">
        <v>62.761554005605888</v>
      </c>
      <c r="AB23" s="370">
        <v>91404</v>
      </c>
      <c r="AC23" s="372">
        <f t="shared" si="0"/>
        <v>37.238445994394112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7113886</v>
      </c>
      <c r="E24" s="365">
        <f t="shared" si="2"/>
        <v>3706476</v>
      </c>
      <c r="F24" s="366">
        <f t="shared" si="3"/>
        <v>52.101987577534977</v>
      </c>
      <c r="G24" s="365">
        <f t="shared" si="4"/>
        <v>3407410</v>
      </c>
      <c r="H24" s="367">
        <f t="shared" si="3"/>
        <v>47.898012422465023</v>
      </c>
      <c r="I24" s="350"/>
      <c r="J24" s="368">
        <f t="shared" si="5"/>
        <v>5771238</v>
      </c>
      <c r="K24" s="369">
        <f t="shared" si="6"/>
        <v>81.126377341441795</v>
      </c>
      <c r="L24" s="370">
        <v>2923689</v>
      </c>
      <c r="M24" s="371">
        <v>50.65965049439999</v>
      </c>
      <c r="N24" s="370">
        <v>2847549</v>
      </c>
      <c r="O24" s="372">
        <v>49.34034950560001</v>
      </c>
      <c r="P24" s="350"/>
      <c r="Q24" s="368">
        <v>933597</v>
      </c>
      <c r="R24" s="369">
        <v>13.123586742885674</v>
      </c>
      <c r="S24" s="370">
        <v>522744</v>
      </c>
      <c r="T24" s="371">
        <v>55.99246784212032</v>
      </c>
      <c r="U24" s="370">
        <v>410853</v>
      </c>
      <c r="V24" s="372">
        <v>44.007532157879687</v>
      </c>
      <c r="W24" s="350"/>
      <c r="X24" s="368">
        <v>409051</v>
      </c>
      <c r="Y24" s="369">
        <v>5.7500359156725311</v>
      </c>
      <c r="Z24" s="370">
        <v>260043</v>
      </c>
      <c r="AA24" s="371">
        <v>63.572268494637584</v>
      </c>
      <c r="AB24" s="370">
        <v>149008</v>
      </c>
      <c r="AC24" s="372">
        <f t="shared" si="0"/>
        <v>36.427731505362409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1586989</v>
      </c>
      <c r="E25" s="365">
        <f t="shared" si="2"/>
        <v>792084</v>
      </c>
      <c r="F25" s="366">
        <f t="shared" si="3"/>
        <v>49.911120997057949</v>
      </c>
      <c r="G25" s="365">
        <f t="shared" si="4"/>
        <v>794905</v>
      </c>
      <c r="H25" s="367">
        <f t="shared" si="3"/>
        <v>50.088879002942043</v>
      </c>
      <c r="I25" s="350"/>
      <c r="J25" s="368">
        <f t="shared" si="5"/>
        <v>1316655</v>
      </c>
      <c r="K25" s="369">
        <f t="shared" si="6"/>
        <v>82.965603416280771</v>
      </c>
      <c r="L25" s="370">
        <v>641921</v>
      </c>
      <c r="M25" s="371">
        <v>48.753925667695789</v>
      </c>
      <c r="N25" s="370">
        <v>674734</v>
      </c>
      <c r="O25" s="372">
        <v>51.246074332304218</v>
      </c>
      <c r="P25" s="350"/>
      <c r="Q25" s="368">
        <v>196028</v>
      </c>
      <c r="R25" s="369">
        <v>12.352196518060301</v>
      </c>
      <c r="S25" s="370">
        <v>104532</v>
      </c>
      <c r="T25" s="371">
        <v>53.325035199053197</v>
      </c>
      <c r="U25" s="370">
        <v>91496</v>
      </c>
      <c r="V25" s="372">
        <v>46.674964800946803</v>
      </c>
      <c r="W25" s="350"/>
      <c r="X25" s="368">
        <v>74306</v>
      </c>
      <c r="Y25" s="369">
        <v>4.6822000656589298</v>
      </c>
      <c r="Z25" s="370">
        <v>45631</v>
      </c>
      <c r="AA25" s="371">
        <v>61.409576615616501</v>
      </c>
      <c r="AB25" s="370">
        <v>28675</v>
      </c>
      <c r="AC25" s="372">
        <f t="shared" si="0"/>
        <v>38.590423384383492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683854</v>
      </c>
      <c r="E26" s="380">
        <f t="shared" si="2"/>
        <v>345019</v>
      </c>
      <c r="F26" s="381">
        <f t="shared" si="3"/>
        <v>50.452143293743987</v>
      </c>
      <c r="G26" s="380">
        <f t="shared" si="4"/>
        <v>338835</v>
      </c>
      <c r="H26" s="367">
        <f t="shared" si="3"/>
        <v>49.547856706256013</v>
      </c>
      <c r="I26" s="350"/>
      <c r="J26" s="377">
        <f t="shared" si="5"/>
        <v>540320</v>
      </c>
      <c r="K26" s="378">
        <f t="shared" si="6"/>
        <v>79.01101697145883</v>
      </c>
      <c r="L26" s="375">
        <v>265612</v>
      </c>
      <c r="M26" s="376">
        <v>49.158276576843349</v>
      </c>
      <c r="N26" s="375">
        <v>274708</v>
      </c>
      <c r="O26" s="372">
        <v>50.841723423156651</v>
      </c>
      <c r="P26" s="350"/>
      <c r="Q26" s="377">
        <v>99695</v>
      </c>
      <c r="R26" s="378">
        <v>14.578404162291953</v>
      </c>
      <c r="S26" s="375">
        <v>52275</v>
      </c>
      <c r="T26" s="376">
        <v>52.434926525904004</v>
      </c>
      <c r="U26" s="375">
        <v>47420</v>
      </c>
      <c r="V26" s="372">
        <v>47.565073474095989</v>
      </c>
      <c r="W26" s="350"/>
      <c r="X26" s="377">
        <v>43839</v>
      </c>
      <c r="Y26" s="378">
        <v>6.410578866249228</v>
      </c>
      <c r="Z26" s="375">
        <v>27132</v>
      </c>
      <c r="AA26" s="376">
        <v>61.890097858071577</v>
      </c>
      <c r="AB26" s="375">
        <v>16707</v>
      </c>
      <c r="AC26" s="372">
        <f t="shared" si="0"/>
        <v>38.109902141928423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2242343</v>
      </c>
      <c r="E27" s="380">
        <f t="shared" si="2"/>
        <v>1150625</v>
      </c>
      <c r="F27" s="381">
        <f t="shared" si="3"/>
        <v>51.313514480166504</v>
      </c>
      <c r="G27" s="380">
        <f t="shared" si="4"/>
        <v>1091718</v>
      </c>
      <c r="H27" s="367">
        <f t="shared" si="3"/>
        <v>48.686485519833496</v>
      </c>
      <c r="I27" s="350"/>
      <c r="J27" s="377">
        <f t="shared" si="5"/>
        <v>1700124</v>
      </c>
      <c r="K27" s="378">
        <f t="shared" si="6"/>
        <v>75.819087445587058</v>
      </c>
      <c r="L27" s="375">
        <v>842023</v>
      </c>
      <c r="M27" s="376">
        <v>49.527152137138231</v>
      </c>
      <c r="N27" s="375">
        <v>858101</v>
      </c>
      <c r="O27" s="372">
        <v>50.472847862861769</v>
      </c>
      <c r="P27" s="350"/>
      <c r="Q27" s="377">
        <v>375067</v>
      </c>
      <c r="R27" s="378">
        <v>16.726566809805636</v>
      </c>
      <c r="S27" s="375">
        <v>202457</v>
      </c>
      <c r="T27" s="376">
        <v>53.978889105146543</v>
      </c>
      <c r="U27" s="375">
        <v>172610</v>
      </c>
      <c r="V27" s="372">
        <v>46.02111089485345</v>
      </c>
      <c r="W27" s="350"/>
      <c r="X27" s="377">
        <v>167152</v>
      </c>
      <c r="Y27" s="378">
        <v>7.4543457446073145</v>
      </c>
      <c r="Z27" s="375">
        <v>106145</v>
      </c>
      <c r="AA27" s="376">
        <v>63.502081937398295</v>
      </c>
      <c r="AB27" s="375">
        <v>61007</v>
      </c>
      <c r="AC27" s="372">
        <f t="shared" si="0"/>
        <v>36.497918062601705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326803</v>
      </c>
      <c r="E28" s="380">
        <f t="shared" si="2"/>
        <v>165626</v>
      </c>
      <c r="F28" s="381">
        <f t="shared" si="3"/>
        <v>50.680685305826444</v>
      </c>
      <c r="G28" s="380">
        <f t="shared" si="4"/>
        <v>161177</v>
      </c>
      <c r="H28" s="382">
        <f t="shared" si="3"/>
        <v>49.319314694173556</v>
      </c>
      <c r="I28" s="350"/>
      <c r="J28" s="377">
        <f t="shared" si="5"/>
        <v>253300</v>
      </c>
      <c r="K28" s="378">
        <f t="shared" si="6"/>
        <v>77.508468404512811</v>
      </c>
      <c r="L28" s="375">
        <v>125084</v>
      </c>
      <c r="M28" s="376">
        <v>49.381760757994478</v>
      </c>
      <c r="N28" s="375">
        <v>128216</v>
      </c>
      <c r="O28" s="383">
        <v>50.618239242005522</v>
      </c>
      <c r="P28" s="350"/>
      <c r="Q28" s="377">
        <v>50572</v>
      </c>
      <c r="R28" s="378">
        <v>15.474766143517654</v>
      </c>
      <c r="S28" s="375">
        <v>26402</v>
      </c>
      <c r="T28" s="376">
        <v>52.206754725935298</v>
      </c>
      <c r="U28" s="375">
        <v>24170</v>
      </c>
      <c r="V28" s="383">
        <v>47.793245274064702</v>
      </c>
      <c r="W28" s="350"/>
      <c r="X28" s="377">
        <v>22931</v>
      </c>
      <c r="Y28" s="378">
        <v>7.0167654519695351</v>
      </c>
      <c r="Z28" s="375">
        <v>14140</v>
      </c>
      <c r="AA28" s="376">
        <v>61.663250621429512</v>
      </c>
      <c r="AB28" s="375">
        <v>8791</v>
      </c>
      <c r="AC28" s="383">
        <f t="shared" si="0"/>
        <v>38.336749378570495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170634</v>
      </c>
      <c r="E29" s="386">
        <f t="shared" si="2"/>
        <v>84717</v>
      </c>
      <c r="F29" s="387">
        <f>E29/$D29*100</f>
        <v>49.648370195857801</v>
      </c>
      <c r="G29" s="386">
        <f t="shared" si="4"/>
        <v>85917</v>
      </c>
      <c r="H29" s="388">
        <f>G29/$D29*100</f>
        <v>50.351629804142192</v>
      </c>
      <c r="I29" s="350"/>
      <c r="J29" s="389">
        <f t="shared" si="5"/>
        <v>148157</v>
      </c>
      <c r="K29" s="390">
        <f t="shared" si="6"/>
        <v>86.827361487159649</v>
      </c>
      <c r="L29" s="391">
        <v>72584</v>
      </c>
      <c r="M29" s="392">
        <v>48.991272771451904</v>
      </c>
      <c r="N29" s="391">
        <v>75573</v>
      </c>
      <c r="O29" s="393">
        <v>51.008727228548089</v>
      </c>
      <c r="P29" s="350"/>
      <c r="Q29" s="389">
        <v>17428</v>
      </c>
      <c r="R29" s="390">
        <v>10.213673710983743</v>
      </c>
      <c r="S29" s="391">
        <v>8927</v>
      </c>
      <c r="T29" s="392">
        <v>51.222171218728484</v>
      </c>
      <c r="U29" s="391">
        <v>8501</v>
      </c>
      <c r="V29" s="393">
        <v>48.777828781271516</v>
      </c>
      <c r="W29" s="350"/>
      <c r="X29" s="389">
        <v>5049</v>
      </c>
      <c r="Y29" s="390">
        <v>2.9589648018566055</v>
      </c>
      <c r="Z29" s="391">
        <v>3206</v>
      </c>
      <c r="AA29" s="392">
        <v>63.497722321251736</v>
      </c>
      <c r="AB29" s="391">
        <v>1843</v>
      </c>
      <c r="AC29" s="393">
        <f t="shared" si="0"/>
        <v>36.502277678748271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49128297</v>
      </c>
      <c r="E31" s="1230">
        <f>L31+S31+Z31</f>
        <v>25037928</v>
      </c>
      <c r="F31" s="1231">
        <f>E31/$D31*100</f>
        <v>50.964371917878616</v>
      </c>
      <c r="G31" s="1230">
        <f>N31+U31+AB31</f>
        <v>24090369</v>
      </c>
      <c r="H31" s="1232">
        <f>G31/$D31*100</f>
        <v>49.035628082121391</v>
      </c>
      <c r="I31" s="320"/>
      <c r="J31" s="1233">
        <f>L31+N31</f>
        <v>38949672</v>
      </c>
      <c r="K31" s="1234">
        <f>J31/$D31*100</f>
        <v>79.281543180705</v>
      </c>
      <c r="L31" s="1230">
        <f>SUM(L12:L29)</f>
        <v>19302268</v>
      </c>
      <c r="M31" s="1231">
        <f>L31/$J31*100</f>
        <v>49.556946204835825</v>
      </c>
      <c r="N31" s="1230">
        <f>SUM(N12:N29)</f>
        <v>19647404</v>
      </c>
      <c r="O31" s="1235">
        <f>N31/$J31*100</f>
        <v>50.443053795164182</v>
      </c>
      <c r="P31" s="320"/>
      <c r="Q31" s="1233">
        <f>SUM(Q12:Q29)</f>
        <v>7147622</v>
      </c>
      <c r="R31" s="1234">
        <f>Q31/$D31*100</f>
        <v>14.548890225118122</v>
      </c>
      <c r="S31" s="1230">
        <f>SUM(S12:S29)</f>
        <v>3842903</v>
      </c>
      <c r="T31" s="1231">
        <f>S31/$Q31*100</f>
        <v>53.764776592830458</v>
      </c>
      <c r="U31" s="1230">
        <f>SUM(U12:U29)</f>
        <v>3304719</v>
      </c>
      <c r="V31" s="1235">
        <f>U31/$Q31*100</f>
        <v>46.235223407169542</v>
      </c>
      <c r="W31" s="320"/>
      <c r="X31" s="1233">
        <f>SUM(X12:X29)</f>
        <v>3031003</v>
      </c>
      <c r="Y31" s="1234">
        <f>X31/$D31*100</f>
        <v>6.1695665941768754</v>
      </c>
      <c r="Z31" s="1230">
        <f>SUM(Z12:Z29)</f>
        <v>1892757</v>
      </c>
      <c r="AA31" s="1231">
        <f>Z31/$X31*100</f>
        <v>62.446556469921013</v>
      </c>
      <c r="AB31" s="1230">
        <f>SUM(AB12:AB29)</f>
        <v>1138246</v>
      </c>
      <c r="AC31" s="1235">
        <f>AB31/$X31*100</f>
        <v>37.553443530078987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74" t="s">
        <v>497</v>
      </c>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76"/>
      <c r="C3" s="1476"/>
      <c r="D3" s="1476"/>
      <c r="E3" s="1476"/>
      <c r="F3" s="1476"/>
    </row>
    <row r="4" spans="2:19" s="419" customFormat="1" ht="23.25" customHeight="1" x14ac:dyDescent="0.25">
      <c r="B4" s="1431" t="s">
        <v>391</v>
      </c>
      <c r="C4" s="1431"/>
      <c r="D4" s="1431"/>
      <c r="E4" s="1431"/>
      <c r="F4" s="1431"/>
      <c r="G4" s="1431"/>
      <c r="H4" s="1431"/>
      <c r="I4" s="1431"/>
      <c r="J4" s="1431"/>
      <c r="K4" s="1431"/>
      <c r="L4" s="1431"/>
      <c r="M4" s="1431"/>
    </row>
    <row r="5" spans="2:19" s="419" customFormat="1" ht="15.75" customHeight="1" x14ac:dyDescent="0.25">
      <c r="B5" s="1481" t="str">
        <f>porsaad!$B$6</f>
        <v>Situación a 31 de marzo de 2026</v>
      </c>
      <c r="C5" s="1481"/>
      <c r="D5" s="1481"/>
      <c r="E5" s="1481"/>
      <c r="F5" s="1481"/>
      <c r="G5" s="1481"/>
      <c r="H5" s="1481"/>
      <c r="I5" s="1481"/>
      <c r="J5" s="1481"/>
      <c r="K5" s="1481"/>
      <c r="L5" s="1481"/>
      <c r="M5" s="1481"/>
      <c r="N5" s="420"/>
      <c r="O5" s="420"/>
      <c r="P5" s="420"/>
      <c r="Q5" s="420"/>
      <c r="R5" s="420"/>
      <c r="S5" s="420"/>
    </row>
    <row r="6" spans="2:19" s="419" customFormat="1" ht="10.5" customHeight="1" x14ac:dyDescent="0.25"/>
    <row r="7" spans="2:19" s="410" customFormat="1" ht="36.75" customHeight="1" x14ac:dyDescent="0.35">
      <c r="B7" s="1479" t="s">
        <v>12</v>
      </c>
      <c r="C7" s="409"/>
      <c r="D7" s="1477" t="s">
        <v>11</v>
      </c>
      <c r="E7" s="1478"/>
      <c r="F7" s="421"/>
    </row>
    <row r="8" spans="2:19" s="410" customFormat="1" ht="30.75" customHeight="1" x14ac:dyDescent="0.35">
      <c r="B8" s="1480"/>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469701</v>
      </c>
      <c r="D10" s="426">
        <v>469701</v>
      </c>
      <c r="E10" s="427">
        <f t="shared" ref="E10:E27" si="1">D10*100/$D$29</f>
        <v>19.942554356825333</v>
      </c>
      <c r="F10" s="421"/>
      <c r="M10" s="412"/>
    </row>
    <row r="11" spans="2:19" ht="18" customHeight="1" x14ac:dyDescent="0.35">
      <c r="B11" s="428" t="s">
        <v>7</v>
      </c>
      <c r="C11" s="414">
        <f t="shared" si="0"/>
        <v>62021</v>
      </c>
      <c r="D11" s="429">
        <v>62021</v>
      </c>
      <c r="E11" s="430">
        <f t="shared" si="1"/>
        <v>2.6332862049786225</v>
      </c>
      <c r="F11" s="421"/>
    </row>
    <row r="12" spans="2:19" ht="18" customHeight="1" x14ac:dyDescent="0.35">
      <c r="B12" s="428" t="s">
        <v>37</v>
      </c>
      <c r="C12" s="414">
        <f t="shared" si="0"/>
        <v>50301</v>
      </c>
      <c r="D12" s="429">
        <v>50301</v>
      </c>
      <c r="E12" s="430">
        <f t="shared" si="1"/>
        <v>2.1356787119948031</v>
      </c>
      <c r="F12" s="421"/>
    </row>
    <row r="13" spans="2:19" ht="18" customHeight="1" x14ac:dyDescent="0.35">
      <c r="B13" s="428" t="s">
        <v>38</v>
      </c>
      <c r="C13" s="414">
        <f t="shared" si="0"/>
        <v>50958</v>
      </c>
      <c r="D13" s="429">
        <v>50958</v>
      </c>
      <c r="E13" s="430">
        <f t="shared" si="1"/>
        <v>2.1635736030264048</v>
      </c>
      <c r="F13" s="421"/>
    </row>
    <row r="14" spans="2:19" ht="18" customHeight="1" x14ac:dyDescent="0.35">
      <c r="B14" s="428" t="s">
        <v>6</v>
      </c>
      <c r="C14" s="414">
        <f t="shared" si="0"/>
        <v>83951</v>
      </c>
      <c r="D14" s="429">
        <v>83951</v>
      </c>
      <c r="E14" s="430">
        <f t="shared" si="1"/>
        <v>3.5643896453485162</v>
      </c>
      <c r="F14" s="421"/>
      <c r="M14" s="414"/>
    </row>
    <row r="15" spans="2:19" ht="18" customHeight="1" x14ac:dyDescent="0.35">
      <c r="B15" s="428" t="s">
        <v>5</v>
      </c>
      <c r="C15" s="414">
        <f t="shared" si="0"/>
        <v>25014</v>
      </c>
      <c r="D15" s="429">
        <v>25014</v>
      </c>
      <c r="E15" s="430">
        <f t="shared" si="1"/>
        <v>1.0620438421072744</v>
      </c>
      <c r="F15" s="421"/>
      <c r="M15" s="414"/>
    </row>
    <row r="16" spans="2:19" ht="18" customHeight="1" x14ac:dyDescent="0.35">
      <c r="B16" s="428" t="s">
        <v>4</v>
      </c>
      <c r="C16" s="414">
        <f t="shared" si="0"/>
        <v>160682</v>
      </c>
      <c r="D16" s="429">
        <v>160682</v>
      </c>
      <c r="E16" s="430">
        <f t="shared" si="1"/>
        <v>6.8222326951899355</v>
      </c>
      <c r="F16" s="421"/>
    </row>
    <row r="17" spans="2:13" ht="18" customHeight="1" x14ac:dyDescent="0.35">
      <c r="B17" s="428" t="s">
        <v>40</v>
      </c>
      <c r="C17" s="414">
        <f t="shared" si="0"/>
        <v>104747</v>
      </c>
      <c r="D17" s="429">
        <v>104747</v>
      </c>
      <c r="E17" s="430">
        <f t="shared" si="1"/>
        <v>4.4473457395542759</v>
      </c>
      <c r="F17" s="421"/>
    </row>
    <row r="18" spans="2:13" ht="18" customHeight="1" x14ac:dyDescent="0.35">
      <c r="B18" s="428" t="s">
        <v>41</v>
      </c>
      <c r="C18" s="414">
        <f t="shared" si="0"/>
        <v>423410</v>
      </c>
      <c r="D18" s="429">
        <v>423410</v>
      </c>
      <c r="E18" s="430">
        <f t="shared" si="1"/>
        <v>17.977132133470896</v>
      </c>
      <c r="F18" s="421"/>
    </row>
    <row r="19" spans="2:13" ht="18" customHeight="1" x14ac:dyDescent="0.35">
      <c r="B19" s="428" t="s">
        <v>3</v>
      </c>
      <c r="C19" s="414">
        <f t="shared" si="0"/>
        <v>239221</v>
      </c>
      <c r="D19" s="429">
        <v>239221</v>
      </c>
      <c r="E19" s="430">
        <f t="shared" si="1"/>
        <v>10.156839767839781</v>
      </c>
      <c r="F19" s="421"/>
    </row>
    <row r="20" spans="2:13" ht="18" customHeight="1" x14ac:dyDescent="0.35">
      <c r="B20" s="428" t="s">
        <v>2</v>
      </c>
      <c r="C20" s="414">
        <f t="shared" si="0"/>
        <v>61962</v>
      </c>
      <c r="D20" s="429">
        <v>61962</v>
      </c>
      <c r="E20" s="430">
        <f t="shared" si="1"/>
        <v>2.6307811843228164</v>
      </c>
      <c r="F20" s="421"/>
    </row>
    <row r="21" spans="2:13" ht="18" customHeight="1" x14ac:dyDescent="0.35">
      <c r="B21" s="428" t="s">
        <v>35</v>
      </c>
      <c r="C21" s="414">
        <f t="shared" si="0"/>
        <v>100175</v>
      </c>
      <c r="D21" s="429">
        <v>100175</v>
      </c>
      <c r="E21" s="430">
        <f t="shared" si="1"/>
        <v>4.2532278677179258</v>
      </c>
      <c r="F21" s="421"/>
    </row>
    <row r="22" spans="2:13" ht="18" customHeight="1" x14ac:dyDescent="0.35">
      <c r="B22" s="428" t="s">
        <v>42</v>
      </c>
      <c r="C22" s="414">
        <f t="shared" si="0"/>
        <v>282861</v>
      </c>
      <c r="D22" s="429">
        <v>282861</v>
      </c>
      <c r="E22" s="430">
        <f t="shared" si="1"/>
        <v>12.009705893591818</v>
      </c>
      <c r="F22" s="421"/>
    </row>
    <row r="23" spans="2:13" ht="18" customHeight="1" x14ac:dyDescent="0.35">
      <c r="B23" s="428" t="s">
        <v>43</v>
      </c>
      <c r="C23" s="414">
        <f t="shared" si="0"/>
        <v>74212</v>
      </c>
      <c r="D23" s="429">
        <v>74212</v>
      </c>
      <c r="E23" s="430">
        <f t="shared" si="1"/>
        <v>3.1508914052316719</v>
      </c>
      <c r="F23" s="421"/>
    </row>
    <row r="24" spans="2:13" ht="18" customHeight="1" x14ac:dyDescent="0.35">
      <c r="B24" s="428" t="s">
        <v>44</v>
      </c>
      <c r="C24" s="414">
        <f t="shared" si="0"/>
        <v>24006</v>
      </c>
      <c r="D24" s="429">
        <v>24006</v>
      </c>
      <c r="E24" s="430">
        <f t="shared" si="1"/>
        <v>1.0192462010724885</v>
      </c>
      <c r="F24" s="421"/>
    </row>
    <row r="25" spans="2:13" ht="18" customHeight="1" x14ac:dyDescent="0.35">
      <c r="B25" s="428" t="s">
        <v>45</v>
      </c>
      <c r="C25" s="414">
        <f t="shared" si="0"/>
        <v>120998</v>
      </c>
      <c r="D25" s="429">
        <v>120998</v>
      </c>
      <c r="E25" s="430">
        <f t="shared" si="1"/>
        <v>5.137330327308546</v>
      </c>
      <c r="F25" s="421"/>
    </row>
    <row r="26" spans="2:13" ht="18" customHeight="1" x14ac:dyDescent="0.35">
      <c r="B26" s="428" t="s">
        <v>46</v>
      </c>
      <c r="C26" s="414">
        <f t="shared" si="0"/>
        <v>15153</v>
      </c>
      <c r="D26" s="429">
        <v>15153</v>
      </c>
      <c r="E26" s="431">
        <f t="shared" si="1"/>
        <v>0.64336572876994991</v>
      </c>
      <c r="F26" s="421"/>
    </row>
    <row r="27" spans="2:13" ht="18" customHeight="1" x14ac:dyDescent="0.35">
      <c r="B27" s="432" t="s">
        <v>1</v>
      </c>
      <c r="C27" s="414">
        <f t="shared" si="0"/>
        <v>5897</v>
      </c>
      <c r="D27" s="433">
        <v>5897</v>
      </c>
      <c r="E27" s="434">
        <f t="shared" si="1"/>
        <v>0.25037469164894044</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2355270</v>
      </c>
      <c r="E29" s="1227">
        <f>D29*100/$D$29</f>
        <v>100</v>
      </c>
      <c r="F29" s="421"/>
    </row>
    <row r="30" spans="2:13" s="412" customFormat="1" ht="23.25" customHeight="1" x14ac:dyDescent="0.25">
      <c r="B30" s="1474"/>
      <c r="C30" s="1474"/>
      <c r="D30" s="1474"/>
      <c r="E30" s="1474"/>
      <c r="F30" s="1474"/>
      <c r="G30" s="1474"/>
      <c r="H30" s="1474"/>
      <c r="I30" s="1474"/>
      <c r="J30" s="1474"/>
      <c r="K30" s="1474"/>
      <c r="L30" s="1474"/>
      <c r="M30" s="1474"/>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45"/>
      <c r="C2" s="1445"/>
      <c r="D2" s="1445"/>
      <c r="E2" s="1445"/>
      <c r="F2" s="1445"/>
      <c r="G2" s="1445"/>
      <c r="H2" s="1445"/>
      <c r="I2" s="1445"/>
      <c r="O2" s="444"/>
    </row>
    <row r="3" spans="1:21" s="345" customFormat="1" ht="4.5" customHeight="1" x14ac:dyDescent="0.25">
      <c r="B3" s="1446"/>
      <c r="C3" s="1446"/>
      <c r="D3" s="1446"/>
      <c r="E3" s="1446"/>
      <c r="F3" s="1446"/>
      <c r="G3" s="1446"/>
      <c r="H3" s="1446"/>
      <c r="I3" s="1446"/>
      <c r="O3" s="444"/>
    </row>
    <row r="4" spans="1:21" s="345" customFormat="1" ht="17.25" customHeight="1" x14ac:dyDescent="0.25">
      <c r="A4" s="1483" t="s">
        <v>392</v>
      </c>
      <c r="B4" s="1483"/>
      <c r="C4" s="1483"/>
      <c r="D4" s="1483"/>
      <c r="E4" s="1483"/>
      <c r="F4" s="1483"/>
      <c r="G4" s="1483"/>
      <c r="H4" s="1483"/>
      <c r="I4" s="1483"/>
      <c r="J4" s="1483"/>
      <c r="K4" s="1483"/>
      <c r="L4" s="1483"/>
      <c r="M4" s="1483"/>
      <c r="N4" s="1483"/>
      <c r="O4" s="1483"/>
      <c r="P4" s="1483"/>
      <c r="Q4" s="1483"/>
      <c r="R4" s="1483"/>
      <c r="S4" s="1483"/>
      <c r="T4" s="1483"/>
      <c r="U4" s="1483"/>
    </row>
    <row r="5" spans="1:21" s="345" customFormat="1" ht="17.2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row>
    <row r="6" spans="1:21" s="345" customFormat="1" ht="6" customHeight="1" x14ac:dyDescent="0.25">
      <c r="O6" s="444"/>
    </row>
    <row r="7" spans="1:21" s="322" customFormat="1" ht="39.75" customHeight="1" x14ac:dyDescent="0.25">
      <c r="A7" s="316"/>
      <c r="B7" s="1449" t="s">
        <v>12</v>
      </c>
      <c r="C7" s="437"/>
      <c r="D7" s="1485" t="s">
        <v>473</v>
      </c>
      <c r="E7" s="1486"/>
      <c r="F7" s="437"/>
      <c r="G7" s="1485" t="s">
        <v>474</v>
      </c>
      <c r="H7" s="1486"/>
      <c r="I7" s="437"/>
      <c r="J7" s="1485" t="s">
        <v>13</v>
      </c>
      <c r="K7" s="1487"/>
      <c r="L7" s="1486"/>
      <c r="M7" s="319"/>
      <c r="N7" s="319"/>
      <c r="O7" s="320"/>
      <c r="P7" s="320"/>
      <c r="Q7" s="320"/>
      <c r="R7" s="320"/>
      <c r="S7" s="320"/>
      <c r="T7" s="320"/>
      <c r="U7" s="321"/>
    </row>
    <row r="8" spans="1:21" s="322" customFormat="1" ht="26.25" customHeight="1" x14ac:dyDescent="0.25">
      <c r="A8" s="316"/>
      <c r="B8" s="1451"/>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8676713</v>
      </c>
      <c r="E10" s="465">
        <v>17.661334770061334</v>
      </c>
      <c r="F10" s="350"/>
      <c r="G10" s="461">
        <v>1096572</v>
      </c>
      <c r="H10" s="469">
        <v>16.190506563479449</v>
      </c>
      <c r="I10" s="350"/>
      <c r="J10" s="473">
        <v>469701</v>
      </c>
      <c r="K10" s="478">
        <f t="shared" ref="K10:K27" si="0">J10*100/D10</f>
        <v>5.4133518073030649</v>
      </c>
      <c r="L10" s="479">
        <f>J10*100/G10</f>
        <v>42.833575907464351</v>
      </c>
      <c r="M10" s="447"/>
      <c r="N10" s="360">
        <f>_xlfn.RANK.EQ(L10,L$10:L$29,0)</f>
        <v>1</v>
      </c>
      <c r="O10" s="360">
        <v>1</v>
      </c>
      <c r="P10" s="360">
        <f>MATCH(O10,N$10:N$29,0)</f>
        <v>1</v>
      </c>
      <c r="Q10" s="361" t="str">
        <f>INDEX(B$10:B$29,P10,1)</f>
        <v>Andalucía</v>
      </c>
      <c r="R10" s="362">
        <f>INDEX(L$10:L$29,P10,1)</f>
        <v>42.833575907464351</v>
      </c>
      <c r="S10" s="329"/>
      <c r="T10" s="329"/>
      <c r="U10" s="329"/>
    </row>
    <row r="11" spans="1:21" s="331" customFormat="1" ht="18" customHeight="1" x14ac:dyDescent="0.35">
      <c r="A11" s="330"/>
      <c r="B11" s="363" t="s">
        <v>7</v>
      </c>
      <c r="C11" s="350"/>
      <c r="D11" s="457">
        <v>1364621</v>
      </c>
      <c r="E11" s="466">
        <v>2.7776680311145325</v>
      </c>
      <c r="F11" s="350"/>
      <c r="G11" s="462">
        <v>191202</v>
      </c>
      <c r="H11" s="470">
        <v>2.8230314433985164</v>
      </c>
      <c r="I11" s="350"/>
      <c r="J11" s="474">
        <v>62021</v>
      </c>
      <c r="K11" s="480">
        <f t="shared" si="0"/>
        <v>4.5449249278737467</v>
      </c>
      <c r="L11" s="481">
        <f>J11*100/G11</f>
        <v>32.437422202696624</v>
      </c>
      <c r="M11" s="447"/>
      <c r="N11" s="360">
        <f t="shared" ref="N11:N26" si="1">_xlfn.RANK.EQ(L11,L$10:L$29,0)</f>
        <v>12</v>
      </c>
      <c r="O11" s="360">
        <v>2</v>
      </c>
      <c r="P11" s="360">
        <f t="shared" ref="P11:P27" si="2">MATCH(O11,N$10:N$29,0)</f>
        <v>4</v>
      </c>
      <c r="Q11" s="361" t="str">
        <f t="shared" ref="Q11:Q28" si="3">INDEX(B$10:B$29,P11,1)</f>
        <v>Balears, Illes</v>
      </c>
      <c r="R11" s="362">
        <f t="shared" ref="R11:R28" si="4">INDEX(L$10:L$29,P11,1)</f>
        <v>39.86450542917045</v>
      </c>
      <c r="S11" s="329"/>
      <c r="T11" s="329"/>
      <c r="U11" s="329"/>
    </row>
    <row r="12" spans="1:21" s="331" customFormat="1" ht="18" customHeight="1" x14ac:dyDescent="0.35">
      <c r="A12" s="330"/>
      <c r="B12" s="363" t="s">
        <v>37</v>
      </c>
      <c r="C12" s="350"/>
      <c r="D12" s="457">
        <v>1015128</v>
      </c>
      <c r="E12" s="466">
        <v>2.0662796432776815</v>
      </c>
      <c r="F12" s="350"/>
      <c r="G12" s="462">
        <v>191994</v>
      </c>
      <c r="H12" s="470">
        <v>2.8347250496535326</v>
      </c>
      <c r="I12" s="350"/>
      <c r="J12" s="474">
        <v>50301</v>
      </c>
      <c r="K12" s="480">
        <f t="shared" si="0"/>
        <v>4.9551386623164762</v>
      </c>
      <c r="L12" s="481">
        <f>J12*100/G12</f>
        <v>26.199256226757086</v>
      </c>
      <c r="M12" s="447"/>
      <c r="N12" s="360">
        <f t="shared" si="1"/>
        <v>17</v>
      </c>
      <c r="O12" s="360">
        <v>3</v>
      </c>
      <c r="P12" s="360">
        <f t="shared" si="2"/>
        <v>11</v>
      </c>
      <c r="Q12" s="361" t="str">
        <f t="shared" si="3"/>
        <v>Extremadura</v>
      </c>
      <c r="R12" s="373">
        <f t="shared" si="4"/>
        <v>39.424557474262883</v>
      </c>
      <c r="S12" s="329"/>
      <c r="T12" s="329"/>
      <c r="U12" s="329"/>
    </row>
    <row r="13" spans="1:21" s="331" customFormat="1" ht="18" customHeight="1" x14ac:dyDescent="0.35">
      <c r="A13" s="330"/>
      <c r="B13" s="363" t="s">
        <v>38</v>
      </c>
      <c r="C13" s="350"/>
      <c r="D13" s="457">
        <v>1249844</v>
      </c>
      <c r="E13" s="466">
        <v>2.5440409627876983</v>
      </c>
      <c r="F13" s="350"/>
      <c r="G13" s="462">
        <v>127828</v>
      </c>
      <c r="H13" s="470">
        <v>1.8873362378361396</v>
      </c>
      <c r="I13" s="350"/>
      <c r="J13" s="474">
        <v>50958</v>
      </c>
      <c r="K13" s="480">
        <f t="shared" si="0"/>
        <v>4.0771488281737565</v>
      </c>
      <c r="L13" s="481">
        <f t="shared" ref="L13:L27" si="5">J13*100/G13</f>
        <v>39.86450542917045</v>
      </c>
      <c r="M13" s="447"/>
      <c r="N13" s="360">
        <f t="shared" si="1"/>
        <v>2</v>
      </c>
      <c r="O13" s="360">
        <v>4</v>
      </c>
      <c r="P13" s="360">
        <f t="shared" si="2"/>
        <v>7</v>
      </c>
      <c r="Q13" s="361" t="str">
        <f t="shared" si="3"/>
        <v>Castilla y León</v>
      </c>
      <c r="R13" s="362">
        <f t="shared" si="4"/>
        <v>37.484632378499562</v>
      </c>
      <c r="S13" s="329"/>
      <c r="T13" s="329"/>
      <c r="U13" s="329"/>
    </row>
    <row r="14" spans="1:21" s="331" customFormat="1" ht="18" customHeight="1" x14ac:dyDescent="0.35">
      <c r="A14" s="330"/>
      <c r="B14" s="363" t="s">
        <v>6</v>
      </c>
      <c r="C14" s="350"/>
      <c r="D14" s="457">
        <v>2258866</v>
      </c>
      <c r="E14" s="466">
        <v>4.597891923670792</v>
      </c>
      <c r="F14" s="350"/>
      <c r="G14" s="462">
        <v>270684</v>
      </c>
      <c r="H14" s="470">
        <v>3.9965557014303408</v>
      </c>
      <c r="I14" s="350"/>
      <c r="J14" s="474">
        <v>83951</v>
      </c>
      <c r="K14" s="480">
        <f t="shared" si="0"/>
        <v>3.7165108510199367</v>
      </c>
      <c r="L14" s="481">
        <f t="shared" si="5"/>
        <v>31.014393166940049</v>
      </c>
      <c r="M14" s="447"/>
      <c r="N14" s="360">
        <f t="shared" si="1"/>
        <v>14</v>
      </c>
      <c r="O14" s="360">
        <v>5</v>
      </c>
      <c r="P14" s="360">
        <f t="shared" si="2"/>
        <v>9</v>
      </c>
      <c r="Q14" s="361" t="str">
        <f t="shared" si="3"/>
        <v>Cataluña</v>
      </c>
      <c r="R14" s="362">
        <f t="shared" si="4"/>
        <v>37.366409855885912</v>
      </c>
      <c r="S14" s="329"/>
      <c r="T14" s="329"/>
      <c r="U14" s="329"/>
    </row>
    <row r="15" spans="1:21" s="331" customFormat="1" ht="18" customHeight="1" x14ac:dyDescent="0.35">
      <c r="A15" s="330"/>
      <c r="B15" s="363" t="s">
        <v>5</v>
      </c>
      <c r="C15" s="350"/>
      <c r="D15" s="458">
        <v>593623</v>
      </c>
      <c r="E15" s="466">
        <v>1.2083117800724905</v>
      </c>
      <c r="F15" s="350"/>
      <c r="G15" s="463">
        <v>104312</v>
      </c>
      <c r="H15" s="470">
        <v>1.5401306258500749</v>
      </c>
      <c r="I15" s="350"/>
      <c r="J15" s="475">
        <v>25014</v>
      </c>
      <c r="K15" s="482">
        <f t="shared" si="0"/>
        <v>4.2137855170705985</v>
      </c>
      <c r="L15" s="481">
        <f t="shared" si="5"/>
        <v>23.979983127540457</v>
      </c>
      <c r="M15" s="447"/>
      <c r="N15" s="360">
        <f t="shared" si="1"/>
        <v>18</v>
      </c>
      <c r="O15" s="360">
        <v>6</v>
      </c>
      <c r="P15" s="360">
        <f t="shared" si="2"/>
        <v>14</v>
      </c>
      <c r="Q15" s="361" t="str">
        <f t="shared" si="3"/>
        <v>Murcia, Región de</v>
      </c>
      <c r="R15" s="362">
        <f t="shared" si="4"/>
        <v>36.259875798247883</v>
      </c>
      <c r="S15" s="329"/>
      <c r="T15" s="329"/>
      <c r="U15" s="329"/>
    </row>
    <row r="16" spans="1:21" s="331" customFormat="1" ht="18" customHeight="1" x14ac:dyDescent="0.35">
      <c r="A16" s="330"/>
      <c r="B16" s="363" t="s">
        <v>4</v>
      </c>
      <c r="C16" s="350"/>
      <c r="D16" s="457">
        <v>2401221</v>
      </c>
      <c r="E16" s="466">
        <v>4.8876536469399703</v>
      </c>
      <c r="F16" s="350"/>
      <c r="G16" s="462">
        <v>428661</v>
      </c>
      <c r="H16" s="470">
        <v>6.3290315036383058</v>
      </c>
      <c r="I16" s="350"/>
      <c r="J16" s="474">
        <v>160682</v>
      </c>
      <c r="K16" s="480">
        <f t="shared" si="0"/>
        <v>6.6916789416717579</v>
      </c>
      <c r="L16" s="481">
        <f t="shared" si="5"/>
        <v>37.484632378499562</v>
      </c>
      <c r="M16" s="447"/>
      <c r="N16" s="360">
        <f t="shared" si="1"/>
        <v>4</v>
      </c>
      <c r="O16" s="360">
        <v>7</v>
      </c>
      <c r="P16" s="360">
        <f t="shared" si="2"/>
        <v>16</v>
      </c>
      <c r="Q16" s="361" t="str">
        <f t="shared" si="3"/>
        <v>País Vasco</v>
      </c>
      <c r="R16" s="362">
        <f t="shared" si="4"/>
        <v>34.884820527605591</v>
      </c>
      <c r="S16" s="329"/>
      <c r="T16" s="329"/>
      <c r="U16" s="329"/>
    </row>
    <row r="17" spans="1:21" s="331" customFormat="1" ht="18" customHeight="1" x14ac:dyDescent="0.35">
      <c r="A17" s="330"/>
      <c r="B17" s="363" t="s">
        <v>40</v>
      </c>
      <c r="C17" s="350"/>
      <c r="D17" s="457">
        <v>2126378</v>
      </c>
      <c r="E17" s="466">
        <v>4.328214348647176</v>
      </c>
      <c r="F17" s="350"/>
      <c r="G17" s="462">
        <v>300904</v>
      </c>
      <c r="H17" s="470">
        <v>4.4427435562618962</v>
      </c>
      <c r="I17" s="350"/>
      <c r="J17" s="474">
        <v>104747</v>
      </c>
      <c r="K17" s="480">
        <f t="shared" si="0"/>
        <v>4.9260761727218769</v>
      </c>
      <c r="L17" s="481">
        <f t="shared" si="5"/>
        <v>34.810770212426554</v>
      </c>
      <c r="M17" s="447"/>
      <c r="N17" s="360">
        <f t="shared" si="1"/>
        <v>8</v>
      </c>
      <c r="O17" s="360">
        <v>8</v>
      </c>
      <c r="P17" s="360">
        <f t="shared" si="2"/>
        <v>8</v>
      </c>
      <c r="Q17" s="361" t="str">
        <f t="shared" si="3"/>
        <v>Castilla - La Mancha</v>
      </c>
      <c r="R17" s="362">
        <f t="shared" si="4"/>
        <v>34.810770212426554</v>
      </c>
      <c r="S17" s="329"/>
      <c r="T17" s="329"/>
      <c r="U17" s="329"/>
    </row>
    <row r="18" spans="1:21" s="331" customFormat="1" ht="18" customHeight="1" x14ac:dyDescent="0.35">
      <c r="A18" s="330"/>
      <c r="B18" s="363" t="s">
        <v>41</v>
      </c>
      <c r="C18" s="350"/>
      <c r="D18" s="457">
        <v>8124126</v>
      </c>
      <c r="E18" s="466">
        <v>16.536551226271897</v>
      </c>
      <c r="F18" s="350"/>
      <c r="G18" s="462">
        <v>1133130</v>
      </c>
      <c r="H18" s="470">
        <v>16.730272797659861</v>
      </c>
      <c r="I18" s="350"/>
      <c r="J18" s="474">
        <v>423410</v>
      </c>
      <c r="K18" s="480">
        <f t="shared" si="0"/>
        <v>5.2117606250813937</v>
      </c>
      <c r="L18" s="481">
        <f t="shared" si="5"/>
        <v>37.366409855885912</v>
      </c>
      <c r="M18" s="447"/>
      <c r="N18" s="360">
        <f t="shared" si="1"/>
        <v>5</v>
      </c>
      <c r="O18" s="360">
        <v>9</v>
      </c>
      <c r="P18" s="360">
        <f t="shared" si="2"/>
        <v>20</v>
      </c>
      <c r="Q18" s="361" t="str">
        <f t="shared" si="3"/>
        <v>TOTAL</v>
      </c>
      <c r="R18" s="362">
        <f t="shared" si="4"/>
        <v>34.774747480116439</v>
      </c>
      <c r="S18" s="329"/>
      <c r="T18" s="329"/>
      <c r="U18" s="329"/>
    </row>
    <row r="19" spans="1:21" s="331" customFormat="1" ht="18" customHeight="1" x14ac:dyDescent="0.35">
      <c r="A19" s="330"/>
      <c r="B19" s="363" t="s">
        <v>3</v>
      </c>
      <c r="C19" s="350"/>
      <c r="D19" s="457">
        <v>5425182</v>
      </c>
      <c r="E19" s="466">
        <v>11.042886343078409</v>
      </c>
      <c r="F19" s="350"/>
      <c r="G19" s="462">
        <v>691918</v>
      </c>
      <c r="H19" s="470">
        <v>10.215930117119145</v>
      </c>
      <c r="I19" s="350"/>
      <c r="J19" s="474">
        <v>239221</v>
      </c>
      <c r="K19" s="480">
        <f t="shared" si="0"/>
        <v>4.4094557565073389</v>
      </c>
      <c r="L19" s="481">
        <f t="shared" si="5"/>
        <v>34.573605542853343</v>
      </c>
      <c r="M19" s="447"/>
      <c r="N19" s="360">
        <f t="shared" si="1"/>
        <v>10</v>
      </c>
      <c r="O19" s="360">
        <v>10</v>
      </c>
      <c r="P19" s="360">
        <f t="shared" si="2"/>
        <v>10</v>
      </c>
      <c r="Q19" s="361" t="str">
        <f t="shared" si="3"/>
        <v>Comunitat Valenciana</v>
      </c>
      <c r="R19" s="373">
        <f t="shared" si="4"/>
        <v>34.573605542853343</v>
      </c>
      <c r="S19" s="329"/>
      <c r="T19" s="329"/>
      <c r="U19" s="329"/>
    </row>
    <row r="20" spans="1:21" s="331" customFormat="1" ht="18" customHeight="1" x14ac:dyDescent="0.35">
      <c r="A20" s="330"/>
      <c r="B20" s="363" t="s">
        <v>2</v>
      </c>
      <c r="C20" s="350"/>
      <c r="D20" s="457">
        <v>1053345</v>
      </c>
      <c r="E20" s="466">
        <v>2.1440698422744027</v>
      </c>
      <c r="F20" s="350"/>
      <c r="G20" s="462">
        <v>157166</v>
      </c>
      <c r="H20" s="470">
        <v>2.3205016675200638</v>
      </c>
      <c r="I20" s="350"/>
      <c r="J20" s="474">
        <v>61962</v>
      </c>
      <c r="K20" s="480">
        <f t="shared" si="0"/>
        <v>5.8824032012303658</v>
      </c>
      <c r="L20" s="481">
        <f t="shared" si="5"/>
        <v>39.424557474262883</v>
      </c>
      <c r="M20" s="447"/>
      <c r="N20" s="360">
        <f t="shared" si="1"/>
        <v>3</v>
      </c>
      <c r="O20" s="360">
        <v>11</v>
      </c>
      <c r="P20" s="360">
        <f t="shared" si="2"/>
        <v>17</v>
      </c>
      <c r="Q20" s="361" t="str">
        <f t="shared" si="3"/>
        <v>Rioja, La</v>
      </c>
      <c r="R20" s="362">
        <f t="shared" si="4"/>
        <v>33.529528909344364</v>
      </c>
      <c r="S20" s="329"/>
      <c r="T20" s="329"/>
      <c r="U20" s="329"/>
    </row>
    <row r="21" spans="1:21" s="331" customFormat="1" ht="18" customHeight="1" x14ac:dyDescent="0.35">
      <c r="A21" s="330"/>
      <c r="B21" s="363" t="s">
        <v>35</v>
      </c>
      <c r="C21" s="350"/>
      <c r="D21" s="457">
        <v>2714741</v>
      </c>
      <c r="E21" s="466">
        <v>5.5258194681570174</v>
      </c>
      <c r="F21" s="350"/>
      <c r="G21" s="462">
        <v>492391</v>
      </c>
      <c r="H21" s="470">
        <v>7.2699829261536957</v>
      </c>
      <c r="I21" s="350"/>
      <c r="J21" s="474">
        <v>100175</v>
      </c>
      <c r="K21" s="480">
        <f t="shared" si="0"/>
        <v>3.6900389392579256</v>
      </c>
      <c r="L21" s="481">
        <f t="shared" si="5"/>
        <v>20.344604186510313</v>
      </c>
      <c r="M21" s="447"/>
      <c r="N21" s="360">
        <f t="shared" si="1"/>
        <v>19</v>
      </c>
      <c r="O21" s="360">
        <v>12</v>
      </c>
      <c r="P21" s="360">
        <f t="shared" si="2"/>
        <v>2</v>
      </c>
      <c r="Q21" s="361" t="str">
        <f t="shared" si="3"/>
        <v>Aragón</v>
      </c>
      <c r="R21" s="362">
        <f t="shared" si="4"/>
        <v>32.437422202696624</v>
      </c>
      <c r="S21" s="329"/>
      <c r="T21" s="329"/>
      <c r="U21" s="329"/>
    </row>
    <row r="22" spans="1:21" s="331" customFormat="1" ht="18" customHeight="1" x14ac:dyDescent="0.35">
      <c r="A22" s="330"/>
      <c r="B22" s="363" t="s">
        <v>42</v>
      </c>
      <c r="C22" s="350"/>
      <c r="D22" s="457">
        <v>7113886</v>
      </c>
      <c r="E22" s="466">
        <v>14.480221042467644</v>
      </c>
      <c r="F22" s="350"/>
      <c r="G22" s="462">
        <v>881049</v>
      </c>
      <c r="H22" s="470">
        <v>13.008383961333141</v>
      </c>
      <c r="I22" s="350"/>
      <c r="J22" s="474">
        <v>282861</v>
      </c>
      <c r="K22" s="480">
        <f t="shared" si="0"/>
        <v>3.9761812320298637</v>
      </c>
      <c r="L22" s="481">
        <f t="shared" si="5"/>
        <v>32.105024805657798</v>
      </c>
      <c r="M22" s="447"/>
      <c r="N22" s="360">
        <f t="shared" si="1"/>
        <v>13</v>
      </c>
      <c r="O22" s="360">
        <v>13</v>
      </c>
      <c r="P22" s="360">
        <f t="shared" si="2"/>
        <v>13</v>
      </c>
      <c r="Q22" s="361" t="str">
        <f t="shared" si="3"/>
        <v>Madrid, Comunidad de</v>
      </c>
      <c r="R22" s="362">
        <f t="shared" si="4"/>
        <v>32.105024805657798</v>
      </c>
      <c r="S22" s="329"/>
      <c r="T22" s="329"/>
      <c r="U22" s="329"/>
    </row>
    <row r="23" spans="1:21" ht="18" customHeight="1" x14ac:dyDescent="0.35">
      <c r="A23" s="332"/>
      <c r="B23" s="363" t="s">
        <v>43</v>
      </c>
      <c r="C23" s="350"/>
      <c r="D23" s="457">
        <v>1586989</v>
      </c>
      <c r="E23" s="466">
        <v>3.2302951596307112</v>
      </c>
      <c r="F23" s="350"/>
      <c r="G23" s="462">
        <v>204667</v>
      </c>
      <c r="H23" s="470">
        <v>3.0218375143881557</v>
      </c>
      <c r="I23" s="350"/>
      <c r="J23" s="474">
        <v>74212</v>
      </c>
      <c r="K23" s="480">
        <f t="shared" si="0"/>
        <v>4.6762768992097614</v>
      </c>
      <c r="L23" s="481">
        <f t="shared" si="5"/>
        <v>36.259875798247883</v>
      </c>
      <c r="M23" s="447"/>
      <c r="N23" s="360">
        <f t="shared" si="1"/>
        <v>6</v>
      </c>
      <c r="O23" s="360">
        <v>14</v>
      </c>
      <c r="P23" s="360">
        <f t="shared" si="2"/>
        <v>5</v>
      </c>
      <c r="Q23" s="361" t="str">
        <f t="shared" si="3"/>
        <v>Canarias</v>
      </c>
      <c r="R23" s="362">
        <f t="shared" si="4"/>
        <v>31.014393166940049</v>
      </c>
      <c r="S23" s="329"/>
      <c r="T23" s="329"/>
      <c r="U23" s="329"/>
    </row>
    <row r="24" spans="1:21" s="331" customFormat="1" ht="18" customHeight="1" x14ac:dyDescent="0.35">
      <c r="B24" s="363" t="s">
        <v>44</v>
      </c>
      <c r="C24" s="350"/>
      <c r="D24" s="458">
        <v>683854</v>
      </c>
      <c r="E24" s="466">
        <v>1.3919757894314961</v>
      </c>
      <c r="F24" s="350"/>
      <c r="G24" s="463">
        <v>86335</v>
      </c>
      <c r="H24" s="470">
        <v>1.2747064343773125</v>
      </c>
      <c r="I24" s="350"/>
      <c r="J24" s="476">
        <v>24006</v>
      </c>
      <c r="K24" s="483">
        <f t="shared" si="0"/>
        <v>3.5103984183758521</v>
      </c>
      <c r="L24" s="481">
        <f t="shared" si="5"/>
        <v>27.80564081774483</v>
      </c>
      <c r="M24" s="447"/>
      <c r="N24" s="360">
        <f t="shared" si="1"/>
        <v>15</v>
      </c>
      <c r="O24" s="360">
        <v>15</v>
      </c>
      <c r="P24" s="360">
        <f t="shared" si="2"/>
        <v>15</v>
      </c>
      <c r="Q24" s="361" t="str">
        <f t="shared" si="3"/>
        <v>Navarra, Comunidad Foral de</v>
      </c>
      <c r="R24" s="362">
        <f t="shared" si="4"/>
        <v>27.80564081774483</v>
      </c>
      <c r="S24" s="329"/>
      <c r="T24" s="329"/>
      <c r="U24" s="329"/>
    </row>
    <row r="25" spans="1:21" s="331" customFormat="1" ht="18" customHeight="1" x14ac:dyDescent="0.35">
      <c r="B25" s="363" t="s">
        <v>45</v>
      </c>
      <c r="C25" s="350"/>
      <c r="D25" s="458">
        <v>2242343</v>
      </c>
      <c r="E25" s="466">
        <v>4.5642595752912012</v>
      </c>
      <c r="F25" s="350"/>
      <c r="G25" s="463">
        <v>346850</v>
      </c>
      <c r="H25" s="470">
        <v>5.1211203655964654</v>
      </c>
      <c r="I25" s="350"/>
      <c r="J25" s="476">
        <v>120998</v>
      </c>
      <c r="K25" s="483">
        <f t="shared" si="0"/>
        <v>5.3960522542715363</v>
      </c>
      <c r="L25" s="481">
        <f t="shared" si="5"/>
        <v>34.884820527605591</v>
      </c>
      <c r="M25" s="447"/>
      <c r="N25" s="360">
        <f t="shared" si="1"/>
        <v>7</v>
      </c>
      <c r="O25" s="360">
        <v>16</v>
      </c>
      <c r="P25" s="360">
        <f t="shared" si="2"/>
        <v>18</v>
      </c>
      <c r="Q25" s="361" t="str">
        <f t="shared" si="3"/>
        <v>Ceuta y Melilla</v>
      </c>
      <c r="R25" s="373">
        <f t="shared" si="4"/>
        <v>26.712266714984597</v>
      </c>
      <c r="S25" s="329"/>
      <c r="T25" s="329"/>
      <c r="U25" s="329"/>
    </row>
    <row r="26" spans="1:21" s="331" customFormat="1" ht="18" customHeight="1" x14ac:dyDescent="0.35">
      <c r="B26" s="363" t="s">
        <v>46</v>
      </c>
      <c r="C26" s="350"/>
      <c r="D26" s="458">
        <v>326803</v>
      </c>
      <c r="E26" s="467">
        <v>0.66520319236793413</v>
      </c>
      <c r="F26" s="350"/>
      <c r="G26" s="463">
        <v>45193</v>
      </c>
      <c r="H26" s="471">
        <v>0.66725902459968589</v>
      </c>
      <c r="I26" s="350"/>
      <c r="J26" s="476">
        <v>15153</v>
      </c>
      <c r="K26" s="483">
        <f t="shared" si="0"/>
        <v>4.6367383408353042</v>
      </c>
      <c r="L26" s="484">
        <f t="shared" si="5"/>
        <v>33.529528909344364</v>
      </c>
      <c r="M26" s="447"/>
      <c r="N26" s="360">
        <f t="shared" si="1"/>
        <v>11</v>
      </c>
      <c r="O26" s="360">
        <v>17</v>
      </c>
      <c r="P26" s="360">
        <f t="shared" si="2"/>
        <v>3</v>
      </c>
      <c r="Q26" s="361" t="str">
        <f t="shared" si="3"/>
        <v>Asturias, Principado de</v>
      </c>
      <c r="R26" s="362">
        <f t="shared" si="4"/>
        <v>26.199256226757086</v>
      </c>
      <c r="S26" s="329"/>
      <c r="T26" s="329"/>
      <c r="U26" s="329"/>
    </row>
    <row r="27" spans="1:21" s="331" customFormat="1" ht="18" customHeight="1" x14ac:dyDescent="0.35">
      <c r="B27" s="384" t="s">
        <v>1</v>
      </c>
      <c r="C27" s="350"/>
      <c r="D27" s="459">
        <v>170634</v>
      </c>
      <c r="E27" s="468">
        <v>0.34732325445760925</v>
      </c>
      <c r="F27" s="350"/>
      <c r="G27" s="464">
        <v>22076</v>
      </c>
      <c r="H27" s="472">
        <v>0.32594450970421673</v>
      </c>
      <c r="I27" s="350"/>
      <c r="J27" s="477">
        <v>5897</v>
      </c>
      <c r="K27" s="485">
        <f t="shared" si="0"/>
        <v>3.4559349250442466</v>
      </c>
      <c r="L27" s="486">
        <f t="shared" si="5"/>
        <v>26.712266714984597</v>
      </c>
      <c r="M27" s="447"/>
      <c r="N27" s="360">
        <f>_xlfn.RANK.EQ(L27,L$10:L$29,0)</f>
        <v>16</v>
      </c>
      <c r="O27" s="360">
        <v>18</v>
      </c>
      <c r="P27" s="360">
        <f t="shared" si="2"/>
        <v>6</v>
      </c>
      <c r="Q27" s="361" t="str">
        <f t="shared" si="3"/>
        <v>Cantabria</v>
      </c>
      <c r="R27" s="362">
        <f t="shared" si="4"/>
        <v>23.979983127540457</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20.344604186510313</v>
      </c>
      <c r="S28" s="329"/>
      <c r="T28" s="329"/>
      <c r="U28" s="329"/>
    </row>
    <row r="29" spans="1:21" s="394" customFormat="1" ht="18" customHeight="1" x14ac:dyDescent="0.35">
      <c r="B29" s="1236" t="s">
        <v>0</v>
      </c>
      <c r="C29" s="320"/>
      <c r="D29" s="1237">
        <f>SUM(D10:D27)</f>
        <v>49128297</v>
      </c>
      <c r="E29" s="1238">
        <f>SUM(E10:E27)</f>
        <v>100.00000000000003</v>
      </c>
      <c r="F29" s="320"/>
      <c r="G29" s="1237">
        <f>SUM(G10:G27)</f>
        <v>6772932</v>
      </c>
      <c r="H29" s="1238">
        <f>SUM(H10:H27)</f>
        <v>100</v>
      </c>
      <c r="I29" s="320"/>
      <c r="J29" s="1237">
        <f>SUM(J10:J27)</f>
        <v>2355270</v>
      </c>
      <c r="K29" s="1239">
        <f>J29*100/D29</f>
        <v>4.7941209930399173</v>
      </c>
      <c r="L29" s="1240">
        <f>J29*100/G29</f>
        <v>34.774747480116439</v>
      </c>
      <c r="M29" s="447"/>
      <c r="N29" s="360">
        <f>_xlfn.RANK.EQ(L29,L$10:L$29,0)</f>
        <v>9</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88" t="s">
        <v>498</v>
      </c>
      <c r="C32" s="1488"/>
      <c r="D32" s="1488"/>
      <c r="E32" s="1488"/>
      <c r="F32" s="1488"/>
      <c r="G32" s="1488"/>
      <c r="H32" s="1488"/>
      <c r="I32" s="1488"/>
      <c r="J32" s="1488"/>
      <c r="K32" s="1488"/>
      <c r="L32" s="1488"/>
      <c r="M32" s="1241"/>
      <c r="O32" s="450"/>
    </row>
    <row r="33" spans="2:17" x14ac:dyDescent="0.25">
      <c r="B33" s="1489" t="s">
        <v>240</v>
      </c>
      <c r="C33" s="1489"/>
      <c r="D33" s="1489"/>
      <c r="E33" s="1489"/>
      <c r="F33" s="1489"/>
      <c r="G33" s="1489"/>
      <c r="H33" s="1489"/>
      <c r="I33" s="1489"/>
      <c r="J33" s="1489"/>
      <c r="K33" s="1489"/>
      <c r="L33" s="1489"/>
      <c r="M33" s="785"/>
      <c r="N33" s="785"/>
      <c r="O33" s="785"/>
      <c r="P33" s="785"/>
      <c r="Q33" s="785"/>
    </row>
    <row r="34" spans="2:17" ht="4.5" customHeight="1" x14ac:dyDescent="0.25">
      <c r="B34" s="1482"/>
      <c r="C34" s="1482"/>
      <c r="D34" s="1482"/>
      <c r="E34" s="1482"/>
      <c r="F34" s="1482"/>
      <c r="G34" s="1482"/>
      <c r="H34" s="1482"/>
      <c r="I34" s="1482"/>
      <c r="J34" s="1482"/>
      <c r="K34" s="1482"/>
      <c r="L34" s="1482"/>
      <c r="M34" s="1482"/>
      <c r="N34" s="1482"/>
      <c r="O34" s="1482"/>
      <c r="P34" s="1482"/>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393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13</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171</v>
      </c>
      <c r="K8" s="1459"/>
      <c r="L8" s="1459"/>
      <c r="M8" s="1459"/>
      <c r="N8" s="1459"/>
      <c r="O8" s="1460"/>
      <c r="P8" s="317"/>
      <c r="Q8" s="1458" t="s">
        <v>172</v>
      </c>
      <c r="R8" s="1459"/>
      <c r="S8" s="1459"/>
      <c r="T8" s="1459"/>
      <c r="U8" s="1459"/>
      <c r="V8" s="1460"/>
      <c r="W8" s="317"/>
      <c r="X8" s="1458" t="s">
        <v>173</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211</v>
      </c>
      <c r="L9" s="1471" t="s">
        <v>24</v>
      </c>
      <c r="M9" s="1472"/>
      <c r="N9" s="1467" t="s">
        <v>23</v>
      </c>
      <c r="O9" s="1468"/>
      <c r="P9" s="317"/>
      <c r="Q9" s="1466" t="s">
        <v>9</v>
      </c>
      <c r="R9" s="1469" t="s">
        <v>211</v>
      </c>
      <c r="S9" s="1471" t="s">
        <v>24</v>
      </c>
      <c r="T9" s="1472"/>
      <c r="U9" s="1467" t="s">
        <v>23</v>
      </c>
      <c r="V9" s="1468"/>
      <c r="W9" s="317"/>
      <c r="X9" s="1466" t="s">
        <v>9</v>
      </c>
      <c r="Y9" s="1469" t="s">
        <v>211</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211</v>
      </c>
      <c r="G10" s="406" t="s">
        <v>9</v>
      </c>
      <c r="H10" s="886" t="s">
        <v>211</v>
      </c>
      <c r="I10" s="346"/>
      <c r="J10" s="1462"/>
      <c r="K10" s="1470"/>
      <c r="L10" s="404" t="s">
        <v>9</v>
      </c>
      <c r="M10" s="403" t="s">
        <v>212</v>
      </c>
      <c r="N10" s="407" t="s">
        <v>9</v>
      </c>
      <c r="O10" s="402" t="s">
        <v>212</v>
      </c>
      <c r="P10" s="347"/>
      <c r="Q10" s="1462"/>
      <c r="R10" s="1470"/>
      <c r="S10" s="404" t="s">
        <v>9</v>
      </c>
      <c r="T10" s="403" t="s">
        <v>212</v>
      </c>
      <c r="U10" s="407" t="s">
        <v>9</v>
      </c>
      <c r="V10" s="402" t="s">
        <v>212</v>
      </c>
      <c r="W10" s="347"/>
      <c r="X10" s="1462"/>
      <c r="Y10" s="1470"/>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469701</v>
      </c>
      <c r="E12" s="352">
        <f>L12+S12+Z12</f>
        <v>289200</v>
      </c>
      <c r="F12" s="353">
        <f>E12/$D12*100</f>
        <v>61.5710845835968</v>
      </c>
      <c r="G12" s="352">
        <f>N12+U12+AB12</f>
        <v>180501</v>
      </c>
      <c r="H12" s="354">
        <f>G12/$D12*100</f>
        <v>38.4289154164032</v>
      </c>
      <c r="I12" s="350"/>
      <c r="J12" s="355">
        <v>130022</v>
      </c>
      <c r="K12" s="356">
        <v>27.6818656975395</v>
      </c>
      <c r="L12" s="357">
        <v>54573</v>
      </c>
      <c r="M12" s="353">
        <v>41.972127793757977</v>
      </c>
      <c r="N12" s="357">
        <v>75449</v>
      </c>
      <c r="O12" s="358">
        <v>58.027872206242023</v>
      </c>
      <c r="P12" s="350"/>
      <c r="Q12" s="355">
        <v>116582</v>
      </c>
      <c r="R12" s="356">
        <v>24.820470895314255</v>
      </c>
      <c r="S12" s="357">
        <v>76171</v>
      </c>
      <c r="T12" s="353">
        <v>65.336844452831485</v>
      </c>
      <c r="U12" s="357">
        <v>40411</v>
      </c>
      <c r="V12" s="358">
        <v>34.663155547168515</v>
      </c>
      <c r="W12" s="350"/>
      <c r="X12" s="355">
        <v>223097</v>
      </c>
      <c r="Y12" s="356">
        <v>47.497663407146248</v>
      </c>
      <c r="Z12" s="357">
        <v>158456</v>
      </c>
      <c r="AA12" s="353">
        <v>71.025607695307428</v>
      </c>
      <c r="AB12" s="357">
        <v>64641</v>
      </c>
      <c r="AC12" s="358">
        <f t="shared" ref="AC12:AC29" si="0">AB12/$X12*100</f>
        <v>28.974392304692575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62021</v>
      </c>
      <c r="E13" s="365">
        <f t="shared" ref="E13:E29" si="2">L13+S13+Z13</f>
        <v>39459</v>
      </c>
      <c r="F13" s="366">
        <f t="shared" ref="F13:H29" si="3">E13/$D13*100</f>
        <v>63.62199900033859</v>
      </c>
      <c r="G13" s="365">
        <f t="shared" ref="G13:G29" si="4">N13+U13+AB13</f>
        <v>22562</v>
      </c>
      <c r="H13" s="367">
        <f t="shared" si="3"/>
        <v>36.378000999661403</v>
      </c>
      <c r="I13" s="350"/>
      <c r="J13" s="368">
        <v>11811</v>
      </c>
      <c r="K13" s="369">
        <v>19.043549765402041</v>
      </c>
      <c r="L13" s="370">
        <v>4990</v>
      </c>
      <c r="M13" s="371">
        <v>42.248751164168993</v>
      </c>
      <c r="N13" s="370">
        <v>6821</v>
      </c>
      <c r="O13" s="372">
        <v>57.751248835831007</v>
      </c>
      <c r="P13" s="350"/>
      <c r="Q13" s="368">
        <v>12503</v>
      </c>
      <c r="R13" s="369">
        <v>20.159300881959336</v>
      </c>
      <c r="S13" s="370">
        <v>7564</v>
      </c>
      <c r="T13" s="371">
        <v>60.497480604654882</v>
      </c>
      <c r="U13" s="370">
        <v>4939</v>
      </c>
      <c r="V13" s="372">
        <v>39.502519395345118</v>
      </c>
      <c r="W13" s="350"/>
      <c r="X13" s="368">
        <v>37707</v>
      </c>
      <c r="Y13" s="369">
        <v>60.797149352638627</v>
      </c>
      <c r="Z13" s="370">
        <v>26905</v>
      </c>
      <c r="AA13" s="371">
        <v>71.352799214999862</v>
      </c>
      <c r="AB13" s="370">
        <v>10802</v>
      </c>
      <c r="AC13" s="372">
        <f t="shared" si="0"/>
        <v>28.64720078500013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50301</v>
      </c>
      <c r="E14" s="365">
        <f t="shared" si="2"/>
        <v>32394</v>
      </c>
      <c r="F14" s="366">
        <f t="shared" si="3"/>
        <v>64.400310132999337</v>
      </c>
      <c r="G14" s="365">
        <f t="shared" si="4"/>
        <v>17907</v>
      </c>
      <c r="H14" s="367">
        <f t="shared" si="3"/>
        <v>35.599689867000656</v>
      </c>
      <c r="I14" s="350"/>
      <c r="J14" s="368">
        <v>10760</v>
      </c>
      <c r="K14" s="369">
        <v>21.391224826544203</v>
      </c>
      <c r="L14" s="370">
        <v>4543</v>
      </c>
      <c r="M14" s="371">
        <v>42.221189591078065</v>
      </c>
      <c r="N14" s="370">
        <v>6217</v>
      </c>
      <c r="O14" s="372">
        <v>57.778810408921935</v>
      </c>
      <c r="P14" s="350"/>
      <c r="Q14" s="368">
        <v>11538</v>
      </c>
      <c r="R14" s="369">
        <v>22.937913759169799</v>
      </c>
      <c r="S14" s="370">
        <v>6951</v>
      </c>
      <c r="T14" s="371">
        <v>60.244409776391052</v>
      </c>
      <c r="U14" s="370">
        <v>4587</v>
      </c>
      <c r="V14" s="372">
        <v>39.755590223608941</v>
      </c>
      <c r="W14" s="350"/>
      <c r="X14" s="368">
        <v>28003</v>
      </c>
      <c r="Y14" s="369">
        <v>55.670861414286001</v>
      </c>
      <c r="Z14" s="370">
        <v>20900</v>
      </c>
      <c r="AA14" s="371">
        <v>74.63486055065529</v>
      </c>
      <c r="AB14" s="370">
        <v>7103</v>
      </c>
      <c r="AC14" s="372">
        <f t="shared" si="0"/>
        <v>25.365139449344714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50958</v>
      </c>
      <c r="E15" s="365">
        <f t="shared" si="2"/>
        <v>30519</v>
      </c>
      <c r="F15" s="366">
        <f t="shared" si="3"/>
        <v>59.890498057223596</v>
      </c>
      <c r="G15" s="365">
        <f t="shared" si="4"/>
        <v>20439</v>
      </c>
      <c r="H15" s="367">
        <f t="shared" si="3"/>
        <v>40.109501942776404</v>
      </c>
      <c r="I15" s="350"/>
      <c r="J15" s="368">
        <v>15150</v>
      </c>
      <c r="K15" s="369">
        <v>29.730366183916168</v>
      </c>
      <c r="L15" s="370">
        <v>6567</v>
      </c>
      <c r="M15" s="371">
        <v>43.346534653465348</v>
      </c>
      <c r="N15" s="370">
        <v>8583</v>
      </c>
      <c r="O15" s="372">
        <v>56.653465346534645</v>
      </c>
      <c r="P15" s="350"/>
      <c r="Q15" s="368">
        <v>12008</v>
      </c>
      <c r="R15" s="369">
        <v>23.564504101416851</v>
      </c>
      <c r="S15" s="370">
        <v>7133</v>
      </c>
      <c r="T15" s="371">
        <v>59.402065289806792</v>
      </c>
      <c r="U15" s="370">
        <v>4875</v>
      </c>
      <c r="V15" s="372">
        <v>40.597934710193208</v>
      </c>
      <c r="W15" s="350"/>
      <c r="X15" s="368">
        <v>23800</v>
      </c>
      <c r="Y15" s="369">
        <v>46.705129714666981</v>
      </c>
      <c r="Z15" s="370">
        <v>16819</v>
      </c>
      <c r="AA15" s="371">
        <v>70.668067226890756</v>
      </c>
      <c r="AB15" s="370">
        <v>6981</v>
      </c>
      <c r="AC15" s="372">
        <f t="shared" si="0"/>
        <v>29.331932773109244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83951</v>
      </c>
      <c r="E16" s="365">
        <f t="shared" si="2"/>
        <v>49032</v>
      </c>
      <c r="F16" s="366">
        <f t="shared" si="3"/>
        <v>58.4054984455218</v>
      </c>
      <c r="G16" s="365">
        <f t="shared" si="4"/>
        <v>34919</v>
      </c>
      <c r="H16" s="367">
        <f t="shared" si="3"/>
        <v>41.594501554478207</v>
      </c>
      <c r="I16" s="350"/>
      <c r="J16" s="368">
        <v>28936</v>
      </c>
      <c r="K16" s="369">
        <v>34.467725220664434</v>
      </c>
      <c r="L16" s="370">
        <v>12186</v>
      </c>
      <c r="M16" s="371">
        <v>42.113630080176947</v>
      </c>
      <c r="N16" s="370">
        <v>16750</v>
      </c>
      <c r="O16" s="372">
        <v>57.886369919823053</v>
      </c>
      <c r="P16" s="350"/>
      <c r="Q16" s="368">
        <v>20402</v>
      </c>
      <c r="R16" s="369">
        <v>24.302271563173754</v>
      </c>
      <c r="S16" s="370">
        <v>12308</v>
      </c>
      <c r="T16" s="371">
        <v>60.327418880501916</v>
      </c>
      <c r="U16" s="370">
        <v>8094</v>
      </c>
      <c r="V16" s="372">
        <v>39.672581119498091</v>
      </c>
      <c r="W16" s="350"/>
      <c r="X16" s="368">
        <v>34613</v>
      </c>
      <c r="Y16" s="369">
        <v>41.230003216161812</v>
      </c>
      <c r="Z16" s="370">
        <v>24538</v>
      </c>
      <c r="AA16" s="371">
        <v>70.892439256926593</v>
      </c>
      <c r="AB16" s="370">
        <v>10075</v>
      </c>
      <c r="AC16" s="372">
        <f t="shared" si="0"/>
        <v>29.107560743073414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25014</v>
      </c>
      <c r="E17" s="375">
        <f t="shared" si="2"/>
        <v>15357</v>
      </c>
      <c r="F17" s="376">
        <f t="shared" si="3"/>
        <v>61.393619573039096</v>
      </c>
      <c r="G17" s="375">
        <f t="shared" si="4"/>
        <v>9657</v>
      </c>
      <c r="H17" s="367">
        <f t="shared" si="3"/>
        <v>38.606380426960904</v>
      </c>
      <c r="I17" s="350"/>
      <c r="J17" s="377">
        <v>6930</v>
      </c>
      <c r="K17" s="378">
        <v>27.70448548812665</v>
      </c>
      <c r="L17" s="375">
        <v>2935</v>
      </c>
      <c r="M17" s="376">
        <v>42.352092352092349</v>
      </c>
      <c r="N17" s="375">
        <v>3995</v>
      </c>
      <c r="O17" s="372">
        <v>57.647907647907651</v>
      </c>
      <c r="P17" s="350"/>
      <c r="Q17" s="377">
        <v>5311</v>
      </c>
      <c r="R17" s="378">
        <v>21.232110018389701</v>
      </c>
      <c r="S17" s="375">
        <v>3016</v>
      </c>
      <c r="T17" s="376">
        <v>56.787798907926948</v>
      </c>
      <c r="U17" s="375">
        <v>2295</v>
      </c>
      <c r="V17" s="372">
        <v>43.212201092073052</v>
      </c>
      <c r="W17" s="350"/>
      <c r="X17" s="377">
        <v>12773</v>
      </c>
      <c r="Y17" s="378">
        <v>51.063404493483645</v>
      </c>
      <c r="Z17" s="375">
        <v>9406</v>
      </c>
      <c r="AA17" s="376">
        <v>73.639708760667034</v>
      </c>
      <c r="AB17" s="375">
        <v>3367</v>
      </c>
      <c r="AC17" s="372">
        <f t="shared" si="0"/>
        <v>26.360291239332966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160682</v>
      </c>
      <c r="E18" s="365">
        <f t="shared" si="2"/>
        <v>100193</v>
      </c>
      <c r="F18" s="366">
        <f t="shared" si="3"/>
        <v>62.354837505134363</v>
      </c>
      <c r="G18" s="365">
        <f t="shared" si="4"/>
        <v>60489</v>
      </c>
      <c r="H18" s="367">
        <f t="shared" si="3"/>
        <v>37.645162494865637</v>
      </c>
      <c r="I18" s="350"/>
      <c r="J18" s="368">
        <v>33214</v>
      </c>
      <c r="K18" s="369">
        <v>20.670641391070564</v>
      </c>
      <c r="L18" s="370">
        <v>14082</v>
      </c>
      <c r="M18" s="371">
        <v>42.397784066959716</v>
      </c>
      <c r="N18" s="370">
        <v>19132</v>
      </c>
      <c r="O18" s="372">
        <v>57.602215933040277</v>
      </c>
      <c r="P18" s="350"/>
      <c r="Q18" s="368">
        <v>29118</v>
      </c>
      <c r="R18" s="369">
        <v>18.121507076088175</v>
      </c>
      <c r="S18" s="370">
        <v>16602</v>
      </c>
      <c r="T18" s="371">
        <v>57.016278590562543</v>
      </c>
      <c r="U18" s="370">
        <v>12516</v>
      </c>
      <c r="V18" s="372">
        <v>42.983721409437457</v>
      </c>
      <c r="W18" s="350"/>
      <c r="X18" s="368">
        <v>98350</v>
      </c>
      <c r="Y18" s="369">
        <v>61.207851532841261</v>
      </c>
      <c r="Z18" s="370">
        <v>69509</v>
      </c>
      <c r="AA18" s="371">
        <v>70.67513980681241</v>
      </c>
      <c r="AB18" s="370">
        <v>28841</v>
      </c>
      <c r="AC18" s="372">
        <f t="shared" si="0"/>
        <v>29.324860193187597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104747</v>
      </c>
      <c r="E19" s="365">
        <f t="shared" si="2"/>
        <v>64764</v>
      </c>
      <c r="F19" s="366">
        <f t="shared" si="3"/>
        <v>61.828978395562636</v>
      </c>
      <c r="G19" s="365">
        <f t="shared" si="4"/>
        <v>39983</v>
      </c>
      <c r="H19" s="367">
        <f t="shared" si="3"/>
        <v>38.171021604437364</v>
      </c>
      <c r="I19" s="350"/>
      <c r="J19" s="368">
        <v>24728</v>
      </c>
      <c r="K19" s="369">
        <v>23.607358683303577</v>
      </c>
      <c r="L19" s="370">
        <v>10308</v>
      </c>
      <c r="M19" s="371">
        <v>41.685538660627628</v>
      </c>
      <c r="N19" s="370">
        <v>14420</v>
      </c>
      <c r="O19" s="372">
        <v>58.314461339372372</v>
      </c>
      <c r="P19" s="350"/>
      <c r="Q19" s="368">
        <v>21308</v>
      </c>
      <c r="R19" s="369">
        <v>20.342348706884206</v>
      </c>
      <c r="S19" s="370">
        <v>13062</v>
      </c>
      <c r="T19" s="371">
        <v>61.300919842312751</v>
      </c>
      <c r="U19" s="370">
        <v>8246</v>
      </c>
      <c r="V19" s="372">
        <v>38.699080157687256</v>
      </c>
      <c r="W19" s="350"/>
      <c r="X19" s="368">
        <v>58711</v>
      </c>
      <c r="Y19" s="369">
        <v>56.05029260981221</v>
      </c>
      <c r="Z19" s="370">
        <v>41394</v>
      </c>
      <c r="AA19" s="371">
        <v>70.504675444124615</v>
      </c>
      <c r="AB19" s="370">
        <v>17317</v>
      </c>
      <c r="AC19" s="372">
        <f t="shared" si="0"/>
        <v>29.495324555875392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423410</v>
      </c>
      <c r="E20" s="365">
        <f t="shared" si="2"/>
        <v>261649</v>
      </c>
      <c r="F20" s="366">
        <f t="shared" si="3"/>
        <v>61.795659053872129</v>
      </c>
      <c r="G20" s="365">
        <f t="shared" si="4"/>
        <v>161761</v>
      </c>
      <c r="H20" s="367">
        <f t="shared" si="3"/>
        <v>38.204340946127871</v>
      </c>
      <c r="I20" s="350"/>
      <c r="J20" s="368">
        <v>109076</v>
      </c>
      <c r="K20" s="369">
        <v>25.761318816277367</v>
      </c>
      <c r="L20" s="370">
        <v>47898</v>
      </c>
      <c r="M20" s="371">
        <v>43.912501375187944</v>
      </c>
      <c r="N20" s="370">
        <v>61178</v>
      </c>
      <c r="O20" s="372">
        <v>56.087498624812056</v>
      </c>
      <c r="P20" s="350"/>
      <c r="Q20" s="368">
        <v>97795</v>
      </c>
      <c r="R20" s="369">
        <v>23.096998181431712</v>
      </c>
      <c r="S20" s="370">
        <v>60525</v>
      </c>
      <c r="T20" s="371">
        <v>61.889667160897801</v>
      </c>
      <c r="U20" s="370">
        <v>37270</v>
      </c>
      <c r="V20" s="372">
        <v>38.110332839102199</v>
      </c>
      <c r="W20" s="350"/>
      <c r="X20" s="368">
        <v>216539</v>
      </c>
      <c r="Y20" s="369">
        <v>51.141683002290925</v>
      </c>
      <c r="Z20" s="370">
        <v>153226</v>
      </c>
      <c r="AA20" s="371">
        <v>70.761387094241684</v>
      </c>
      <c r="AB20" s="370">
        <v>63313</v>
      </c>
      <c r="AC20" s="372">
        <f t="shared" si="0"/>
        <v>29.238612905758316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239221</v>
      </c>
      <c r="E21" s="365">
        <f t="shared" si="2"/>
        <v>146722</v>
      </c>
      <c r="F21" s="366">
        <f t="shared" si="3"/>
        <v>61.333244154986389</v>
      </c>
      <c r="G21" s="365">
        <f t="shared" si="4"/>
        <v>92499</v>
      </c>
      <c r="H21" s="367">
        <f t="shared" si="3"/>
        <v>38.666755845013604</v>
      </c>
      <c r="I21" s="350"/>
      <c r="J21" s="368">
        <v>62901</v>
      </c>
      <c r="K21" s="369">
        <v>26.294096254091404</v>
      </c>
      <c r="L21" s="370">
        <v>25663</v>
      </c>
      <c r="M21" s="371">
        <v>40.799033401694729</v>
      </c>
      <c r="N21" s="370">
        <v>37238</v>
      </c>
      <c r="O21" s="372">
        <v>59.200966598305271</v>
      </c>
      <c r="P21" s="350"/>
      <c r="Q21" s="368">
        <v>53158</v>
      </c>
      <c r="R21" s="369">
        <v>22.221293281108263</v>
      </c>
      <c r="S21" s="370">
        <v>32636</v>
      </c>
      <c r="T21" s="371">
        <v>61.39433387260619</v>
      </c>
      <c r="U21" s="370">
        <v>20522</v>
      </c>
      <c r="V21" s="372">
        <v>38.605666127393803</v>
      </c>
      <c r="W21" s="350"/>
      <c r="X21" s="368">
        <v>123162</v>
      </c>
      <c r="Y21" s="369">
        <v>51.484610464800326</v>
      </c>
      <c r="Z21" s="370">
        <v>88423</v>
      </c>
      <c r="AA21" s="371">
        <v>71.794059856124463</v>
      </c>
      <c r="AB21" s="370">
        <v>34739</v>
      </c>
      <c r="AC21" s="372">
        <f t="shared" si="0"/>
        <v>28.205940143875548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61962</v>
      </c>
      <c r="E22" s="365">
        <f t="shared" si="2"/>
        <v>38862</v>
      </c>
      <c r="F22" s="366">
        <f t="shared" si="3"/>
        <v>62.719085891352769</v>
      </c>
      <c r="G22" s="365">
        <f t="shared" si="4"/>
        <v>23100</v>
      </c>
      <c r="H22" s="367">
        <f t="shared" si="3"/>
        <v>37.280914108647231</v>
      </c>
      <c r="I22" s="350"/>
      <c r="J22" s="368">
        <v>14749</v>
      </c>
      <c r="K22" s="369">
        <v>23.80329879603628</v>
      </c>
      <c r="L22" s="370">
        <v>6424</v>
      </c>
      <c r="M22" s="371">
        <v>43.555495287816122</v>
      </c>
      <c r="N22" s="370">
        <v>8325</v>
      </c>
      <c r="O22" s="372">
        <v>56.444504712183871</v>
      </c>
      <c r="P22" s="350"/>
      <c r="Q22" s="368">
        <v>13582</v>
      </c>
      <c r="R22" s="369">
        <v>21.919886381976049</v>
      </c>
      <c r="S22" s="370">
        <v>8409</v>
      </c>
      <c r="T22" s="371">
        <v>61.912825798851422</v>
      </c>
      <c r="U22" s="370">
        <v>5173</v>
      </c>
      <c r="V22" s="372">
        <v>38.087174201148578</v>
      </c>
      <c r="W22" s="350"/>
      <c r="X22" s="368">
        <v>33631</v>
      </c>
      <c r="Y22" s="369">
        <v>54.276814821987671</v>
      </c>
      <c r="Z22" s="370">
        <v>24029</v>
      </c>
      <c r="AA22" s="371">
        <v>71.448960780232525</v>
      </c>
      <c r="AB22" s="370">
        <v>9602</v>
      </c>
      <c r="AC22" s="372">
        <f t="shared" si="0"/>
        <v>28.551039219767478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100175</v>
      </c>
      <c r="E23" s="365">
        <f t="shared" si="2"/>
        <v>61923</v>
      </c>
      <c r="F23" s="366">
        <f t="shared" si="3"/>
        <v>61.814824057898676</v>
      </c>
      <c r="G23" s="365">
        <f t="shared" si="4"/>
        <v>38252</v>
      </c>
      <c r="H23" s="367">
        <f t="shared" si="3"/>
        <v>38.185175942101324</v>
      </c>
      <c r="I23" s="350"/>
      <c r="J23" s="368">
        <v>27985</v>
      </c>
      <c r="K23" s="369">
        <v>27.936111804342399</v>
      </c>
      <c r="L23" s="370">
        <v>11011</v>
      </c>
      <c r="M23" s="371">
        <v>39.346078256208685</v>
      </c>
      <c r="N23" s="370">
        <v>16974</v>
      </c>
      <c r="O23" s="372">
        <v>60.653921743791315</v>
      </c>
      <c r="P23" s="350"/>
      <c r="Q23" s="368">
        <v>17734</v>
      </c>
      <c r="R23" s="369">
        <v>17.703019715497877</v>
      </c>
      <c r="S23" s="370">
        <v>10211</v>
      </c>
      <c r="T23" s="371">
        <v>57.578662456298638</v>
      </c>
      <c r="U23" s="370">
        <v>7523</v>
      </c>
      <c r="V23" s="372">
        <v>42.421337543701362</v>
      </c>
      <c r="W23" s="350"/>
      <c r="X23" s="368">
        <v>54456</v>
      </c>
      <c r="Y23" s="369">
        <v>54.360868480159716</v>
      </c>
      <c r="Z23" s="370">
        <v>40701</v>
      </c>
      <c r="AA23" s="371">
        <v>74.741075363596295</v>
      </c>
      <c r="AB23" s="370">
        <v>13755</v>
      </c>
      <c r="AC23" s="372">
        <f t="shared" si="0"/>
        <v>25.258924636403702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282861</v>
      </c>
      <c r="E24" s="365">
        <f t="shared" si="2"/>
        <v>183374</v>
      </c>
      <c r="F24" s="366">
        <f t="shared" si="3"/>
        <v>64.828307896811509</v>
      </c>
      <c r="G24" s="365">
        <f t="shared" si="4"/>
        <v>99487</v>
      </c>
      <c r="H24" s="367">
        <f t="shared" si="3"/>
        <v>35.171692103188491</v>
      </c>
      <c r="I24" s="350"/>
      <c r="J24" s="368">
        <v>67324</v>
      </c>
      <c r="K24" s="369">
        <v>23.801089581101671</v>
      </c>
      <c r="L24" s="370">
        <v>30879</v>
      </c>
      <c r="M24" s="371">
        <v>45.866258689323274</v>
      </c>
      <c r="N24" s="370">
        <v>36445</v>
      </c>
      <c r="O24" s="372">
        <v>54.133741310676733</v>
      </c>
      <c r="P24" s="350"/>
      <c r="Q24" s="368">
        <v>56061</v>
      </c>
      <c r="R24" s="369">
        <v>19.819275191701934</v>
      </c>
      <c r="S24" s="370">
        <v>36349</v>
      </c>
      <c r="T24" s="371">
        <v>64.838301136262288</v>
      </c>
      <c r="U24" s="370">
        <v>19712</v>
      </c>
      <c r="V24" s="372">
        <v>35.161698863737719</v>
      </c>
      <c r="W24" s="350"/>
      <c r="X24" s="368">
        <v>159476</v>
      </c>
      <c r="Y24" s="369">
        <v>56.379635227196403</v>
      </c>
      <c r="Z24" s="370">
        <v>116146</v>
      </c>
      <c r="AA24" s="371">
        <v>72.829767488524922</v>
      </c>
      <c r="AB24" s="370">
        <v>43330</v>
      </c>
      <c r="AC24" s="372">
        <f t="shared" si="0"/>
        <v>27.170232511475078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74212</v>
      </c>
      <c r="E25" s="365">
        <f t="shared" si="2"/>
        <v>42085</v>
      </c>
      <c r="F25" s="366">
        <f t="shared" si="3"/>
        <v>56.709157548644427</v>
      </c>
      <c r="G25" s="365">
        <f t="shared" si="4"/>
        <v>32127</v>
      </c>
      <c r="H25" s="367">
        <f t="shared" si="3"/>
        <v>43.29084245135558</v>
      </c>
      <c r="I25" s="350"/>
      <c r="J25" s="368">
        <v>25172</v>
      </c>
      <c r="K25" s="369">
        <v>33.919042742413623</v>
      </c>
      <c r="L25" s="370">
        <v>9524</v>
      </c>
      <c r="M25" s="371">
        <v>37.835690449706021</v>
      </c>
      <c r="N25" s="370">
        <v>15648</v>
      </c>
      <c r="O25" s="372">
        <v>62.164309550293972</v>
      </c>
      <c r="P25" s="350"/>
      <c r="Q25" s="368">
        <v>17417</v>
      </c>
      <c r="R25" s="369">
        <v>23.469250256023287</v>
      </c>
      <c r="S25" s="370">
        <v>10737</v>
      </c>
      <c r="T25" s="371">
        <v>61.646667049434456</v>
      </c>
      <c r="U25" s="370">
        <v>6680</v>
      </c>
      <c r="V25" s="372">
        <v>38.353332950565537</v>
      </c>
      <c r="W25" s="350"/>
      <c r="X25" s="368">
        <v>31623</v>
      </c>
      <c r="Y25" s="369">
        <v>42.61170700156309</v>
      </c>
      <c r="Z25" s="370">
        <v>21824</v>
      </c>
      <c r="AA25" s="371">
        <v>69.013060114473646</v>
      </c>
      <c r="AB25" s="370">
        <v>9799</v>
      </c>
      <c r="AC25" s="372">
        <f t="shared" si="0"/>
        <v>30.986939885526361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24006</v>
      </c>
      <c r="E26" s="380">
        <f t="shared" si="2"/>
        <v>14884</v>
      </c>
      <c r="F26" s="381">
        <f t="shared" si="3"/>
        <v>62.001166375072906</v>
      </c>
      <c r="G26" s="380">
        <f t="shared" si="4"/>
        <v>9122</v>
      </c>
      <c r="H26" s="367">
        <f t="shared" si="3"/>
        <v>37.998833624927101</v>
      </c>
      <c r="I26" s="350"/>
      <c r="J26" s="377">
        <v>5717</v>
      </c>
      <c r="K26" s="378">
        <v>23.814879613429977</v>
      </c>
      <c r="L26" s="375">
        <v>2530</v>
      </c>
      <c r="M26" s="376">
        <v>44.253979359804092</v>
      </c>
      <c r="N26" s="375">
        <v>3187</v>
      </c>
      <c r="O26" s="372">
        <v>55.746020640195901</v>
      </c>
      <c r="P26" s="350"/>
      <c r="Q26" s="377">
        <v>4606</v>
      </c>
      <c r="R26" s="378">
        <v>19.186869949179371</v>
      </c>
      <c r="S26" s="375">
        <v>2555</v>
      </c>
      <c r="T26" s="376">
        <v>55.471124620060785</v>
      </c>
      <c r="U26" s="375">
        <v>2051</v>
      </c>
      <c r="V26" s="372">
        <v>44.528875379939208</v>
      </c>
      <c r="W26" s="350"/>
      <c r="X26" s="377">
        <v>13683</v>
      </c>
      <c r="Y26" s="378">
        <v>56.998250437390652</v>
      </c>
      <c r="Z26" s="375">
        <v>9799</v>
      </c>
      <c r="AA26" s="376">
        <v>71.614412044142355</v>
      </c>
      <c r="AB26" s="375">
        <v>3884</v>
      </c>
      <c r="AC26" s="372">
        <f t="shared" si="0"/>
        <v>28.385587955857634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120998</v>
      </c>
      <c r="E27" s="380">
        <f t="shared" si="2"/>
        <v>72919</v>
      </c>
      <c r="F27" s="381">
        <f t="shared" si="3"/>
        <v>60.264632473264022</v>
      </c>
      <c r="G27" s="380">
        <f t="shared" si="4"/>
        <v>48079</v>
      </c>
      <c r="H27" s="367">
        <f t="shared" si="3"/>
        <v>39.735367526735985</v>
      </c>
      <c r="I27" s="350"/>
      <c r="J27" s="377">
        <v>32053</v>
      </c>
      <c r="K27" s="378">
        <v>26.490520504471149</v>
      </c>
      <c r="L27" s="375">
        <v>13104</v>
      </c>
      <c r="M27" s="376">
        <v>40.882288709325181</v>
      </c>
      <c r="N27" s="375">
        <v>18949</v>
      </c>
      <c r="O27" s="372">
        <v>59.117711290674826</v>
      </c>
      <c r="P27" s="350"/>
      <c r="Q27" s="377">
        <v>24248</v>
      </c>
      <c r="R27" s="378">
        <v>20.040000661167952</v>
      </c>
      <c r="S27" s="375">
        <v>13628</v>
      </c>
      <c r="T27" s="376">
        <v>56.20257340811613</v>
      </c>
      <c r="U27" s="375">
        <v>10620</v>
      </c>
      <c r="V27" s="372">
        <v>43.797426591883863</v>
      </c>
      <c r="W27" s="350"/>
      <c r="X27" s="377">
        <v>64697</v>
      </c>
      <c r="Y27" s="378">
        <v>53.469478834360892</v>
      </c>
      <c r="Z27" s="375">
        <v>46187</v>
      </c>
      <c r="AA27" s="376">
        <v>71.389708950955992</v>
      </c>
      <c r="AB27" s="375">
        <v>18510</v>
      </c>
      <c r="AC27" s="372">
        <f t="shared" si="0"/>
        <v>28.610291049044008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15153</v>
      </c>
      <c r="E28" s="380">
        <f t="shared" si="2"/>
        <v>9371</v>
      </c>
      <c r="F28" s="381">
        <f t="shared" si="3"/>
        <v>61.842539431135748</v>
      </c>
      <c r="G28" s="380">
        <f t="shared" si="4"/>
        <v>5782</v>
      </c>
      <c r="H28" s="382">
        <f t="shared" si="3"/>
        <v>38.157460568864252</v>
      </c>
      <c r="I28" s="350"/>
      <c r="J28" s="377">
        <v>3456</v>
      </c>
      <c r="K28" s="378">
        <v>22.80736487824193</v>
      </c>
      <c r="L28" s="375">
        <v>1445</v>
      </c>
      <c r="M28" s="376">
        <v>41.811342592592595</v>
      </c>
      <c r="N28" s="375">
        <v>2011</v>
      </c>
      <c r="O28" s="383">
        <v>58.188657407407405</v>
      </c>
      <c r="P28" s="350"/>
      <c r="Q28" s="377">
        <v>2870</v>
      </c>
      <c r="R28" s="378">
        <v>18.940143865901142</v>
      </c>
      <c r="S28" s="375">
        <v>1693</v>
      </c>
      <c r="T28" s="376">
        <v>58.98954703832753</v>
      </c>
      <c r="U28" s="375">
        <v>1177</v>
      </c>
      <c r="V28" s="383">
        <v>41.01045296167247</v>
      </c>
      <c r="W28" s="350"/>
      <c r="X28" s="377">
        <v>8827</v>
      </c>
      <c r="Y28" s="378">
        <v>58.252491255856931</v>
      </c>
      <c r="Z28" s="375">
        <v>6233</v>
      </c>
      <c r="AA28" s="376">
        <v>70.612892262376803</v>
      </c>
      <c r="AB28" s="375">
        <v>2594</v>
      </c>
      <c r="AC28" s="383">
        <f t="shared" si="0"/>
        <v>29.387107737623204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5897</v>
      </c>
      <c r="E29" s="386">
        <f t="shared" si="2"/>
        <v>3212</v>
      </c>
      <c r="F29" s="387">
        <f t="shared" si="3"/>
        <v>54.468373749364083</v>
      </c>
      <c r="G29" s="386">
        <f t="shared" si="4"/>
        <v>2685</v>
      </c>
      <c r="H29" s="388">
        <f t="shared" si="3"/>
        <v>45.531626250635917</v>
      </c>
      <c r="I29" s="350"/>
      <c r="J29" s="389">
        <v>3177</v>
      </c>
      <c r="K29" s="390">
        <v>53.87485161946752</v>
      </c>
      <c r="L29" s="391">
        <v>1230</v>
      </c>
      <c r="M29" s="392">
        <v>38.715769593956558</v>
      </c>
      <c r="N29" s="391">
        <v>1947</v>
      </c>
      <c r="O29" s="393">
        <v>61.284230406043442</v>
      </c>
      <c r="P29" s="350"/>
      <c r="Q29" s="389">
        <v>1107</v>
      </c>
      <c r="R29" s="390">
        <v>18.772257079871121</v>
      </c>
      <c r="S29" s="391">
        <v>754</v>
      </c>
      <c r="T29" s="392">
        <v>68.112014453477869</v>
      </c>
      <c r="U29" s="391">
        <v>353</v>
      </c>
      <c r="V29" s="393">
        <v>31.887985546522131</v>
      </c>
      <c r="W29" s="350"/>
      <c r="X29" s="389">
        <v>1613</v>
      </c>
      <c r="Y29" s="390">
        <v>27.352891300661351</v>
      </c>
      <c r="Z29" s="391">
        <v>1228</v>
      </c>
      <c r="AA29" s="392">
        <v>76.131432114073164</v>
      </c>
      <c r="AB29" s="391">
        <v>385</v>
      </c>
      <c r="AC29" s="393">
        <f t="shared" si="0"/>
        <v>23.868567885926844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2355270</v>
      </c>
      <c r="E31" s="1230">
        <f>L31+S31+Z31</f>
        <v>1455919</v>
      </c>
      <c r="F31" s="1231">
        <f>E31/$D31*100</f>
        <v>61.815375731869381</v>
      </c>
      <c r="G31" s="1230">
        <f>N31+U31+AB31</f>
        <v>899351</v>
      </c>
      <c r="H31" s="1232">
        <f>G31/$D31*100</f>
        <v>38.184624268130619</v>
      </c>
      <c r="I31" s="320"/>
      <c r="J31" s="1233">
        <f>SUM(J12:J29)</f>
        <v>613161</v>
      </c>
      <c r="K31" s="1234">
        <f>J31/$D31*100</f>
        <v>26.033575768383244</v>
      </c>
      <c r="L31" s="1230">
        <f>SUM(L12:L29)</f>
        <v>259892</v>
      </c>
      <c r="M31" s="1231">
        <f>L31/$J31*100</f>
        <v>42.385605085776817</v>
      </c>
      <c r="N31" s="1230">
        <f>SUM(N12:N29)</f>
        <v>353269</v>
      </c>
      <c r="O31" s="1235">
        <f>N31/$J31*100</f>
        <v>57.614394914223176</v>
      </c>
      <c r="P31" s="320"/>
      <c r="Q31" s="1233">
        <f>SUM(Q12:Q29)</f>
        <v>517348</v>
      </c>
      <c r="R31" s="1234">
        <f>Q31/$D31*100</f>
        <v>21.965549597286085</v>
      </c>
      <c r="S31" s="1230">
        <f>SUM(S12:S29)</f>
        <v>320304</v>
      </c>
      <c r="T31" s="1231">
        <f>S31/$Q31*100</f>
        <v>61.912677733363232</v>
      </c>
      <c r="U31" s="1230">
        <f>SUM(U12:U29)</f>
        <v>197044</v>
      </c>
      <c r="V31" s="1235">
        <f>U31/$Q31*100</f>
        <v>38.087322266636768</v>
      </c>
      <c r="W31" s="320"/>
      <c r="X31" s="1233">
        <f>SUM(X12:X29)</f>
        <v>1224761</v>
      </c>
      <c r="Y31" s="1234">
        <f>X31/$D31*100</f>
        <v>52.000874634330671</v>
      </c>
      <c r="Z31" s="1230">
        <f>SUM(Z12:Z29)</f>
        <v>875723</v>
      </c>
      <c r="AA31" s="1231">
        <f>Z31/$X31*100</f>
        <v>71.501541933487431</v>
      </c>
      <c r="AB31" s="1230">
        <f>SUM(AB12:AB29)</f>
        <v>349038</v>
      </c>
      <c r="AC31" s="1235">
        <f>AB31/$X31*100</f>
        <v>28.498458066512566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91"/>
      <c r="C34" s="1491"/>
      <c r="D34" s="1491"/>
      <c r="E34" s="1491"/>
      <c r="F34" s="1491"/>
      <c r="G34" s="1491"/>
      <c r="H34" s="1491"/>
      <c r="I34" s="1491"/>
      <c r="J34" s="1491"/>
      <c r="K34" s="1491"/>
      <c r="L34" s="1491"/>
      <c r="M34" s="1491"/>
      <c r="N34" s="1491"/>
      <c r="O34" s="1491"/>
    </row>
    <row r="35" spans="2:30" s="396" customFormat="1" ht="29.25" customHeight="1" x14ac:dyDescent="0.25">
      <c r="B35" s="1491"/>
      <c r="C35" s="1491"/>
      <c r="D35" s="1491"/>
      <c r="E35" s="1491"/>
      <c r="F35" s="1491"/>
      <c r="G35" s="1491"/>
      <c r="H35" s="1491"/>
      <c r="I35" s="1491"/>
      <c r="J35" s="1491"/>
      <c r="K35" s="1491"/>
      <c r="L35" s="1491"/>
      <c r="M35" s="1491"/>
      <c r="AD35" s="1401"/>
    </row>
    <row r="36" spans="2:30" s="396" customFormat="1" ht="4.5" customHeight="1" x14ac:dyDescent="0.25">
      <c r="B36" s="1490"/>
      <c r="C36" s="1490"/>
      <c r="D36" s="1490"/>
      <c r="E36" s="1326"/>
      <c r="F36" s="1326"/>
      <c r="G36" s="1326"/>
      <c r="AD36" s="1401"/>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c r="AD37" s="1401"/>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c r="AD38" s="1401"/>
    </row>
    <row r="39" spans="2:30" s="396" customFormat="1" x14ac:dyDescent="0.25">
      <c r="AD39" s="1401"/>
    </row>
    <row r="40" spans="2:30" s="396" customFormat="1" x14ac:dyDescent="0.25">
      <c r="AD40" s="1401"/>
    </row>
    <row r="41" spans="2:30" s="329" customFormat="1" x14ac:dyDescent="0.25">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5">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5"/>
    <row r="44" spans="2:30" s="396" customFormat="1" x14ac:dyDescent="0.25"/>
    <row r="45" spans="2:30" s="396" customFormat="1" x14ac:dyDescent="0.25"/>
    <row r="46" spans="2:30" s="396" customFormat="1" x14ac:dyDescent="0.25"/>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5"/>
      <c r="C2" s="1445"/>
    </row>
    <row r="3" spans="1:38" s="345" customFormat="1" ht="4.5" customHeight="1" x14ac:dyDescent="0.25">
      <c r="B3" s="1446"/>
      <c r="C3" s="1446"/>
    </row>
    <row r="4" spans="1:38" s="492" customFormat="1" ht="17.25" customHeight="1" x14ac:dyDescent="0.25">
      <c r="A4" s="1483" t="s">
        <v>394</v>
      </c>
      <c r="B4" s="1483"/>
      <c r="C4" s="1483"/>
      <c r="D4" s="1483"/>
      <c r="E4" s="1483"/>
      <c r="F4" s="1483"/>
      <c r="G4" s="1483"/>
      <c r="H4" s="1483"/>
      <c r="I4" s="1483"/>
      <c r="J4" s="1483"/>
      <c r="K4" s="1483"/>
      <c r="L4" s="1483"/>
      <c r="M4" s="1483"/>
      <c r="N4" s="1483"/>
    </row>
    <row r="5" spans="1:38" s="492" customFormat="1" ht="17.25" customHeight="1" x14ac:dyDescent="0.25">
      <c r="B5" s="1484" t="str">
        <f>porsaad!$B$6</f>
        <v>Situación a 31 de marzo de 2026</v>
      </c>
      <c r="C5" s="1484"/>
      <c r="D5" s="1484"/>
      <c r="E5" s="1484"/>
      <c r="F5" s="1484"/>
      <c r="G5" s="1484"/>
      <c r="H5" s="1484"/>
      <c r="I5" s="1484"/>
      <c r="J5" s="1484"/>
      <c r="K5" s="1484"/>
      <c r="L5" s="1484"/>
      <c r="M5" s="1484"/>
      <c r="N5" s="1484"/>
    </row>
    <row r="6" spans="1:38" s="492" customFormat="1" ht="6" customHeight="1" x14ac:dyDescent="0.25"/>
    <row r="7" spans="1:38" s="437" customFormat="1" ht="12.75" customHeight="1" x14ac:dyDescent="0.25">
      <c r="A7" s="488"/>
      <c r="B7" s="1449" t="s">
        <v>12</v>
      </c>
      <c r="D7" s="1452" t="s">
        <v>29</v>
      </c>
      <c r="E7" s="1453"/>
      <c r="F7" s="489"/>
      <c r="G7" s="1502"/>
      <c r="H7" s="1502"/>
      <c r="I7" s="489"/>
      <c r="J7" s="1502"/>
      <c r="K7" s="1502"/>
      <c r="L7" s="489"/>
      <c r="M7" s="1502"/>
      <c r="N7" s="1503"/>
      <c r="O7" s="488"/>
      <c r="P7" s="488"/>
      <c r="W7" s="490"/>
    </row>
    <row r="8" spans="1:38" s="437" customFormat="1" ht="33.75" customHeight="1" x14ac:dyDescent="0.25">
      <c r="A8" s="488"/>
      <c r="B8" s="1450"/>
      <c r="D8" s="1500"/>
      <c r="E8" s="1501"/>
      <c r="F8" s="491"/>
      <c r="G8" s="1458" t="s">
        <v>218</v>
      </c>
      <c r="H8" s="1460"/>
      <c r="J8" s="1458" t="s">
        <v>172</v>
      </c>
      <c r="K8" s="1460"/>
      <c r="M8" s="1458" t="s">
        <v>173</v>
      </c>
      <c r="N8" s="1460"/>
      <c r="O8" s="488"/>
      <c r="P8" s="488"/>
      <c r="W8" s="490"/>
    </row>
    <row r="9" spans="1:38" s="437" customFormat="1" ht="6" customHeight="1" x14ac:dyDescent="0.25">
      <c r="A9" s="488"/>
      <c r="B9" s="1450"/>
      <c r="D9" s="1504" t="s">
        <v>9</v>
      </c>
      <c r="E9" s="1493" t="s">
        <v>217</v>
      </c>
      <c r="G9" s="1498" t="s">
        <v>9</v>
      </c>
      <c r="H9" s="1496" t="s">
        <v>217</v>
      </c>
      <c r="J9" s="1498" t="s">
        <v>9</v>
      </c>
      <c r="K9" s="1496" t="s">
        <v>217</v>
      </c>
      <c r="M9" s="1498" t="s">
        <v>9</v>
      </c>
      <c r="N9" s="1496" t="s">
        <v>217</v>
      </c>
      <c r="O9" s="488"/>
      <c r="P9" s="488"/>
      <c r="W9" s="490"/>
    </row>
    <row r="10" spans="1:38" s="437" customFormat="1" ht="27.75" customHeight="1" x14ac:dyDescent="0.25">
      <c r="A10" s="488"/>
      <c r="B10" s="1451"/>
      <c r="D10" s="1505"/>
      <c r="E10" s="1494"/>
      <c r="F10" s="493"/>
      <c r="G10" s="1499"/>
      <c r="H10" s="1497"/>
      <c r="I10" s="494"/>
      <c r="J10" s="1499"/>
      <c r="K10" s="1497"/>
      <c r="L10" s="494"/>
      <c r="M10" s="1499"/>
      <c r="N10" s="1497"/>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469701</v>
      </c>
      <c r="E12" s="498">
        <f>D12/'20pobl'!D12*100</f>
        <v>5.4133518073030649</v>
      </c>
      <c r="F12" s="350"/>
      <c r="G12" s="355">
        <v>130022</v>
      </c>
      <c r="H12" s="498">
        <v>1.8529243604644867</v>
      </c>
      <c r="I12" s="350"/>
      <c r="J12" s="355">
        <v>116582</v>
      </c>
      <c r="K12" s="498">
        <v>9.6379028124534969</v>
      </c>
      <c r="L12" s="350"/>
      <c r="M12" s="355">
        <v>223097</v>
      </c>
      <c r="N12" s="498">
        <f>M12/'20pobl'!X12*100</f>
        <v>49.580526658503146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62021</v>
      </c>
      <c r="E13" s="500">
        <f>D13/'20pobl'!D13*100</f>
        <v>4.5449249278737467</v>
      </c>
      <c r="F13" s="350"/>
      <c r="G13" s="368">
        <v>11811</v>
      </c>
      <c r="H13" s="501">
        <v>1.1182562360466504</v>
      </c>
      <c r="I13" s="350"/>
      <c r="J13" s="368">
        <v>12503</v>
      </c>
      <c r="K13" s="501">
        <v>5.9602806856968522</v>
      </c>
      <c r="L13" s="350"/>
      <c r="M13" s="368">
        <v>37707</v>
      </c>
      <c r="N13" s="501">
        <f>M13/'20pobl'!X13*100</f>
        <v>38.222623186789797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50301</v>
      </c>
      <c r="E14" s="500">
        <f>D14/'20pobl'!D14*100</f>
        <v>4.9551386623164762</v>
      </c>
      <c r="F14" s="350"/>
      <c r="G14" s="368">
        <v>10760</v>
      </c>
      <c r="H14" s="501">
        <v>1.479597098559593</v>
      </c>
      <c r="I14" s="350"/>
      <c r="J14" s="368">
        <v>11538</v>
      </c>
      <c r="K14" s="501">
        <v>5.7281866699764175</v>
      </c>
      <c r="L14" s="350"/>
      <c r="M14" s="368">
        <v>28003</v>
      </c>
      <c r="N14" s="501">
        <f>M14/'20pobl'!X14*100</f>
        <v>32.381646199033284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50958</v>
      </c>
      <c r="E15" s="500">
        <f>D15/'20pobl'!D15*100</f>
        <v>4.0771488281737556</v>
      </c>
      <c r="F15" s="350"/>
      <c r="G15" s="368">
        <v>15150</v>
      </c>
      <c r="H15" s="501">
        <v>1.4576460027305607</v>
      </c>
      <c r="I15" s="350"/>
      <c r="J15" s="368">
        <v>12008</v>
      </c>
      <c r="K15" s="501">
        <v>7.7893098079916969</v>
      </c>
      <c r="L15" s="350"/>
      <c r="M15" s="368">
        <v>23800</v>
      </c>
      <c r="N15" s="501">
        <f>M15/'20pobl'!X15*100</f>
        <v>42.245770985320483</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83951</v>
      </c>
      <c r="E16" s="500">
        <f>D16/'20pobl'!D16*100</f>
        <v>3.7165108510199363</v>
      </c>
      <c r="F16" s="350"/>
      <c r="G16" s="368">
        <v>28936</v>
      </c>
      <c r="H16" s="501">
        <v>1.5657729055704093</v>
      </c>
      <c r="I16" s="350"/>
      <c r="J16" s="368">
        <v>20402</v>
      </c>
      <c r="K16" s="501">
        <v>6.6776640940541876</v>
      </c>
      <c r="L16" s="350"/>
      <c r="M16" s="368">
        <v>34613</v>
      </c>
      <c r="N16" s="501">
        <f>M16/'20pobl'!X16*100</f>
        <v>32.868660203025442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25014</v>
      </c>
      <c r="E17" s="502">
        <f>D17/'20pobl'!D17*100</f>
        <v>4.2137855170705985</v>
      </c>
      <c r="F17" s="350"/>
      <c r="G17" s="377">
        <v>6930</v>
      </c>
      <c r="H17" s="502">
        <v>1.5466022732598494</v>
      </c>
      <c r="I17" s="350"/>
      <c r="J17" s="377">
        <v>5311</v>
      </c>
      <c r="K17" s="502">
        <v>5.1373573224995157</v>
      </c>
      <c r="L17" s="350"/>
      <c r="M17" s="377">
        <v>12773</v>
      </c>
      <c r="N17" s="502">
        <f>M17/'20pobl'!X17*100</f>
        <v>30.293615406507925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160682</v>
      </c>
      <c r="E18" s="500">
        <f>D18/'20pobl'!D18*100</f>
        <v>6.6916789416717579</v>
      </c>
      <c r="F18" s="350"/>
      <c r="G18" s="368">
        <v>33214</v>
      </c>
      <c r="H18" s="501">
        <v>1.9014502178876236</v>
      </c>
      <c r="I18" s="350"/>
      <c r="J18" s="368">
        <v>29118</v>
      </c>
      <c r="K18" s="501">
        <v>6.7569982201326901</v>
      </c>
      <c r="L18" s="350"/>
      <c r="M18" s="368">
        <v>98350</v>
      </c>
      <c r="N18" s="501">
        <f>M18/'20pobl'!X18*100</f>
        <v>44.000930573824029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104747</v>
      </c>
      <c r="E19" s="500">
        <f>D19/'20pobl'!D19*100</f>
        <v>4.9260761727218769</v>
      </c>
      <c r="F19" s="350"/>
      <c r="G19" s="368">
        <v>24728</v>
      </c>
      <c r="H19" s="501">
        <v>1.4550401536477211</v>
      </c>
      <c r="I19" s="350"/>
      <c r="J19" s="368">
        <v>21308</v>
      </c>
      <c r="K19" s="501">
        <v>7.2873275467000456</v>
      </c>
      <c r="L19" s="350"/>
      <c r="M19" s="368">
        <v>58711</v>
      </c>
      <c r="N19" s="501">
        <f>M19/'20pobl'!X19*100</f>
        <v>43.648704909745142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423410</v>
      </c>
      <c r="E20" s="500">
        <f>D20/'20pobl'!D20*100</f>
        <v>5.2117606250813937</v>
      </c>
      <c r="F20" s="350"/>
      <c r="G20" s="368">
        <v>109076</v>
      </c>
      <c r="H20" s="501">
        <v>1.6723961264854981</v>
      </c>
      <c r="I20" s="350"/>
      <c r="J20" s="368">
        <v>97795</v>
      </c>
      <c r="K20" s="501">
        <v>8.7076803352183116</v>
      </c>
      <c r="L20" s="350"/>
      <c r="M20" s="368">
        <v>216539</v>
      </c>
      <c r="N20" s="501">
        <f>M20/'20pobl'!X20*100</f>
        <v>45.216100296931707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239221</v>
      </c>
      <c r="E21" s="500">
        <f>D21/'20pobl'!D21*100</f>
        <v>4.4094557565073389</v>
      </c>
      <c r="F21" s="350"/>
      <c r="G21" s="368">
        <v>62901</v>
      </c>
      <c r="H21" s="501">
        <v>1.4564239779608814</v>
      </c>
      <c r="I21" s="350"/>
      <c r="J21" s="368">
        <v>53158</v>
      </c>
      <c r="K21" s="501">
        <v>6.6866418109455745</v>
      </c>
      <c r="L21" s="350"/>
      <c r="M21" s="368">
        <v>123162</v>
      </c>
      <c r="N21" s="501">
        <f>M21/'20pobl'!X21*100</f>
        <v>39.560206598828245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61962</v>
      </c>
      <c r="E22" s="500">
        <f>D22/'20pobl'!D22*100</f>
        <v>5.8824032012303666</v>
      </c>
      <c r="F22" s="350"/>
      <c r="G22" s="368">
        <v>14749</v>
      </c>
      <c r="H22" s="501">
        <v>1.8170260104889548</v>
      </c>
      <c r="I22" s="350"/>
      <c r="J22" s="368">
        <v>13582</v>
      </c>
      <c r="K22" s="501">
        <v>8.2030282715177005</v>
      </c>
      <c r="L22" s="350"/>
      <c r="M22" s="368">
        <v>33631</v>
      </c>
      <c r="N22" s="501">
        <f>M22/'20pobl'!X22*100</f>
        <v>44.215826770618321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100175</v>
      </c>
      <c r="E23" s="500">
        <f>D23/'20pobl'!D23*100</f>
        <v>3.6900389392579251</v>
      </c>
      <c r="F23" s="350"/>
      <c r="G23" s="368">
        <v>27985</v>
      </c>
      <c r="H23" s="501">
        <v>1.4098861813521204</v>
      </c>
      <c r="I23" s="350"/>
      <c r="J23" s="368">
        <v>17734</v>
      </c>
      <c r="K23" s="501">
        <v>3.661228020554407</v>
      </c>
      <c r="L23" s="350"/>
      <c r="M23" s="368">
        <v>54456</v>
      </c>
      <c r="N23" s="501">
        <f>M23/'20pobl'!X23*100</f>
        <v>22.185646307281143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282861</v>
      </c>
      <c r="E24" s="500">
        <f>D24/'20pobl'!D24*100</f>
        <v>3.9761812320298637</v>
      </c>
      <c r="F24" s="350"/>
      <c r="G24" s="368">
        <v>67324</v>
      </c>
      <c r="H24" s="501">
        <v>1.1665434695294146</v>
      </c>
      <c r="I24" s="350"/>
      <c r="J24" s="368">
        <v>56061</v>
      </c>
      <c r="K24" s="501">
        <v>6.0048393471701385</v>
      </c>
      <c r="L24" s="350"/>
      <c r="M24" s="368">
        <v>159476</v>
      </c>
      <c r="N24" s="501">
        <f>M24/'20pobl'!X24*100</f>
        <v>38.986825603653337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74212</v>
      </c>
      <c r="E25" s="500">
        <f>D25/'20pobl'!D25*100</f>
        <v>4.6762768992097614</v>
      </c>
      <c r="F25" s="350"/>
      <c r="G25" s="368">
        <v>25172</v>
      </c>
      <c r="H25" s="501">
        <v>1.9118144084821005</v>
      </c>
      <c r="I25" s="350"/>
      <c r="J25" s="368">
        <v>17417</v>
      </c>
      <c r="K25" s="501">
        <v>8.8849552104801361</v>
      </c>
      <c r="L25" s="350"/>
      <c r="M25" s="368">
        <v>31623</v>
      </c>
      <c r="N25" s="501">
        <f>M25/'20pobl'!X25*100</f>
        <v>42.557801523430136</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24006</v>
      </c>
      <c r="E26" s="504">
        <f>D26/'20pobl'!D26*100</f>
        <v>3.5103984183758521</v>
      </c>
      <c r="F26" s="350"/>
      <c r="G26" s="377">
        <v>5717</v>
      </c>
      <c r="H26" s="502">
        <v>1.0580766952916791</v>
      </c>
      <c r="I26" s="350"/>
      <c r="J26" s="377">
        <v>4606</v>
      </c>
      <c r="K26" s="502">
        <v>4.6200912783991175</v>
      </c>
      <c r="L26" s="350"/>
      <c r="M26" s="377">
        <v>13683</v>
      </c>
      <c r="N26" s="502">
        <f>M26/'20pobl'!X26*100</f>
        <v>31.211934578799699</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120998</v>
      </c>
      <c r="E27" s="504">
        <f>D27/'20pobl'!D27*100</f>
        <v>5.3960522542715363</v>
      </c>
      <c r="F27" s="350"/>
      <c r="G27" s="377">
        <v>32053</v>
      </c>
      <c r="H27" s="502">
        <v>1.8853330698231423</v>
      </c>
      <c r="I27" s="350"/>
      <c r="J27" s="377">
        <v>24248</v>
      </c>
      <c r="K27" s="502">
        <v>6.4649782572180428</v>
      </c>
      <c r="L27" s="350"/>
      <c r="M27" s="377">
        <v>64697</v>
      </c>
      <c r="N27" s="502">
        <f>M27/'20pobl'!X27*100</f>
        <v>38.705489614243319</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15153</v>
      </c>
      <c r="E28" s="504">
        <f>D28/'20pobl'!D28*100</f>
        <v>4.6367383408353042</v>
      </c>
      <c r="F28" s="350"/>
      <c r="G28" s="377">
        <v>3456</v>
      </c>
      <c r="H28" s="502">
        <v>1.3643900513225424</v>
      </c>
      <c r="I28" s="350"/>
      <c r="J28" s="377">
        <v>2870</v>
      </c>
      <c r="K28" s="502">
        <v>5.6750771177726804</v>
      </c>
      <c r="L28" s="350"/>
      <c r="M28" s="377">
        <v>8827</v>
      </c>
      <c r="N28" s="502">
        <f>M28/'20pobl'!X28*100</f>
        <v>38.493742095852774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5897</v>
      </c>
      <c r="E29" s="506">
        <f>D29/'20pobl'!D29*100</f>
        <v>3.455934925044247</v>
      </c>
      <c r="F29" s="350"/>
      <c r="G29" s="389">
        <v>3177</v>
      </c>
      <c r="H29" s="507">
        <v>2.1443468752742025</v>
      </c>
      <c r="I29" s="350"/>
      <c r="J29" s="389">
        <v>1107</v>
      </c>
      <c r="K29" s="507">
        <v>6.3518476015607073</v>
      </c>
      <c r="L29" s="350"/>
      <c r="M29" s="389">
        <v>1613</v>
      </c>
      <c r="N29" s="507">
        <f>M29/'20pobl'!X29*100</f>
        <v>31.946920182214299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2355270</v>
      </c>
      <c r="E31" s="1243">
        <f>D31/'20pobl'!D31*100</f>
        <v>4.7941209930399173</v>
      </c>
      <c r="F31" s="320"/>
      <c r="G31" s="1242">
        <f>SUM(G12:G29)</f>
        <v>613161</v>
      </c>
      <c r="H31" s="1243">
        <f>G31/'20pobl'!J31*100</f>
        <v>1.5742391874314117</v>
      </c>
      <c r="I31" s="320"/>
      <c r="J31" s="1242">
        <f>SUM(J12:J29)</f>
        <v>517348</v>
      </c>
      <c r="K31" s="1243">
        <f>J31/'20pobl'!Q31*100</f>
        <v>7.2380436458447299</v>
      </c>
      <c r="L31" s="320"/>
      <c r="M31" s="1242">
        <f>SUM(M12:M29)</f>
        <v>1224761</v>
      </c>
      <c r="N31" s="1243">
        <f>M31/'20pobl'!X31*100</f>
        <v>40.407779207080956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88" t="str">
        <f>'20pobl'!B34:H34</f>
        <v xml:space="preserve">(1) Cifras INE de población referidas al 01/01/2025. Publicado Censo de Población Anual el 02/12/2025 </v>
      </c>
      <c r="C34" s="1495"/>
      <c r="D34" s="1495"/>
      <c r="E34" s="1495"/>
      <c r="F34" s="1495"/>
      <c r="G34" s="1495"/>
      <c r="H34" s="1495"/>
      <c r="I34" s="1495"/>
      <c r="J34" s="1495"/>
      <c r="K34" s="1495"/>
      <c r="L34" s="1495"/>
      <c r="M34" s="1495"/>
      <c r="N34" s="1495"/>
    </row>
    <row r="35" spans="2:14" ht="29.25" customHeight="1" x14ac:dyDescent="0.25">
      <c r="B35" s="1492"/>
      <c r="C35" s="1492"/>
      <c r="D35" s="1492"/>
      <c r="E35" s="510"/>
    </row>
    <row r="36" spans="2:14" ht="4.5" customHeight="1" x14ac:dyDescent="0.25">
      <c r="B36" s="1482"/>
      <c r="C36" s="1482"/>
      <c r="D36" s="1482"/>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8"/>
      <c r="C2" s="1508"/>
      <c r="D2" s="1508"/>
      <c r="E2" s="1508"/>
      <c r="F2" s="1508"/>
      <c r="G2" s="1508"/>
      <c r="H2" s="1508"/>
      <c r="I2" s="1508"/>
      <c r="O2" s="37"/>
    </row>
    <row r="3" spans="1:50" s="38" customFormat="1" ht="4.5" customHeight="1" x14ac:dyDescent="0.25">
      <c r="B3" s="1509"/>
      <c r="C3" s="1509"/>
      <c r="D3" s="1509"/>
      <c r="E3" s="1509"/>
      <c r="F3" s="1509"/>
      <c r="G3" s="1509"/>
      <c r="H3" s="1509"/>
      <c r="I3" s="1509"/>
      <c r="O3" s="37"/>
    </row>
    <row r="4" spans="1:50" s="38" customFormat="1" ht="17.25" customHeight="1" x14ac:dyDescent="0.25">
      <c r="A4" s="1509" t="s">
        <v>191</v>
      </c>
      <c r="B4" s="1509"/>
      <c r="C4" s="1509"/>
      <c r="D4" s="1509"/>
      <c r="E4" s="1509"/>
      <c r="F4" s="1509"/>
      <c r="G4" s="1509"/>
      <c r="H4" s="1509"/>
      <c r="I4" s="1509"/>
      <c r="J4" s="1509"/>
      <c r="K4" s="1509"/>
      <c r="L4" s="1509"/>
      <c r="M4" s="1509"/>
      <c r="N4" s="1509"/>
      <c r="O4" s="1509"/>
      <c r="P4" s="1509"/>
      <c r="Q4" s="1509"/>
      <c r="R4" s="1509"/>
      <c r="S4" s="1509"/>
      <c r="T4" s="1509"/>
      <c r="U4" s="1509"/>
      <c r="V4" s="1509"/>
      <c r="W4" s="1509"/>
      <c r="X4" s="1509"/>
      <c r="Y4" s="1509"/>
      <c r="Z4" s="1509"/>
    </row>
    <row r="5" spans="1:50" s="38" customFormat="1" ht="17.25" customHeight="1" x14ac:dyDescent="0.25">
      <c r="B5" s="1520" t="e">
        <f>#REF!</f>
        <v>#REF!</v>
      </c>
      <c r="C5" s="1520"/>
      <c r="D5" s="1520"/>
      <c r="E5" s="1520"/>
      <c r="F5" s="1520"/>
      <c r="G5" s="1520"/>
      <c r="H5" s="1520"/>
      <c r="I5" s="1520"/>
      <c r="J5" s="1520"/>
      <c r="K5" s="1520"/>
      <c r="L5" s="1520"/>
      <c r="M5" s="1520"/>
      <c r="N5" s="1520"/>
      <c r="O5" s="1520"/>
      <c r="P5" s="1520"/>
      <c r="Q5" s="1520"/>
      <c r="R5" s="1520"/>
      <c r="S5" s="1520"/>
      <c r="T5" s="1520"/>
      <c r="U5" s="1520"/>
      <c r="V5" s="1520"/>
      <c r="W5" s="1520"/>
      <c r="X5" s="1520"/>
      <c r="Y5" s="1520"/>
      <c r="Z5" s="1520"/>
    </row>
    <row r="6" spans="1:50" s="38" customFormat="1" ht="6" customHeight="1" x14ac:dyDescent="0.25">
      <c r="O6" s="37"/>
    </row>
    <row r="7" spans="1:50" s="41" customFormat="1" ht="12.75" customHeight="1" x14ac:dyDescent="0.25">
      <c r="A7" s="39"/>
      <c r="B7" s="1510" t="s">
        <v>12</v>
      </c>
      <c r="C7" s="40"/>
      <c r="D7" s="1516" t="s">
        <v>109</v>
      </c>
      <c r="E7" s="1513"/>
      <c r="F7" s="181"/>
      <c r="G7" s="1513"/>
      <c r="H7" s="1513"/>
      <c r="I7" s="181"/>
      <c r="J7" s="1513"/>
      <c r="K7" s="1513"/>
      <c r="L7" s="181"/>
      <c r="M7" s="1513"/>
      <c r="N7" s="1514"/>
      <c r="O7" s="40"/>
      <c r="P7" s="1516" t="s">
        <v>13</v>
      </c>
      <c r="Q7" s="1513"/>
      <c r="R7" s="181"/>
      <c r="S7" s="1513"/>
      <c r="T7" s="1513"/>
      <c r="U7" s="181"/>
      <c r="V7" s="1513"/>
      <c r="W7" s="1513"/>
      <c r="X7" s="181"/>
      <c r="Y7" s="1513"/>
      <c r="Z7" s="1514"/>
      <c r="AA7" s="116"/>
      <c r="AB7" s="116"/>
      <c r="AC7" s="117"/>
      <c r="AD7" s="117"/>
      <c r="AE7" s="117"/>
      <c r="AF7" s="117"/>
      <c r="AG7" s="117"/>
      <c r="AH7" s="117"/>
      <c r="AI7" s="118"/>
    </row>
    <row r="8" spans="1:50" s="41" customFormat="1" ht="33.75" customHeight="1" x14ac:dyDescent="0.25">
      <c r="A8" s="39"/>
      <c r="B8" s="1511"/>
      <c r="C8" s="40"/>
      <c r="D8" s="1517"/>
      <c r="E8" s="1518"/>
      <c r="F8" s="40"/>
      <c r="G8" s="1516" t="s">
        <v>168</v>
      </c>
      <c r="H8" s="1514"/>
      <c r="I8" s="40"/>
      <c r="J8" s="1516" t="s">
        <v>174</v>
      </c>
      <c r="K8" s="1514"/>
      <c r="L8" s="40"/>
      <c r="M8" s="1516" t="s">
        <v>169</v>
      </c>
      <c r="N8" s="1514"/>
      <c r="O8" s="40"/>
      <c r="P8" s="1517"/>
      <c r="Q8" s="1519"/>
      <c r="R8" s="130"/>
      <c r="S8" s="1516" t="s">
        <v>171</v>
      </c>
      <c r="T8" s="1514"/>
      <c r="U8" s="40"/>
      <c r="V8" s="1516" t="s">
        <v>172</v>
      </c>
      <c r="W8" s="1514"/>
      <c r="X8" s="40"/>
      <c r="Y8" s="1516" t="s">
        <v>173</v>
      </c>
      <c r="Z8" s="1514"/>
      <c r="AA8" s="116"/>
      <c r="AB8" s="116"/>
      <c r="AC8" s="117"/>
      <c r="AD8" s="117"/>
      <c r="AE8" s="117"/>
      <c r="AF8" s="117"/>
      <c r="AG8" s="117"/>
      <c r="AH8" s="117"/>
      <c r="AI8" s="118"/>
    </row>
    <row r="9" spans="1:50" s="46" customFormat="1" ht="36.75" customHeight="1" x14ac:dyDescent="0.25">
      <c r="A9" s="42"/>
      <c r="B9" s="151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5" t="s">
        <v>216</v>
      </c>
      <c r="C33" s="1515"/>
      <c r="D33" s="1515"/>
      <c r="E33" s="1515"/>
      <c r="F33" s="1515"/>
      <c r="G33" s="1515"/>
      <c r="H33" s="1515"/>
      <c r="I33" s="1515"/>
      <c r="J33" s="1515"/>
      <c r="K33" s="1515"/>
      <c r="L33" s="1515"/>
      <c r="M33" s="1515"/>
      <c r="O33" s="86"/>
    </row>
    <row r="34" spans="2:19" ht="29.25" customHeight="1" x14ac:dyDescent="0.25">
      <c r="B34" s="1507"/>
      <c r="C34" s="1507"/>
      <c r="D34" s="1507"/>
      <c r="E34" s="1507"/>
      <c r="F34" s="1507"/>
      <c r="G34" s="1507"/>
      <c r="H34" s="1507"/>
      <c r="I34" s="1507"/>
      <c r="J34" s="1507"/>
      <c r="K34" s="1507"/>
      <c r="L34" s="1507"/>
      <c r="M34" s="1507"/>
      <c r="N34" s="1507"/>
      <c r="O34" s="1507"/>
      <c r="P34" s="1507"/>
      <c r="Q34" s="89"/>
      <c r="R34" s="89"/>
      <c r="S34" s="89"/>
    </row>
    <row r="35" spans="2:19" ht="4.5" customHeight="1" x14ac:dyDescent="0.25">
      <c r="B35" s="1506"/>
      <c r="C35" s="1506"/>
      <c r="D35" s="1506"/>
      <c r="E35" s="1506"/>
      <c r="F35" s="1506"/>
      <c r="G35" s="1506"/>
      <c r="H35" s="1506"/>
      <c r="I35" s="1506"/>
      <c r="J35" s="1506"/>
      <c r="K35" s="1506"/>
      <c r="L35" s="1506"/>
      <c r="M35" s="1506"/>
      <c r="N35" s="1506"/>
      <c r="O35" s="1506"/>
      <c r="P35" s="1506"/>
      <c r="Q35" s="89"/>
      <c r="R35" s="89"/>
      <c r="S35" s="89"/>
    </row>
    <row r="38" spans="2:19" x14ac:dyDescent="0.25">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1" zoomScale="80" zoomScaleNormal="80" workbookViewId="0">
      <selection activeCell="AE21" sqref="AE21"/>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5"/>
      <c r="C2" s="1445"/>
      <c r="D2" s="1445"/>
      <c r="E2" s="1445"/>
      <c r="F2" s="1445"/>
      <c r="G2" s="1445"/>
      <c r="H2" s="1445"/>
      <c r="I2" s="1445"/>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6"/>
      <c r="C3" s="1446"/>
      <c r="D3" s="1446"/>
      <c r="E3" s="1446"/>
      <c r="F3" s="1446"/>
      <c r="G3" s="1446"/>
      <c r="H3" s="1446"/>
      <c r="I3" s="1446"/>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3" t="s">
        <v>395</v>
      </c>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1:50" s="492" customFormat="1" ht="17.2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21" t="s">
        <v>12</v>
      </c>
      <c r="D7" s="1521" t="s">
        <v>473</v>
      </c>
      <c r="E7" s="1521"/>
      <c r="G7" s="1521"/>
      <c r="H7" s="1521"/>
      <c r="J7" s="1521"/>
      <c r="K7" s="1521"/>
      <c r="M7" s="1521"/>
      <c r="N7" s="1521"/>
      <c r="P7" s="1521" t="s">
        <v>13</v>
      </c>
      <c r="Q7" s="1521"/>
      <c r="S7" s="1521"/>
      <c r="T7" s="1521"/>
      <c r="V7" s="1521"/>
      <c r="W7" s="1521"/>
      <c r="Y7" s="1521"/>
      <c r="Z7" s="1521"/>
      <c r="AA7" s="512"/>
      <c r="AB7" s="512"/>
      <c r="AI7" s="514"/>
    </row>
    <row r="8" spans="1:50" s="513" customFormat="1" ht="33.75" customHeight="1" x14ac:dyDescent="0.25">
      <c r="A8" s="512"/>
      <c r="B8" s="1521"/>
      <c r="D8" s="1521"/>
      <c r="E8" s="1521"/>
      <c r="G8" s="1521" t="s">
        <v>168</v>
      </c>
      <c r="H8" s="1521"/>
      <c r="J8" s="1521" t="s">
        <v>174</v>
      </c>
      <c r="K8" s="1521"/>
      <c r="M8" s="1521" t="s">
        <v>169</v>
      </c>
      <c r="N8" s="1521"/>
      <c r="P8" s="1521"/>
      <c r="Q8" s="1521"/>
      <c r="S8" s="1521" t="s">
        <v>171</v>
      </c>
      <c r="T8" s="1521"/>
      <c r="V8" s="1521" t="s">
        <v>172</v>
      </c>
      <c r="W8" s="1521"/>
      <c r="Y8" s="1521" t="s">
        <v>173</v>
      </c>
      <c r="Z8" s="1521"/>
      <c r="AA8" s="512"/>
      <c r="AB8" s="512"/>
      <c r="AI8" s="514"/>
    </row>
    <row r="9" spans="1:50" s="513" customFormat="1" ht="36.75" customHeight="1" x14ac:dyDescent="0.25">
      <c r="A9" s="512"/>
      <c r="B9" s="1521"/>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S11+V11+Y11</f>
        <v>469701</v>
      </c>
      <c r="Q11" s="564">
        <f>P11*100/D11</f>
        <v>5.4133518073030649</v>
      </c>
      <c r="R11" s="558"/>
      <c r="S11" s="561">
        <f>'23solcasaad'!J12</f>
        <v>130022</v>
      </c>
      <c r="T11" s="565">
        <f>S11*100/G11</f>
        <v>1.8529243604644865</v>
      </c>
      <c r="U11" s="558"/>
      <c r="V11" s="561">
        <f>'23solcasaad'!Q12</f>
        <v>116582</v>
      </c>
      <c r="W11" s="565">
        <f>V11*100/J11</f>
        <v>9.6379028124534987</v>
      </c>
      <c r="X11" s="558"/>
      <c r="Y11" s="561">
        <f>'23solcasaad'!X12</f>
        <v>223097</v>
      </c>
      <c r="Z11" s="565">
        <f>Y11*100/M11</f>
        <v>49.580526658503139</v>
      </c>
      <c r="AA11" s="566"/>
      <c r="AB11" s="567">
        <f>_xlfn.RANK.EQ(Q11,Q$11:Q$30,0)</f>
        <v>3</v>
      </c>
      <c r="AC11" s="567">
        <v>1</v>
      </c>
      <c r="AD11" s="567">
        <f>MATCH(AC11,AB$11:AB$30,0)</f>
        <v>7</v>
      </c>
      <c r="AE11" s="568" t="str">
        <f t="shared" ref="AE11:AE29" si="2">INDEX(B$11:B$30,AD11,1)</f>
        <v>Castilla y León</v>
      </c>
      <c r="AF11" s="569">
        <f t="shared" ref="AF11:AF29" si="3">INDEX(Q$11:Q$30,AD11,1)</f>
        <v>6.6916789416717579</v>
      </c>
      <c r="AH11" s="567">
        <f>_xlfn.RANK.EQ(T11,T$11:T$30,0)</f>
        <v>5</v>
      </c>
      <c r="AI11" s="567">
        <v>1</v>
      </c>
      <c r="AJ11" s="567">
        <f>MATCH(AI11,AH$11:AH$30,0)</f>
        <v>18</v>
      </c>
      <c r="AK11" s="568" t="str">
        <f>INDEX(B$11:B$30,AJ11,1)</f>
        <v>Ceuta y Melilla</v>
      </c>
      <c r="AL11" s="569">
        <f>INDEX(T$11:T$30,AJ11,1)</f>
        <v>2.1443468752742025</v>
      </c>
      <c r="AN11" s="567">
        <f>_xlfn.RANK.EQ(W11,W$11:W$30,0)</f>
        <v>1</v>
      </c>
      <c r="AO11" s="567">
        <v>1</v>
      </c>
      <c r="AP11" s="567">
        <f>MATCH(AO11,AN$11:AN$30,0)</f>
        <v>1</v>
      </c>
      <c r="AQ11" s="568" t="str">
        <f>INDEX(B$11:B$30,AP11,1)</f>
        <v>Andalucía</v>
      </c>
      <c r="AR11" s="569">
        <f>INDEX(W$11:W$30,AP11,1)</f>
        <v>9.6379028124534987</v>
      </c>
      <c r="AT11" s="567">
        <f>_xlfn.RANK.EQ(Z11,Z$11:Z$30,0)</f>
        <v>1</v>
      </c>
      <c r="AU11" s="567">
        <v>1</v>
      </c>
      <c r="AV11" s="567">
        <f>MATCH(AU11,AT$11:AT$30,0)</f>
        <v>1</v>
      </c>
      <c r="AW11" s="568" t="str">
        <f>INDEX(B$11:B$30,AV11,1)</f>
        <v>Andalucía</v>
      </c>
      <c r="AX11" s="569">
        <f>INDEX(Z$11:Z$30,AV11,1)</f>
        <v>49.580526658503139</v>
      </c>
    </row>
    <row r="12" spans="1:50" s="396" customFormat="1" ht="18" customHeight="1" x14ac:dyDescent="0.35">
      <c r="A12" s="519"/>
      <c r="B12" s="557" t="s">
        <v>7</v>
      </c>
      <c r="C12" s="558"/>
      <c r="D12" s="559">
        <f t="shared" ref="D12:D28" si="4">G12+J12+M12</f>
        <v>1364621</v>
      </c>
      <c r="E12" s="560">
        <f t="shared" si="0"/>
        <v>2.7776680311145325</v>
      </c>
      <c r="F12" s="558"/>
      <c r="G12" s="561">
        <f>'20pobl'!J13</f>
        <v>1056198</v>
      </c>
      <c r="H12" s="562">
        <f t="shared" ref="H12:H28" si="5">G12*100/$G$30</f>
        <v>2.711699343706925</v>
      </c>
      <c r="I12" s="558"/>
      <c r="J12" s="561">
        <f>'20pobl'!Q13</f>
        <v>209772</v>
      </c>
      <c r="K12" s="562">
        <f t="shared" ref="K12:K28" si="6">J12*100/$J$30</f>
        <v>2.9348502201151656</v>
      </c>
      <c r="L12" s="558"/>
      <c r="M12" s="561">
        <f>'20pobl'!X13</f>
        <v>98651</v>
      </c>
      <c r="N12" s="562">
        <f t="shared" si="1"/>
        <v>3.2547311896425044</v>
      </c>
      <c r="O12" s="558"/>
      <c r="P12" s="563">
        <f t="shared" ref="P12:P28" si="7">S12+V12+Y12</f>
        <v>62021</v>
      </c>
      <c r="Q12" s="564">
        <f t="shared" ref="Q12:Q28" si="8">P12*100/D12</f>
        <v>4.5449249278737467</v>
      </c>
      <c r="R12" s="558"/>
      <c r="S12" s="561">
        <f>'23solcasaad'!J13</f>
        <v>11811</v>
      </c>
      <c r="T12" s="565">
        <f t="shared" ref="T12:T28" si="9">S12*100/G12</f>
        <v>1.1182562360466504</v>
      </c>
      <c r="U12" s="558"/>
      <c r="V12" s="561">
        <f>'23solcasaad'!Q13</f>
        <v>12503</v>
      </c>
      <c r="W12" s="565">
        <f t="shared" ref="W12:W28" si="10">V12*100/J12</f>
        <v>5.9602806856968522</v>
      </c>
      <c r="X12" s="558"/>
      <c r="Y12" s="561">
        <f>'23solcasaad'!X13</f>
        <v>37707</v>
      </c>
      <c r="Z12" s="565">
        <f t="shared" ref="Z12:Z28" si="11">Y12*100/M12</f>
        <v>38.222623186789797</v>
      </c>
      <c r="AA12" s="566"/>
      <c r="AB12" s="567">
        <f t="shared" ref="AB12:AB28" si="12">_xlfn.RANK.EQ(Q12,Q$11:Q$30,0)</f>
        <v>11</v>
      </c>
      <c r="AC12" s="567">
        <v>2</v>
      </c>
      <c r="AD12" s="567">
        <f t="shared" ref="AD12:AD28" si="13">MATCH(AC12,AB$11:AB$30,0)</f>
        <v>11</v>
      </c>
      <c r="AE12" s="568" t="str">
        <f t="shared" si="2"/>
        <v>Extremadura</v>
      </c>
      <c r="AF12" s="569">
        <f t="shared" si="3"/>
        <v>5.8824032012303658</v>
      </c>
      <c r="AH12" s="567">
        <f t="shared" ref="AH12:AH30" si="14">_xlfn.RANK.EQ(T12,T$11:T$30,0)</f>
        <v>18</v>
      </c>
      <c r="AI12" s="567">
        <v>2</v>
      </c>
      <c r="AJ12" s="567">
        <f t="shared" ref="AJ12:AJ28" si="15">MATCH(AI12,AH$11:AH$30,0)</f>
        <v>14</v>
      </c>
      <c r="AK12" s="568" t="str">
        <f t="shared" ref="AK12:AK29" si="16">INDEX(B$11:B$30,AJ12,1)</f>
        <v>Murcia, Región de</v>
      </c>
      <c r="AL12" s="569">
        <f t="shared" ref="AL12:AL29" si="17">INDEX(T$11:T$30,AJ12,1)</f>
        <v>1.9118144084821005</v>
      </c>
      <c r="AN12" s="567">
        <f t="shared" ref="AN12:AN30" si="18">_xlfn.RANK.EQ(W12,W$11:W$30,0)</f>
        <v>14</v>
      </c>
      <c r="AO12" s="567">
        <v>2</v>
      </c>
      <c r="AP12" s="567">
        <f t="shared" ref="AP12:AP28" si="19">MATCH(AO12,AN$11:AN$30,0)</f>
        <v>14</v>
      </c>
      <c r="AQ12" s="568" t="str">
        <f t="shared" ref="AQ12:AQ29" si="20">INDEX(B$11:B$30,AP12,1)</f>
        <v>Murcia, Región de</v>
      </c>
      <c r="AR12" s="569">
        <f t="shared" ref="AR12:AR28" si="21">INDEX(W$11:W$30,AP12,1)</f>
        <v>8.8849552104801361</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45.216100296931707</v>
      </c>
    </row>
    <row r="13" spans="1:50" s="396" customFormat="1" ht="18" customHeight="1" x14ac:dyDescent="0.35">
      <c r="A13" s="519"/>
      <c r="B13" s="557" t="s">
        <v>37</v>
      </c>
      <c r="C13" s="558"/>
      <c r="D13" s="559">
        <f t="shared" si="4"/>
        <v>1015128</v>
      </c>
      <c r="E13" s="560">
        <f t="shared" si="0"/>
        <v>2.0662796432776815</v>
      </c>
      <c r="F13" s="558"/>
      <c r="G13" s="561">
        <f>'20pobl'!J14</f>
        <v>727225</v>
      </c>
      <c r="H13" s="562">
        <f t="shared" si="5"/>
        <v>1.8670888935855481</v>
      </c>
      <c r="I13" s="558"/>
      <c r="J13" s="561">
        <f>'20pobl'!Q14</f>
        <v>201425</v>
      </c>
      <c r="K13" s="562">
        <f t="shared" si="6"/>
        <v>2.818070121783161</v>
      </c>
      <c r="L13" s="558"/>
      <c r="M13" s="561">
        <f>'20pobl'!X14</f>
        <v>86478</v>
      </c>
      <c r="N13" s="562">
        <f t="shared" si="1"/>
        <v>2.8531149589756262</v>
      </c>
      <c r="O13" s="558"/>
      <c r="P13" s="563">
        <f t="shared" si="7"/>
        <v>50301</v>
      </c>
      <c r="Q13" s="564">
        <f t="shared" si="8"/>
        <v>4.9551386623164762</v>
      </c>
      <c r="R13" s="558"/>
      <c r="S13" s="561">
        <f>'23solcasaad'!J14</f>
        <v>10760</v>
      </c>
      <c r="T13" s="565">
        <f t="shared" si="9"/>
        <v>1.479597098559593</v>
      </c>
      <c r="U13" s="558"/>
      <c r="V13" s="561">
        <f>'23solcasaad'!Q14</f>
        <v>11538</v>
      </c>
      <c r="W13" s="565">
        <f t="shared" si="10"/>
        <v>5.7281866699764183</v>
      </c>
      <c r="X13" s="558"/>
      <c r="Y13" s="561">
        <f>'23solcasaad'!X14</f>
        <v>28003</v>
      </c>
      <c r="Z13" s="565">
        <f t="shared" si="11"/>
        <v>32.381646199033277</v>
      </c>
      <c r="AA13" s="566"/>
      <c r="AB13" s="567">
        <f t="shared" si="12"/>
        <v>6</v>
      </c>
      <c r="AC13" s="567">
        <v>3</v>
      </c>
      <c r="AD13" s="567">
        <f t="shared" si="13"/>
        <v>1</v>
      </c>
      <c r="AE13" s="568" t="str">
        <f t="shared" si="2"/>
        <v>Andalucía</v>
      </c>
      <c r="AF13" s="570">
        <f t="shared" si="3"/>
        <v>5.4133518073030649</v>
      </c>
      <c r="AH13" s="567">
        <f t="shared" si="14"/>
        <v>11</v>
      </c>
      <c r="AI13" s="567">
        <v>3</v>
      </c>
      <c r="AJ13" s="567">
        <f t="shared" si="15"/>
        <v>7</v>
      </c>
      <c r="AK13" s="568" t="str">
        <f t="shared" si="16"/>
        <v>Castilla y León</v>
      </c>
      <c r="AL13" s="569">
        <f t="shared" si="17"/>
        <v>1.9014502178876236</v>
      </c>
      <c r="AN13" s="567">
        <f t="shared" si="18"/>
        <v>15</v>
      </c>
      <c r="AO13" s="567">
        <v>3</v>
      </c>
      <c r="AP13" s="567">
        <f t="shared" si="19"/>
        <v>9</v>
      </c>
      <c r="AQ13" s="568" t="str">
        <f t="shared" si="20"/>
        <v>Cataluña</v>
      </c>
      <c r="AR13" s="569">
        <f t="shared" si="21"/>
        <v>8.7076803352183134</v>
      </c>
      <c r="AT13" s="567">
        <f t="shared" si="22"/>
        <v>15</v>
      </c>
      <c r="AU13" s="567">
        <v>3</v>
      </c>
      <c r="AV13" s="567">
        <f t="shared" si="23"/>
        <v>11</v>
      </c>
      <c r="AW13" s="568" t="str">
        <f t="shared" si="24"/>
        <v>Extremadura</v>
      </c>
      <c r="AX13" s="569">
        <f t="shared" si="25"/>
        <v>44.215826770618321</v>
      </c>
    </row>
    <row r="14" spans="1:50" s="396" customFormat="1" ht="18" customHeight="1" x14ac:dyDescent="0.35">
      <c r="A14" s="519"/>
      <c r="B14" s="557" t="s">
        <v>38</v>
      </c>
      <c r="C14" s="558"/>
      <c r="D14" s="559">
        <f t="shared" si="4"/>
        <v>1249844</v>
      </c>
      <c r="E14" s="560">
        <f t="shared" si="0"/>
        <v>2.5440409627876983</v>
      </c>
      <c r="F14" s="558"/>
      <c r="G14" s="561">
        <f>'20pobl'!J15</f>
        <v>1039347</v>
      </c>
      <c r="H14" s="562">
        <f t="shared" si="5"/>
        <v>2.6684358214877908</v>
      </c>
      <c r="I14" s="558"/>
      <c r="J14" s="561">
        <f>'20pobl'!Q15</f>
        <v>154160</v>
      </c>
      <c r="K14" s="562">
        <f t="shared" si="6"/>
        <v>2.156801241028135</v>
      </c>
      <c r="L14" s="558"/>
      <c r="M14" s="561">
        <f>'20pobl'!X15</f>
        <v>56337</v>
      </c>
      <c r="N14" s="562">
        <f t="shared" si="1"/>
        <v>1.8586916608132686</v>
      </c>
      <c r="O14" s="558"/>
      <c r="P14" s="563">
        <f t="shared" si="7"/>
        <v>50958</v>
      </c>
      <c r="Q14" s="564">
        <f t="shared" si="8"/>
        <v>4.0771488281737565</v>
      </c>
      <c r="R14" s="558"/>
      <c r="S14" s="561">
        <f>'23solcasaad'!J15</f>
        <v>15150</v>
      </c>
      <c r="T14" s="565">
        <f t="shared" si="9"/>
        <v>1.4576460027305607</v>
      </c>
      <c r="U14" s="558"/>
      <c r="V14" s="561">
        <f>'23solcasaad'!Q15</f>
        <v>12008</v>
      </c>
      <c r="W14" s="565">
        <f t="shared" si="10"/>
        <v>7.7893098079916969</v>
      </c>
      <c r="X14" s="558"/>
      <c r="Y14" s="561">
        <f>'23solcasaad'!X15</f>
        <v>23800</v>
      </c>
      <c r="Z14" s="565">
        <f t="shared" si="11"/>
        <v>42.245770985320483</v>
      </c>
      <c r="AA14" s="566"/>
      <c r="AB14" s="567">
        <f t="shared" si="12"/>
        <v>14</v>
      </c>
      <c r="AC14" s="567">
        <v>4</v>
      </c>
      <c r="AD14" s="567">
        <f t="shared" si="13"/>
        <v>16</v>
      </c>
      <c r="AE14" s="568" t="str">
        <f t="shared" si="2"/>
        <v>País Vasco</v>
      </c>
      <c r="AF14" s="569">
        <f t="shared" si="3"/>
        <v>5.3960522542715363</v>
      </c>
      <c r="AH14" s="567">
        <f t="shared" si="14"/>
        <v>12</v>
      </c>
      <c r="AI14" s="567">
        <v>4</v>
      </c>
      <c r="AJ14" s="567">
        <f t="shared" si="15"/>
        <v>16</v>
      </c>
      <c r="AK14" s="568" t="str">
        <f t="shared" si="16"/>
        <v>País Vasco</v>
      </c>
      <c r="AL14" s="569">
        <f t="shared" si="17"/>
        <v>1.8853330698231423</v>
      </c>
      <c r="AN14" s="567">
        <f t="shared" si="18"/>
        <v>5</v>
      </c>
      <c r="AO14" s="567">
        <v>4</v>
      </c>
      <c r="AP14" s="567">
        <f t="shared" si="19"/>
        <v>11</v>
      </c>
      <c r="AQ14" s="568" t="str">
        <f t="shared" si="20"/>
        <v>Extremadura</v>
      </c>
      <c r="AR14" s="569">
        <f t="shared" si="21"/>
        <v>8.2030282715176988</v>
      </c>
      <c r="AT14" s="567">
        <f t="shared" si="22"/>
        <v>7</v>
      </c>
      <c r="AU14" s="567">
        <v>4</v>
      </c>
      <c r="AV14" s="567">
        <f t="shared" si="23"/>
        <v>7</v>
      </c>
      <c r="AW14" s="568" t="str">
        <f t="shared" si="24"/>
        <v>Castilla y León</v>
      </c>
      <c r="AX14" s="569">
        <f t="shared" si="25"/>
        <v>44.000930573824029</v>
      </c>
    </row>
    <row r="15" spans="1:50" s="396" customFormat="1" ht="18" customHeight="1" x14ac:dyDescent="0.35">
      <c r="A15" s="519"/>
      <c r="B15" s="557" t="s">
        <v>6</v>
      </c>
      <c r="C15" s="558"/>
      <c r="D15" s="559">
        <f t="shared" si="4"/>
        <v>2258866</v>
      </c>
      <c r="E15" s="560">
        <f t="shared" si="0"/>
        <v>4.597891923670792</v>
      </c>
      <c r="F15" s="558"/>
      <c r="G15" s="561">
        <f>'20pobl'!J16</f>
        <v>1848033</v>
      </c>
      <c r="H15" s="562">
        <f t="shared" si="5"/>
        <v>4.7446689666603614</v>
      </c>
      <c r="I15" s="558"/>
      <c r="J15" s="561">
        <f>'20pobl'!Q16</f>
        <v>305526</v>
      </c>
      <c r="K15" s="562">
        <f t="shared" si="6"/>
        <v>4.2745125581627006</v>
      </c>
      <c r="L15" s="558"/>
      <c r="M15" s="561">
        <f>'20pobl'!X16</f>
        <v>105307</v>
      </c>
      <c r="N15" s="562">
        <f t="shared" si="1"/>
        <v>3.4743284648679</v>
      </c>
      <c r="O15" s="558"/>
      <c r="P15" s="563">
        <f t="shared" si="7"/>
        <v>83951</v>
      </c>
      <c r="Q15" s="564">
        <f t="shared" si="8"/>
        <v>3.7165108510199367</v>
      </c>
      <c r="R15" s="558"/>
      <c r="S15" s="561">
        <f>'23solcasaad'!J16</f>
        <v>28936</v>
      </c>
      <c r="T15" s="565">
        <f t="shared" si="9"/>
        <v>1.5657729055704093</v>
      </c>
      <c r="U15" s="558"/>
      <c r="V15" s="561">
        <f>'23solcasaad'!Q16</f>
        <v>20402</v>
      </c>
      <c r="W15" s="565">
        <f t="shared" si="10"/>
        <v>6.6776640940541885</v>
      </c>
      <c r="X15" s="558"/>
      <c r="Y15" s="561">
        <f>'23solcasaad'!X16</f>
        <v>34613</v>
      </c>
      <c r="Z15" s="565">
        <f t="shared" si="11"/>
        <v>32.868660203025442</v>
      </c>
      <c r="AA15" s="566"/>
      <c r="AB15" s="567">
        <f t="shared" si="12"/>
        <v>16</v>
      </c>
      <c r="AC15" s="567">
        <v>5</v>
      </c>
      <c r="AD15" s="567">
        <f t="shared" si="13"/>
        <v>9</v>
      </c>
      <c r="AE15" s="568" t="str">
        <f t="shared" si="2"/>
        <v>Cataluña</v>
      </c>
      <c r="AF15" s="569">
        <f t="shared" si="3"/>
        <v>5.2117606250813937</v>
      </c>
      <c r="AH15" s="567">
        <f t="shared" si="14"/>
        <v>9</v>
      </c>
      <c r="AI15" s="567">
        <v>5</v>
      </c>
      <c r="AJ15" s="567">
        <f t="shared" si="15"/>
        <v>1</v>
      </c>
      <c r="AK15" s="568" t="str">
        <f t="shared" si="16"/>
        <v>Andalucía</v>
      </c>
      <c r="AL15" s="569">
        <f t="shared" si="17"/>
        <v>1.8529243604644865</v>
      </c>
      <c r="AN15" s="567">
        <f t="shared" si="18"/>
        <v>10</v>
      </c>
      <c r="AO15" s="567">
        <v>5</v>
      </c>
      <c r="AP15" s="567">
        <f t="shared" si="19"/>
        <v>4</v>
      </c>
      <c r="AQ15" s="568" t="str">
        <f t="shared" si="20"/>
        <v>Balears, Illes</v>
      </c>
      <c r="AR15" s="569">
        <f t="shared" si="21"/>
        <v>7.7893098079916969</v>
      </c>
      <c r="AT15" s="567">
        <f t="shared" si="22"/>
        <v>14</v>
      </c>
      <c r="AU15" s="567">
        <v>5</v>
      </c>
      <c r="AV15" s="567">
        <f t="shared" si="23"/>
        <v>8</v>
      </c>
      <c r="AW15" s="568" t="str">
        <f t="shared" si="24"/>
        <v>Castilla - La Mancha</v>
      </c>
      <c r="AX15" s="569">
        <f t="shared" si="25"/>
        <v>43.648704909745142</v>
      </c>
    </row>
    <row r="16" spans="1:50" s="396" customFormat="1" ht="18" customHeight="1" x14ac:dyDescent="0.35">
      <c r="A16" s="519"/>
      <c r="B16" s="557" t="s">
        <v>5</v>
      </c>
      <c r="C16" s="558"/>
      <c r="D16" s="571">
        <f t="shared" si="4"/>
        <v>593623</v>
      </c>
      <c r="E16" s="560">
        <f t="shared" si="0"/>
        <v>1.2083117800724905</v>
      </c>
      <c r="F16" s="558"/>
      <c r="G16" s="572">
        <f>'20pobl'!J17</f>
        <v>448079</v>
      </c>
      <c r="H16" s="562">
        <f t="shared" si="5"/>
        <v>1.15040506631224</v>
      </c>
      <c r="I16" s="558"/>
      <c r="J16" s="572">
        <f>'20pobl'!Q17</f>
        <v>103380</v>
      </c>
      <c r="K16" s="562">
        <f t="shared" si="6"/>
        <v>1.4463551653962674</v>
      </c>
      <c r="L16" s="558"/>
      <c r="M16" s="572">
        <f>'20pobl'!X17</f>
        <v>42164</v>
      </c>
      <c r="N16" s="562">
        <f t="shared" si="1"/>
        <v>1.3910906719656826</v>
      </c>
      <c r="O16" s="558"/>
      <c r="P16" s="572">
        <f t="shared" si="7"/>
        <v>25014</v>
      </c>
      <c r="Q16" s="564">
        <f t="shared" si="8"/>
        <v>4.2137855170705985</v>
      </c>
      <c r="R16" s="558"/>
      <c r="S16" s="572">
        <f>'23solcasaad'!J17</f>
        <v>6930</v>
      </c>
      <c r="T16" s="565">
        <f t="shared" si="9"/>
        <v>1.5466022732598492</v>
      </c>
      <c r="U16" s="558"/>
      <c r="V16" s="572">
        <f>'23solcasaad'!Q17</f>
        <v>5311</v>
      </c>
      <c r="W16" s="565">
        <f t="shared" si="10"/>
        <v>5.1373573224995166</v>
      </c>
      <c r="X16" s="558"/>
      <c r="Y16" s="572">
        <f>'23solcasaad'!X17</f>
        <v>12773</v>
      </c>
      <c r="Z16" s="565">
        <f t="shared" si="11"/>
        <v>30.293615406507922</v>
      </c>
      <c r="AA16" s="566"/>
      <c r="AB16" s="567">
        <f t="shared" si="12"/>
        <v>13</v>
      </c>
      <c r="AC16" s="567">
        <v>6</v>
      </c>
      <c r="AD16" s="567">
        <f t="shared" si="13"/>
        <v>3</v>
      </c>
      <c r="AE16" s="568" t="str">
        <f t="shared" si="2"/>
        <v>Asturias, Principado de</v>
      </c>
      <c r="AF16" s="569">
        <f t="shared" si="3"/>
        <v>4.9551386623164762</v>
      </c>
      <c r="AH16" s="567">
        <f t="shared" si="14"/>
        <v>10</v>
      </c>
      <c r="AI16" s="567">
        <v>6</v>
      </c>
      <c r="AJ16" s="567">
        <f t="shared" si="15"/>
        <v>11</v>
      </c>
      <c r="AK16" s="568" t="str">
        <f t="shared" si="16"/>
        <v>Extremadura</v>
      </c>
      <c r="AL16" s="569">
        <f t="shared" si="17"/>
        <v>1.8170260104889548</v>
      </c>
      <c r="AN16" s="567">
        <f t="shared" si="18"/>
        <v>17</v>
      </c>
      <c r="AO16" s="567">
        <v>6</v>
      </c>
      <c r="AP16" s="567">
        <f t="shared" si="19"/>
        <v>8</v>
      </c>
      <c r="AQ16" s="568" t="str">
        <f t="shared" si="20"/>
        <v>Castilla - La Mancha</v>
      </c>
      <c r="AR16" s="569">
        <f t="shared" si="21"/>
        <v>7.2873275467000456</v>
      </c>
      <c r="AT16" s="567">
        <f t="shared" si="22"/>
        <v>18</v>
      </c>
      <c r="AU16" s="567">
        <v>6</v>
      </c>
      <c r="AV16" s="567">
        <f t="shared" si="23"/>
        <v>14</v>
      </c>
      <c r="AW16" s="568" t="str">
        <f t="shared" si="24"/>
        <v>Murcia, Región de</v>
      </c>
      <c r="AX16" s="569">
        <f t="shared" si="25"/>
        <v>42.557801523430143</v>
      </c>
    </row>
    <row r="17" spans="1:50" s="396" customFormat="1" ht="18" customHeight="1" x14ac:dyDescent="0.35">
      <c r="A17" s="519"/>
      <c r="B17" s="557" t="s">
        <v>4</v>
      </c>
      <c r="C17" s="558"/>
      <c r="D17" s="559">
        <f t="shared" si="4"/>
        <v>2401221</v>
      </c>
      <c r="E17" s="560">
        <f t="shared" si="0"/>
        <v>4.8876536469399703</v>
      </c>
      <c r="F17" s="558"/>
      <c r="G17" s="561">
        <f>'20pobl'!J18</f>
        <v>1746772</v>
      </c>
      <c r="H17" s="562">
        <f t="shared" si="5"/>
        <v>4.4846898839096774</v>
      </c>
      <c r="I17" s="558"/>
      <c r="J17" s="561">
        <f>'20pobl'!Q18</f>
        <v>430931</v>
      </c>
      <c r="K17" s="562">
        <f t="shared" si="6"/>
        <v>6.0290121665639287</v>
      </c>
      <c r="L17" s="558"/>
      <c r="M17" s="561">
        <f>'20pobl'!X18</f>
        <v>223518</v>
      </c>
      <c r="N17" s="562">
        <f t="shared" si="1"/>
        <v>7.3743905895177271</v>
      </c>
      <c r="O17" s="558"/>
      <c r="P17" s="563">
        <f t="shared" si="7"/>
        <v>160682</v>
      </c>
      <c r="Q17" s="564">
        <f>P17*100/D17</f>
        <v>6.6916789416717579</v>
      </c>
      <c r="R17" s="558"/>
      <c r="S17" s="561">
        <f>'23solcasaad'!J18</f>
        <v>33214</v>
      </c>
      <c r="T17" s="565">
        <f>S17*100/G17</f>
        <v>1.9014502178876236</v>
      </c>
      <c r="U17" s="558"/>
      <c r="V17" s="561">
        <f>'23solcasaad'!Q18</f>
        <v>29118</v>
      </c>
      <c r="W17" s="565">
        <f>V17*100/J17</f>
        <v>6.7569982201326892</v>
      </c>
      <c r="X17" s="558"/>
      <c r="Y17" s="561">
        <f>'23solcasaad'!X18</f>
        <v>98350</v>
      </c>
      <c r="Z17" s="565">
        <f>Y17*100/M17</f>
        <v>44.000930573824029</v>
      </c>
      <c r="AA17" s="566"/>
      <c r="AB17" s="567">
        <f t="shared" si="12"/>
        <v>1</v>
      </c>
      <c r="AC17" s="567">
        <v>7</v>
      </c>
      <c r="AD17" s="567">
        <f t="shared" si="13"/>
        <v>8</v>
      </c>
      <c r="AE17" s="568" t="str">
        <f t="shared" si="2"/>
        <v>Castilla - La Mancha</v>
      </c>
      <c r="AF17" s="569">
        <f t="shared" si="3"/>
        <v>4.9260761727218769</v>
      </c>
      <c r="AH17" s="567">
        <f t="shared" si="14"/>
        <v>3</v>
      </c>
      <c r="AI17" s="567">
        <v>7</v>
      </c>
      <c r="AJ17" s="567">
        <f t="shared" si="15"/>
        <v>9</v>
      </c>
      <c r="AK17" s="568" t="str">
        <f t="shared" si="16"/>
        <v>Cataluña</v>
      </c>
      <c r="AL17" s="569">
        <f t="shared" si="17"/>
        <v>1.6723961264854981</v>
      </c>
      <c r="AN17" s="567">
        <f t="shared" si="18"/>
        <v>8</v>
      </c>
      <c r="AO17" s="567">
        <v>7</v>
      </c>
      <c r="AP17" s="567">
        <f t="shared" si="19"/>
        <v>20</v>
      </c>
      <c r="AQ17" s="568" t="str">
        <f t="shared" si="20"/>
        <v>TOTAL</v>
      </c>
      <c r="AR17" s="569">
        <f t="shared" si="21"/>
        <v>7.2380436458447299</v>
      </c>
      <c r="AT17" s="567">
        <f t="shared" si="22"/>
        <v>4</v>
      </c>
      <c r="AU17" s="567">
        <v>7</v>
      </c>
      <c r="AV17" s="567">
        <f t="shared" si="23"/>
        <v>4</v>
      </c>
      <c r="AW17" s="568" t="str">
        <f t="shared" si="24"/>
        <v>Balears, Illes</v>
      </c>
      <c r="AX17" s="569">
        <f t="shared" si="25"/>
        <v>42.245770985320483</v>
      </c>
    </row>
    <row r="18" spans="1:50" s="396" customFormat="1" ht="18" customHeight="1" x14ac:dyDescent="0.35">
      <c r="A18" s="519"/>
      <c r="B18" s="557" t="s">
        <v>40</v>
      </c>
      <c r="C18" s="558"/>
      <c r="D18" s="559">
        <f t="shared" si="4"/>
        <v>2126378</v>
      </c>
      <c r="E18" s="560">
        <f t="shared" si="0"/>
        <v>4.328214348647176</v>
      </c>
      <c r="F18" s="558"/>
      <c r="G18" s="561">
        <f>'20pobl'!J19</f>
        <v>1699472</v>
      </c>
      <c r="H18" s="562">
        <f t="shared" si="5"/>
        <v>4.3632511205742635</v>
      </c>
      <c r="I18" s="558"/>
      <c r="J18" s="561">
        <f>'20pobl'!Q19</f>
        <v>292398</v>
      </c>
      <c r="K18" s="562">
        <f t="shared" si="6"/>
        <v>4.0908430803979279</v>
      </c>
      <c r="L18" s="558"/>
      <c r="M18" s="561">
        <f>'20pobl'!X19</f>
        <v>134508</v>
      </c>
      <c r="N18" s="562">
        <f t="shared" si="1"/>
        <v>4.4377389266853253</v>
      </c>
      <c r="O18" s="558"/>
      <c r="P18" s="563">
        <f t="shared" si="7"/>
        <v>104747</v>
      </c>
      <c r="Q18" s="564">
        <f t="shared" si="8"/>
        <v>4.9260761727218769</v>
      </c>
      <c r="R18" s="558"/>
      <c r="S18" s="561">
        <f>'23solcasaad'!J19</f>
        <v>24728</v>
      </c>
      <c r="T18" s="565">
        <f t="shared" si="9"/>
        <v>1.4550401536477211</v>
      </c>
      <c r="U18" s="558"/>
      <c r="V18" s="561">
        <f>'23solcasaad'!Q19</f>
        <v>21308</v>
      </c>
      <c r="W18" s="565">
        <f t="shared" si="10"/>
        <v>7.2873275467000456</v>
      </c>
      <c r="X18" s="558"/>
      <c r="Y18" s="561">
        <f>'23solcasaad'!X19</f>
        <v>58711</v>
      </c>
      <c r="Z18" s="565">
        <f t="shared" si="11"/>
        <v>43.648704909745142</v>
      </c>
      <c r="AA18" s="566"/>
      <c r="AB18" s="567">
        <f t="shared" si="12"/>
        <v>7</v>
      </c>
      <c r="AC18" s="567">
        <v>8</v>
      </c>
      <c r="AD18" s="567">
        <f t="shared" si="13"/>
        <v>20</v>
      </c>
      <c r="AE18" s="568" t="str">
        <f t="shared" si="2"/>
        <v>TOTAL</v>
      </c>
      <c r="AF18" s="569">
        <f t="shared" si="3"/>
        <v>4.7941209930399173</v>
      </c>
      <c r="AH18" s="567">
        <f t="shared" si="14"/>
        <v>14</v>
      </c>
      <c r="AI18" s="567">
        <v>8</v>
      </c>
      <c r="AJ18" s="567">
        <f t="shared" si="15"/>
        <v>20</v>
      </c>
      <c r="AK18" s="568" t="str">
        <f t="shared" si="16"/>
        <v>TOTAL</v>
      </c>
      <c r="AL18" s="569">
        <f t="shared" si="17"/>
        <v>1.5742391874314114</v>
      </c>
      <c r="AN18" s="567">
        <f t="shared" si="18"/>
        <v>6</v>
      </c>
      <c r="AO18" s="567">
        <v>8</v>
      </c>
      <c r="AP18" s="567">
        <f t="shared" si="19"/>
        <v>7</v>
      </c>
      <c r="AQ18" s="568" t="str">
        <f t="shared" si="20"/>
        <v>Castilla y León</v>
      </c>
      <c r="AR18" s="569">
        <f t="shared" si="21"/>
        <v>6.7569982201326892</v>
      </c>
      <c r="AT18" s="567">
        <f t="shared" si="22"/>
        <v>5</v>
      </c>
      <c r="AU18" s="567">
        <v>8</v>
      </c>
      <c r="AV18" s="567">
        <f t="shared" si="23"/>
        <v>20</v>
      </c>
      <c r="AW18" s="568" t="str">
        <f t="shared" si="24"/>
        <v>TOTAL</v>
      </c>
      <c r="AX18" s="569">
        <f t="shared" si="25"/>
        <v>40.407779207080956</v>
      </c>
    </row>
    <row r="19" spans="1:50" s="396" customFormat="1" ht="18" customHeight="1" x14ac:dyDescent="0.35">
      <c r="A19" s="519"/>
      <c r="B19" s="557" t="s">
        <v>41</v>
      </c>
      <c r="C19" s="558"/>
      <c r="D19" s="559">
        <f t="shared" si="4"/>
        <v>8124126</v>
      </c>
      <c r="E19" s="560">
        <f t="shared" si="0"/>
        <v>16.536551226271897</v>
      </c>
      <c r="F19" s="558"/>
      <c r="G19" s="561">
        <f>'20pobl'!J20</f>
        <v>6522139</v>
      </c>
      <c r="H19" s="562">
        <f t="shared" si="5"/>
        <v>16.745042166208741</v>
      </c>
      <c r="I19" s="558"/>
      <c r="J19" s="561">
        <f>'20pobl'!Q20</f>
        <v>1123089</v>
      </c>
      <c r="K19" s="562">
        <f t="shared" si="6"/>
        <v>15.712764329171296</v>
      </c>
      <c r="L19" s="558"/>
      <c r="M19" s="561">
        <f>'20pobl'!X20</f>
        <v>478898</v>
      </c>
      <c r="N19" s="562">
        <f t="shared" si="1"/>
        <v>15.799984361612312</v>
      </c>
      <c r="O19" s="558"/>
      <c r="P19" s="563">
        <f t="shared" si="7"/>
        <v>423410</v>
      </c>
      <c r="Q19" s="564">
        <f t="shared" si="8"/>
        <v>5.2117606250813937</v>
      </c>
      <c r="R19" s="558"/>
      <c r="S19" s="561">
        <f>'23solcasaad'!J20</f>
        <v>109076</v>
      </c>
      <c r="T19" s="565">
        <f t="shared" si="9"/>
        <v>1.6723961264854981</v>
      </c>
      <c r="U19" s="558"/>
      <c r="V19" s="561">
        <f>'23solcasaad'!Q20</f>
        <v>97795</v>
      </c>
      <c r="W19" s="565">
        <f t="shared" si="10"/>
        <v>8.7076803352183134</v>
      </c>
      <c r="X19" s="558"/>
      <c r="Y19" s="561">
        <f>'23solcasaad'!X20</f>
        <v>216539</v>
      </c>
      <c r="Z19" s="565">
        <f t="shared" si="11"/>
        <v>45.216100296931707</v>
      </c>
      <c r="AA19" s="566"/>
      <c r="AB19" s="567">
        <f t="shared" si="12"/>
        <v>5</v>
      </c>
      <c r="AC19" s="567">
        <v>9</v>
      </c>
      <c r="AD19" s="567">
        <f t="shared" si="13"/>
        <v>14</v>
      </c>
      <c r="AE19" s="568" t="str">
        <f t="shared" si="2"/>
        <v>Murcia, Región de</v>
      </c>
      <c r="AF19" s="569">
        <f t="shared" si="3"/>
        <v>4.6762768992097614</v>
      </c>
      <c r="AH19" s="567">
        <f t="shared" si="14"/>
        <v>7</v>
      </c>
      <c r="AI19" s="567">
        <v>9</v>
      </c>
      <c r="AJ19" s="567">
        <f t="shared" si="15"/>
        <v>5</v>
      </c>
      <c r="AK19" s="568" t="str">
        <f t="shared" si="16"/>
        <v>Canarias</v>
      </c>
      <c r="AL19" s="569">
        <f t="shared" si="17"/>
        <v>1.5657729055704093</v>
      </c>
      <c r="AN19" s="567">
        <f t="shared" si="18"/>
        <v>3</v>
      </c>
      <c r="AO19" s="567">
        <v>9</v>
      </c>
      <c r="AP19" s="567">
        <f t="shared" si="19"/>
        <v>10</v>
      </c>
      <c r="AQ19" s="568" t="str">
        <f t="shared" si="20"/>
        <v>Comunitat Valenciana</v>
      </c>
      <c r="AR19" s="569">
        <f t="shared" si="21"/>
        <v>6.6866418109455736</v>
      </c>
      <c r="AT19" s="567">
        <f t="shared" si="22"/>
        <v>2</v>
      </c>
      <c r="AU19" s="567">
        <v>9</v>
      </c>
      <c r="AV19" s="567">
        <f t="shared" si="23"/>
        <v>10</v>
      </c>
      <c r="AW19" s="568" t="str">
        <f t="shared" si="24"/>
        <v>Comunitat Valenciana</v>
      </c>
      <c r="AX19" s="569">
        <f t="shared" si="25"/>
        <v>39.560206598828245</v>
      </c>
    </row>
    <row r="20" spans="1:50" s="396" customFormat="1" ht="18" customHeight="1" x14ac:dyDescent="0.35">
      <c r="A20" s="519"/>
      <c r="B20" s="557" t="s">
        <v>3</v>
      </c>
      <c r="C20" s="558"/>
      <c r="D20" s="559">
        <f t="shared" si="4"/>
        <v>5425182</v>
      </c>
      <c r="E20" s="560">
        <f t="shared" si="0"/>
        <v>11.042886343078409</v>
      </c>
      <c r="F20" s="558"/>
      <c r="G20" s="561">
        <f>'20pobl'!J21</f>
        <v>4318866</v>
      </c>
      <c r="H20" s="562">
        <f t="shared" si="5"/>
        <v>11.088324440832261</v>
      </c>
      <c r="I20" s="558"/>
      <c r="J20" s="561">
        <f>'20pobl'!Q21</f>
        <v>794988</v>
      </c>
      <c r="K20" s="562">
        <f t="shared" si="6"/>
        <v>11.122412461095452</v>
      </c>
      <c r="L20" s="558"/>
      <c r="M20" s="561">
        <f>'20pobl'!X21</f>
        <v>311328</v>
      </c>
      <c r="N20" s="562">
        <f t="shared" si="1"/>
        <v>10.271451397441705</v>
      </c>
      <c r="O20" s="558"/>
      <c r="P20" s="563">
        <f t="shared" si="7"/>
        <v>239221</v>
      </c>
      <c r="Q20" s="564">
        <f t="shared" si="8"/>
        <v>4.4094557565073389</v>
      </c>
      <c r="R20" s="558"/>
      <c r="S20" s="561">
        <f>'23solcasaad'!J21</f>
        <v>62901</v>
      </c>
      <c r="T20" s="565">
        <f t="shared" si="9"/>
        <v>1.4564239779608814</v>
      </c>
      <c r="U20" s="558"/>
      <c r="V20" s="561">
        <f>'23solcasaad'!Q21</f>
        <v>53158</v>
      </c>
      <c r="W20" s="565">
        <f t="shared" si="10"/>
        <v>6.6866418109455736</v>
      </c>
      <c r="X20" s="558"/>
      <c r="Y20" s="561">
        <f>'23solcasaad'!X21</f>
        <v>123162</v>
      </c>
      <c r="Z20" s="565">
        <f t="shared" si="11"/>
        <v>39.560206598828245</v>
      </c>
      <c r="AA20" s="566"/>
      <c r="AB20" s="567">
        <f t="shared" si="12"/>
        <v>12</v>
      </c>
      <c r="AC20" s="567">
        <v>10</v>
      </c>
      <c r="AD20" s="567">
        <f t="shared" si="13"/>
        <v>17</v>
      </c>
      <c r="AE20" s="568" t="str">
        <f t="shared" si="2"/>
        <v>Rioja, La</v>
      </c>
      <c r="AF20" s="570">
        <f t="shared" si="3"/>
        <v>4.6367383408353042</v>
      </c>
      <c r="AH20" s="567">
        <f t="shared" si="14"/>
        <v>13</v>
      </c>
      <c r="AI20" s="567">
        <v>10</v>
      </c>
      <c r="AJ20" s="567">
        <f t="shared" si="15"/>
        <v>6</v>
      </c>
      <c r="AK20" s="568" t="str">
        <f t="shared" si="16"/>
        <v>Cantabria</v>
      </c>
      <c r="AL20" s="569">
        <f t="shared" si="17"/>
        <v>1.5466022732598492</v>
      </c>
      <c r="AN20" s="567">
        <f t="shared" si="18"/>
        <v>9</v>
      </c>
      <c r="AO20" s="567">
        <v>10</v>
      </c>
      <c r="AP20" s="567">
        <f t="shared" si="19"/>
        <v>5</v>
      </c>
      <c r="AQ20" s="568" t="str">
        <f t="shared" si="20"/>
        <v>Canarias</v>
      </c>
      <c r="AR20" s="569">
        <f t="shared" si="21"/>
        <v>6.6776640940541885</v>
      </c>
      <c r="AT20" s="567">
        <f t="shared" si="22"/>
        <v>9</v>
      </c>
      <c r="AU20" s="567">
        <v>10</v>
      </c>
      <c r="AV20" s="567">
        <f t="shared" si="23"/>
        <v>13</v>
      </c>
      <c r="AW20" s="568" t="str">
        <f t="shared" si="24"/>
        <v>Madrid, Comunidad de</v>
      </c>
      <c r="AX20" s="569">
        <f t="shared" si="25"/>
        <v>38.986825603653337</v>
      </c>
    </row>
    <row r="21" spans="1:50" s="329" customFormat="1" ht="18" customHeight="1" x14ac:dyDescent="0.35">
      <c r="A21" s="348"/>
      <c r="B21" s="548" t="s">
        <v>2</v>
      </c>
      <c r="C21" s="573"/>
      <c r="D21" s="574">
        <f t="shared" si="4"/>
        <v>1053345</v>
      </c>
      <c r="E21" s="575">
        <f t="shared" si="0"/>
        <v>2.1440698422744027</v>
      </c>
      <c r="F21" s="573"/>
      <c r="G21" s="576">
        <f>'20pobl'!J22</f>
        <v>811711</v>
      </c>
      <c r="H21" s="577">
        <f t="shared" si="5"/>
        <v>2.083999577711463</v>
      </c>
      <c r="I21" s="573"/>
      <c r="J21" s="576">
        <f>'20pobl'!Q22</f>
        <v>165573</v>
      </c>
      <c r="K21" s="577">
        <f t="shared" si="6"/>
        <v>2.3164767247064826</v>
      </c>
      <c r="L21" s="573"/>
      <c r="M21" s="576">
        <f>'20pobl'!X22</f>
        <v>76061</v>
      </c>
      <c r="N21" s="577">
        <f t="shared" si="1"/>
        <v>2.5094333459914093</v>
      </c>
      <c r="O21" s="573"/>
      <c r="P21" s="578">
        <f t="shared" si="7"/>
        <v>61962</v>
      </c>
      <c r="Q21" s="579">
        <f t="shared" si="8"/>
        <v>5.8824032012303658</v>
      </c>
      <c r="R21" s="573"/>
      <c r="S21" s="576">
        <f>'23solcasaad'!J22</f>
        <v>14749</v>
      </c>
      <c r="T21" s="580">
        <f t="shared" si="9"/>
        <v>1.8170260104889548</v>
      </c>
      <c r="U21" s="573"/>
      <c r="V21" s="576">
        <f>'23solcasaad'!Q22</f>
        <v>13582</v>
      </c>
      <c r="W21" s="580">
        <f t="shared" si="10"/>
        <v>8.2030282715176988</v>
      </c>
      <c r="X21" s="573"/>
      <c r="Y21" s="576">
        <f>'23solcasaad'!X22</f>
        <v>33631</v>
      </c>
      <c r="Z21" s="565">
        <f t="shared" si="11"/>
        <v>44.215826770618321</v>
      </c>
      <c r="AA21" s="566"/>
      <c r="AB21" s="567">
        <f t="shared" si="12"/>
        <v>2</v>
      </c>
      <c r="AC21" s="567">
        <v>11</v>
      </c>
      <c r="AD21" s="567">
        <f t="shared" si="13"/>
        <v>2</v>
      </c>
      <c r="AE21" s="568" t="str">
        <f t="shared" si="2"/>
        <v>Aragón</v>
      </c>
      <c r="AF21" s="569">
        <f t="shared" si="3"/>
        <v>4.5449249278737467</v>
      </c>
      <c r="AG21" s="396"/>
      <c r="AH21" s="567">
        <f t="shared" si="14"/>
        <v>6</v>
      </c>
      <c r="AI21" s="567">
        <v>11</v>
      </c>
      <c r="AJ21" s="567">
        <f t="shared" si="15"/>
        <v>3</v>
      </c>
      <c r="AK21" s="568" t="str">
        <f t="shared" si="16"/>
        <v>Asturias, Principado de</v>
      </c>
      <c r="AL21" s="569">
        <f t="shared" si="17"/>
        <v>1.479597098559593</v>
      </c>
      <c r="AM21" s="396"/>
      <c r="AN21" s="567">
        <f t="shared" si="18"/>
        <v>4</v>
      </c>
      <c r="AO21" s="567">
        <v>11</v>
      </c>
      <c r="AP21" s="567">
        <f t="shared" si="19"/>
        <v>16</v>
      </c>
      <c r="AQ21" s="568" t="str">
        <f t="shared" si="20"/>
        <v>País Vasco</v>
      </c>
      <c r="AR21" s="569">
        <f t="shared" si="21"/>
        <v>6.4649782572180436</v>
      </c>
      <c r="AS21" s="396"/>
      <c r="AT21" s="567">
        <f t="shared" si="22"/>
        <v>3</v>
      </c>
      <c r="AU21" s="567">
        <v>11</v>
      </c>
      <c r="AV21" s="567">
        <f t="shared" si="23"/>
        <v>16</v>
      </c>
      <c r="AW21" s="568" t="str">
        <f t="shared" si="24"/>
        <v>País Vasco</v>
      </c>
      <c r="AX21" s="569">
        <f t="shared" si="25"/>
        <v>38.705489614243326</v>
      </c>
    </row>
    <row r="22" spans="1:50" s="329" customFormat="1" ht="18" customHeight="1" x14ac:dyDescent="0.35">
      <c r="A22" s="348"/>
      <c r="B22" s="548" t="s">
        <v>35</v>
      </c>
      <c r="C22" s="573"/>
      <c r="D22" s="574">
        <f t="shared" si="4"/>
        <v>2714741</v>
      </c>
      <c r="E22" s="575">
        <f t="shared" si="0"/>
        <v>5.5258194681570174</v>
      </c>
      <c r="F22" s="573"/>
      <c r="G22" s="576">
        <f>'20pobl'!J23</f>
        <v>1984912</v>
      </c>
      <c r="H22" s="577">
        <f t="shared" si="5"/>
        <v>5.096094262359899</v>
      </c>
      <c r="I22" s="573"/>
      <c r="J22" s="576">
        <f>'20pobl'!Q23</f>
        <v>484373</v>
      </c>
      <c r="K22" s="577">
        <f t="shared" si="6"/>
        <v>6.7767013980314008</v>
      </c>
      <c r="L22" s="573"/>
      <c r="M22" s="576">
        <f>'20pobl'!X23</f>
        <v>245456</v>
      </c>
      <c r="N22" s="577">
        <f t="shared" si="1"/>
        <v>8.0981774020019124</v>
      </c>
      <c r="O22" s="573"/>
      <c r="P22" s="578">
        <f t="shared" si="7"/>
        <v>100175</v>
      </c>
      <c r="Q22" s="579">
        <f t="shared" si="8"/>
        <v>3.6900389392579256</v>
      </c>
      <c r="R22" s="573"/>
      <c r="S22" s="576">
        <f>'23solcasaad'!J23</f>
        <v>27985</v>
      </c>
      <c r="T22" s="580">
        <f t="shared" si="9"/>
        <v>1.4098861813521204</v>
      </c>
      <c r="U22" s="573"/>
      <c r="V22" s="576">
        <f>'23solcasaad'!Q23</f>
        <v>17734</v>
      </c>
      <c r="W22" s="580">
        <f t="shared" si="10"/>
        <v>3.6612280205544074</v>
      </c>
      <c r="X22" s="573"/>
      <c r="Y22" s="576">
        <f>'23solcasaad'!X23</f>
        <v>54456</v>
      </c>
      <c r="Z22" s="565">
        <f t="shared" si="11"/>
        <v>22.185646307281143</v>
      </c>
      <c r="AA22" s="566"/>
      <c r="AB22" s="567">
        <f t="shared" si="12"/>
        <v>17</v>
      </c>
      <c r="AC22" s="567">
        <v>12</v>
      </c>
      <c r="AD22" s="567">
        <f t="shared" si="13"/>
        <v>10</v>
      </c>
      <c r="AE22" s="568" t="str">
        <f t="shared" si="2"/>
        <v>Comunitat Valenciana</v>
      </c>
      <c r="AF22" s="569">
        <f t="shared" si="3"/>
        <v>4.4094557565073389</v>
      </c>
      <c r="AG22" s="396"/>
      <c r="AH22" s="567">
        <f t="shared" si="14"/>
        <v>15</v>
      </c>
      <c r="AI22" s="567">
        <v>12</v>
      </c>
      <c r="AJ22" s="567">
        <f t="shared" si="15"/>
        <v>4</v>
      </c>
      <c r="AK22" s="568" t="str">
        <f t="shared" si="16"/>
        <v>Balears, Illes</v>
      </c>
      <c r="AL22" s="569">
        <f t="shared" si="17"/>
        <v>1.4576460027305607</v>
      </c>
      <c r="AM22" s="396"/>
      <c r="AN22" s="567">
        <f t="shared" si="18"/>
        <v>19</v>
      </c>
      <c r="AO22" s="567">
        <v>12</v>
      </c>
      <c r="AP22" s="567">
        <f t="shared" si="19"/>
        <v>18</v>
      </c>
      <c r="AQ22" s="568" t="str">
        <f t="shared" si="20"/>
        <v>Ceuta y Melilla</v>
      </c>
      <c r="AR22" s="569">
        <f t="shared" si="21"/>
        <v>6.3518476015607073</v>
      </c>
      <c r="AS22" s="396"/>
      <c r="AT22" s="567">
        <f t="shared" si="22"/>
        <v>19</v>
      </c>
      <c r="AU22" s="567">
        <v>12</v>
      </c>
      <c r="AV22" s="567">
        <f t="shared" si="23"/>
        <v>17</v>
      </c>
      <c r="AW22" s="568" t="str">
        <f t="shared" si="24"/>
        <v>Rioja, La</v>
      </c>
      <c r="AX22" s="569">
        <f t="shared" si="25"/>
        <v>38.493742095852774</v>
      </c>
    </row>
    <row r="23" spans="1:50" s="329" customFormat="1" ht="18" customHeight="1" x14ac:dyDescent="0.35">
      <c r="A23" s="348"/>
      <c r="B23" s="548" t="s">
        <v>42</v>
      </c>
      <c r="C23" s="573"/>
      <c r="D23" s="574">
        <f t="shared" si="4"/>
        <v>7113886</v>
      </c>
      <c r="E23" s="575">
        <f t="shared" si="0"/>
        <v>14.480221042467644</v>
      </c>
      <c r="F23" s="573"/>
      <c r="G23" s="576">
        <f>'20pobl'!J24</f>
        <v>5771238</v>
      </c>
      <c r="H23" s="577">
        <f t="shared" si="5"/>
        <v>14.817167138146889</v>
      </c>
      <c r="I23" s="573"/>
      <c r="J23" s="576">
        <f>'20pobl'!Q24</f>
        <v>933597</v>
      </c>
      <c r="K23" s="577">
        <f t="shared" si="6"/>
        <v>13.061644837961493</v>
      </c>
      <c r="L23" s="573"/>
      <c r="M23" s="576">
        <f>'20pobl'!X24</f>
        <v>409051</v>
      </c>
      <c r="N23" s="577">
        <f t="shared" si="1"/>
        <v>13.495565659288362</v>
      </c>
      <c r="O23" s="573"/>
      <c r="P23" s="578">
        <f t="shared" si="7"/>
        <v>282861</v>
      </c>
      <c r="Q23" s="579">
        <f t="shared" si="8"/>
        <v>3.9761812320298637</v>
      </c>
      <c r="R23" s="573"/>
      <c r="S23" s="576">
        <f>'23solcasaad'!J24</f>
        <v>67324</v>
      </c>
      <c r="T23" s="580">
        <f t="shared" si="9"/>
        <v>1.1665434695294146</v>
      </c>
      <c r="U23" s="573"/>
      <c r="V23" s="576">
        <f>'23solcasaad'!Q24</f>
        <v>56061</v>
      </c>
      <c r="W23" s="580">
        <f t="shared" si="10"/>
        <v>6.0048393471701385</v>
      </c>
      <c r="X23" s="573"/>
      <c r="Y23" s="576">
        <f>'23solcasaad'!X24</f>
        <v>159476</v>
      </c>
      <c r="Z23" s="565">
        <f t="shared" si="11"/>
        <v>38.986825603653337</v>
      </c>
      <c r="AA23" s="566"/>
      <c r="AB23" s="567">
        <f t="shared" si="12"/>
        <v>15</v>
      </c>
      <c r="AC23" s="567">
        <v>13</v>
      </c>
      <c r="AD23" s="567">
        <f t="shared" si="13"/>
        <v>6</v>
      </c>
      <c r="AE23" s="568" t="str">
        <f t="shared" si="2"/>
        <v>Cantabria</v>
      </c>
      <c r="AF23" s="569">
        <f t="shared" si="3"/>
        <v>4.2137855170705985</v>
      </c>
      <c r="AG23" s="396"/>
      <c r="AH23" s="567">
        <f t="shared" si="14"/>
        <v>17</v>
      </c>
      <c r="AI23" s="567">
        <v>13</v>
      </c>
      <c r="AJ23" s="567">
        <f t="shared" si="15"/>
        <v>10</v>
      </c>
      <c r="AK23" s="568" t="str">
        <f t="shared" si="16"/>
        <v>Comunitat Valenciana</v>
      </c>
      <c r="AL23" s="569">
        <f t="shared" si="17"/>
        <v>1.4564239779608814</v>
      </c>
      <c r="AM23" s="396"/>
      <c r="AN23" s="567">
        <f t="shared" si="18"/>
        <v>13</v>
      </c>
      <c r="AO23" s="567">
        <v>13</v>
      </c>
      <c r="AP23" s="567">
        <f t="shared" si="19"/>
        <v>13</v>
      </c>
      <c r="AQ23" s="568" t="str">
        <f t="shared" si="20"/>
        <v>Madrid, Comunidad de</v>
      </c>
      <c r="AR23" s="569">
        <f t="shared" si="21"/>
        <v>6.0048393471701385</v>
      </c>
      <c r="AS23" s="396"/>
      <c r="AT23" s="567">
        <f t="shared" si="22"/>
        <v>10</v>
      </c>
      <c r="AU23" s="567">
        <v>13</v>
      </c>
      <c r="AV23" s="567">
        <f t="shared" si="23"/>
        <v>2</v>
      </c>
      <c r="AW23" s="568" t="str">
        <f t="shared" si="24"/>
        <v>Aragón</v>
      </c>
      <c r="AX23" s="569">
        <f t="shared" si="25"/>
        <v>38.222623186789797</v>
      </c>
    </row>
    <row r="24" spans="1:50" s="329" customFormat="1" ht="18" customHeight="1" x14ac:dyDescent="0.35">
      <c r="A24" s="348"/>
      <c r="B24" s="548" t="s">
        <v>43</v>
      </c>
      <c r="C24" s="573"/>
      <c r="D24" s="574">
        <f t="shared" si="4"/>
        <v>1586989</v>
      </c>
      <c r="E24" s="575">
        <f t="shared" si="0"/>
        <v>3.2302951596307112</v>
      </c>
      <c r="F24" s="573"/>
      <c r="G24" s="576">
        <f>'20pobl'!J25</f>
        <v>1316655</v>
      </c>
      <c r="H24" s="577">
        <f t="shared" si="5"/>
        <v>3.3804007386763102</v>
      </c>
      <c r="I24" s="573"/>
      <c r="J24" s="576">
        <f>'20pobl'!Q25</f>
        <v>196028</v>
      </c>
      <c r="K24" s="577">
        <f t="shared" si="6"/>
        <v>2.7425624914132283</v>
      </c>
      <c r="L24" s="573"/>
      <c r="M24" s="576">
        <f>'20pobl'!X25</f>
        <v>74306</v>
      </c>
      <c r="N24" s="577">
        <f t="shared" si="1"/>
        <v>2.4515317206878384</v>
      </c>
      <c r="O24" s="573"/>
      <c r="P24" s="578">
        <f t="shared" si="7"/>
        <v>74212</v>
      </c>
      <c r="Q24" s="579">
        <f t="shared" si="8"/>
        <v>4.6762768992097614</v>
      </c>
      <c r="R24" s="573"/>
      <c r="S24" s="576">
        <f>'23solcasaad'!J25</f>
        <v>25172</v>
      </c>
      <c r="T24" s="580">
        <f t="shared" si="9"/>
        <v>1.9118144084821005</v>
      </c>
      <c r="U24" s="573"/>
      <c r="V24" s="576">
        <f>'23solcasaad'!Q25</f>
        <v>17417</v>
      </c>
      <c r="W24" s="580">
        <f t="shared" si="10"/>
        <v>8.8849552104801361</v>
      </c>
      <c r="X24" s="573"/>
      <c r="Y24" s="576">
        <f>'23solcasaad'!X25</f>
        <v>31623</v>
      </c>
      <c r="Z24" s="565">
        <f t="shared" si="11"/>
        <v>42.557801523430143</v>
      </c>
      <c r="AA24" s="566"/>
      <c r="AB24" s="567">
        <f t="shared" si="12"/>
        <v>9</v>
      </c>
      <c r="AC24" s="567">
        <v>14</v>
      </c>
      <c r="AD24" s="567">
        <f t="shared" si="13"/>
        <v>4</v>
      </c>
      <c r="AE24" s="568" t="str">
        <f t="shared" si="2"/>
        <v>Balears, Illes</v>
      </c>
      <c r="AF24" s="569">
        <f t="shared" si="3"/>
        <v>4.0771488281737565</v>
      </c>
      <c r="AG24" s="396"/>
      <c r="AH24" s="567">
        <f t="shared" si="14"/>
        <v>2</v>
      </c>
      <c r="AI24" s="567">
        <v>14</v>
      </c>
      <c r="AJ24" s="567">
        <f t="shared" si="15"/>
        <v>8</v>
      </c>
      <c r="AK24" s="568" t="str">
        <f t="shared" si="16"/>
        <v>Castilla - La Mancha</v>
      </c>
      <c r="AL24" s="569">
        <f t="shared" si="17"/>
        <v>1.4550401536477211</v>
      </c>
      <c r="AM24" s="396"/>
      <c r="AN24" s="567">
        <f t="shared" si="18"/>
        <v>2</v>
      </c>
      <c r="AO24" s="567">
        <v>14</v>
      </c>
      <c r="AP24" s="567">
        <f t="shared" si="19"/>
        <v>2</v>
      </c>
      <c r="AQ24" s="568" t="str">
        <f t="shared" si="20"/>
        <v>Aragón</v>
      </c>
      <c r="AR24" s="569">
        <f t="shared" si="21"/>
        <v>5.9602806856968522</v>
      </c>
      <c r="AS24" s="396"/>
      <c r="AT24" s="567">
        <f t="shared" si="22"/>
        <v>6</v>
      </c>
      <c r="AU24" s="567">
        <v>14</v>
      </c>
      <c r="AV24" s="567">
        <f t="shared" si="23"/>
        <v>5</v>
      </c>
      <c r="AW24" s="568" t="str">
        <f t="shared" si="24"/>
        <v>Canarias</v>
      </c>
      <c r="AX24" s="569">
        <f t="shared" si="25"/>
        <v>32.868660203025442</v>
      </c>
    </row>
    <row r="25" spans="1:50" s="329" customFormat="1" ht="18" customHeight="1" x14ac:dyDescent="0.35">
      <c r="B25" s="548" t="s">
        <v>44</v>
      </c>
      <c r="C25" s="573"/>
      <c r="D25" s="581">
        <f t="shared" si="4"/>
        <v>683854</v>
      </c>
      <c r="E25" s="575">
        <f t="shared" si="0"/>
        <v>1.3919757894314961</v>
      </c>
      <c r="F25" s="573"/>
      <c r="G25" s="582">
        <f>'20pobl'!J26</f>
        <v>540320</v>
      </c>
      <c r="H25" s="577">
        <f t="shared" si="5"/>
        <v>1.3872260593105894</v>
      </c>
      <c r="I25" s="573"/>
      <c r="J25" s="582">
        <f>'20pobl'!Q26</f>
        <v>99695</v>
      </c>
      <c r="K25" s="577">
        <f t="shared" si="6"/>
        <v>1.394799557111442</v>
      </c>
      <c r="L25" s="573"/>
      <c r="M25" s="582">
        <f>'20pobl'!X26</f>
        <v>43839</v>
      </c>
      <c r="N25" s="577">
        <f t="shared" si="1"/>
        <v>1.4463529069420256</v>
      </c>
      <c r="O25" s="573"/>
      <c r="P25" s="583">
        <f t="shared" si="7"/>
        <v>24006</v>
      </c>
      <c r="Q25" s="579">
        <f t="shared" si="8"/>
        <v>3.5103984183758521</v>
      </c>
      <c r="R25" s="573"/>
      <c r="S25" s="582">
        <f>'23solcasaad'!J26</f>
        <v>5717</v>
      </c>
      <c r="T25" s="580">
        <f t="shared" si="9"/>
        <v>1.0580766952916789</v>
      </c>
      <c r="U25" s="573"/>
      <c r="V25" s="582">
        <f>'23solcasaad'!Q26</f>
        <v>4606</v>
      </c>
      <c r="W25" s="580">
        <f t="shared" si="10"/>
        <v>4.6200912783991175</v>
      </c>
      <c r="X25" s="573"/>
      <c r="Y25" s="582">
        <f>'23solcasaad'!X26</f>
        <v>13683</v>
      </c>
      <c r="Z25" s="565">
        <f t="shared" si="11"/>
        <v>31.211934578799699</v>
      </c>
      <c r="AA25" s="566"/>
      <c r="AB25" s="567">
        <f t="shared" si="12"/>
        <v>18</v>
      </c>
      <c r="AC25" s="567">
        <v>15</v>
      </c>
      <c r="AD25" s="567">
        <f t="shared" si="13"/>
        <v>13</v>
      </c>
      <c r="AE25" s="568" t="str">
        <f t="shared" si="2"/>
        <v>Madrid, Comunidad de</v>
      </c>
      <c r="AF25" s="569">
        <f t="shared" si="3"/>
        <v>3.9761812320298637</v>
      </c>
      <c r="AG25" s="396"/>
      <c r="AH25" s="567">
        <f t="shared" si="14"/>
        <v>19</v>
      </c>
      <c r="AI25" s="567">
        <v>15</v>
      </c>
      <c r="AJ25" s="567">
        <f t="shared" si="15"/>
        <v>12</v>
      </c>
      <c r="AK25" s="568" t="str">
        <f t="shared" si="16"/>
        <v>Galicia</v>
      </c>
      <c r="AL25" s="569">
        <f t="shared" si="17"/>
        <v>1.4098861813521204</v>
      </c>
      <c r="AM25" s="396"/>
      <c r="AN25" s="567">
        <f t="shared" si="18"/>
        <v>18</v>
      </c>
      <c r="AO25" s="567">
        <v>15</v>
      </c>
      <c r="AP25" s="567">
        <f t="shared" si="19"/>
        <v>3</v>
      </c>
      <c r="AQ25" s="568" t="str">
        <f t="shared" si="20"/>
        <v>Asturias, Principado de</v>
      </c>
      <c r="AR25" s="569">
        <f t="shared" si="21"/>
        <v>5.7281866699764183</v>
      </c>
      <c r="AS25" s="396"/>
      <c r="AT25" s="567">
        <f t="shared" si="22"/>
        <v>17</v>
      </c>
      <c r="AU25" s="567">
        <v>15</v>
      </c>
      <c r="AV25" s="567">
        <f t="shared" si="23"/>
        <v>3</v>
      </c>
      <c r="AW25" s="568" t="str">
        <f t="shared" si="24"/>
        <v>Asturias, Principado de</v>
      </c>
      <c r="AX25" s="569">
        <f t="shared" si="25"/>
        <v>32.381646199033277</v>
      </c>
    </row>
    <row r="26" spans="1:50" s="329" customFormat="1" ht="18" customHeight="1" x14ac:dyDescent="0.35">
      <c r="B26" s="548" t="s">
        <v>45</v>
      </c>
      <c r="C26" s="573"/>
      <c r="D26" s="581">
        <f t="shared" si="4"/>
        <v>2242343</v>
      </c>
      <c r="E26" s="575">
        <f t="shared" si="0"/>
        <v>4.5642595752912012</v>
      </c>
      <c r="F26" s="573"/>
      <c r="G26" s="582">
        <f>'20pobl'!J27</f>
        <v>1700124</v>
      </c>
      <c r="H26" s="577">
        <f t="shared" si="5"/>
        <v>4.3649250756206621</v>
      </c>
      <c r="I26" s="573"/>
      <c r="J26" s="582">
        <f>'20pobl'!Q27</f>
        <v>375067</v>
      </c>
      <c r="K26" s="577">
        <f t="shared" si="6"/>
        <v>5.2474375393662394</v>
      </c>
      <c r="L26" s="573"/>
      <c r="M26" s="582">
        <f>'20pobl'!X27</f>
        <v>167152</v>
      </c>
      <c r="N26" s="577">
        <f t="shared" si="1"/>
        <v>5.5147421497108384</v>
      </c>
      <c r="O26" s="573"/>
      <c r="P26" s="583">
        <f t="shared" si="7"/>
        <v>120998</v>
      </c>
      <c r="Q26" s="579">
        <f t="shared" si="8"/>
        <v>5.3960522542715363</v>
      </c>
      <c r="R26" s="573"/>
      <c r="S26" s="582">
        <f>'23solcasaad'!J27</f>
        <v>32053</v>
      </c>
      <c r="T26" s="580">
        <f t="shared" si="9"/>
        <v>1.8853330698231423</v>
      </c>
      <c r="U26" s="573"/>
      <c r="V26" s="582">
        <f>'23solcasaad'!Q27</f>
        <v>24248</v>
      </c>
      <c r="W26" s="580">
        <f t="shared" si="10"/>
        <v>6.4649782572180436</v>
      </c>
      <c r="X26" s="573"/>
      <c r="Y26" s="582">
        <f>'23solcasaad'!X27</f>
        <v>64697</v>
      </c>
      <c r="Z26" s="565">
        <f t="shared" si="11"/>
        <v>38.705489614243326</v>
      </c>
      <c r="AA26" s="566"/>
      <c r="AB26" s="567">
        <f t="shared" si="12"/>
        <v>4</v>
      </c>
      <c r="AC26" s="567">
        <v>16</v>
      </c>
      <c r="AD26" s="567">
        <f t="shared" si="13"/>
        <v>5</v>
      </c>
      <c r="AE26" s="568" t="str">
        <f t="shared" si="2"/>
        <v>Canarias</v>
      </c>
      <c r="AF26" s="570">
        <f t="shared" si="3"/>
        <v>3.7165108510199367</v>
      </c>
      <c r="AG26" s="396"/>
      <c r="AH26" s="567">
        <f t="shared" si="14"/>
        <v>4</v>
      </c>
      <c r="AI26" s="567">
        <v>16</v>
      </c>
      <c r="AJ26" s="567">
        <f t="shared" si="15"/>
        <v>17</v>
      </c>
      <c r="AK26" s="568" t="str">
        <f t="shared" si="16"/>
        <v>Rioja, La</v>
      </c>
      <c r="AL26" s="569">
        <f t="shared" si="17"/>
        <v>1.3643900513225424</v>
      </c>
      <c r="AM26" s="396"/>
      <c r="AN26" s="567">
        <f t="shared" si="18"/>
        <v>11</v>
      </c>
      <c r="AO26" s="567">
        <v>16</v>
      </c>
      <c r="AP26" s="567">
        <f t="shared" si="19"/>
        <v>17</v>
      </c>
      <c r="AQ26" s="568" t="str">
        <f t="shared" si="20"/>
        <v>Rioja, La</v>
      </c>
      <c r="AR26" s="569">
        <f t="shared" si="21"/>
        <v>5.6750771177726804</v>
      </c>
      <c r="AS26" s="396"/>
      <c r="AT26" s="567">
        <f t="shared" si="22"/>
        <v>11</v>
      </c>
      <c r="AU26" s="567">
        <v>16</v>
      </c>
      <c r="AV26" s="567">
        <f t="shared" si="23"/>
        <v>18</v>
      </c>
      <c r="AW26" s="568" t="str">
        <f t="shared" si="24"/>
        <v>Ceuta y Melilla</v>
      </c>
      <c r="AX26" s="569">
        <f t="shared" si="25"/>
        <v>31.946920182214299</v>
      </c>
    </row>
    <row r="27" spans="1:50" s="329" customFormat="1" ht="18" customHeight="1" x14ac:dyDescent="0.35">
      <c r="B27" s="548" t="s">
        <v>46</v>
      </c>
      <c r="C27" s="573"/>
      <c r="D27" s="581">
        <f t="shared" si="4"/>
        <v>326803</v>
      </c>
      <c r="E27" s="584">
        <f t="shared" si="0"/>
        <v>0.66520319236793413</v>
      </c>
      <c r="F27" s="573"/>
      <c r="G27" s="582">
        <f>'20pobl'!J28</f>
        <v>253300</v>
      </c>
      <c r="H27" s="585">
        <f t="shared" si="5"/>
        <v>0.65032640069472214</v>
      </c>
      <c r="I27" s="573"/>
      <c r="J27" s="582">
        <f>'20pobl'!Q28</f>
        <v>50572</v>
      </c>
      <c r="K27" s="585">
        <f t="shared" si="6"/>
        <v>0.7075360168738638</v>
      </c>
      <c r="L27" s="573"/>
      <c r="M27" s="582">
        <f>'20pobl'!X28</f>
        <v>22931</v>
      </c>
      <c r="N27" s="585">
        <f t="shared" si="1"/>
        <v>0.75654824492090567</v>
      </c>
      <c r="O27" s="573"/>
      <c r="P27" s="583">
        <f t="shared" si="7"/>
        <v>15153</v>
      </c>
      <c r="Q27" s="586">
        <f t="shared" si="8"/>
        <v>4.6367383408353042</v>
      </c>
      <c r="R27" s="573"/>
      <c r="S27" s="582">
        <f>'23solcasaad'!J28</f>
        <v>3456</v>
      </c>
      <c r="T27" s="587">
        <f t="shared" si="9"/>
        <v>1.3643900513225424</v>
      </c>
      <c r="U27" s="573"/>
      <c r="V27" s="582">
        <f>'23solcasaad'!Q28</f>
        <v>2870</v>
      </c>
      <c r="W27" s="587">
        <f t="shared" si="10"/>
        <v>5.6750771177726804</v>
      </c>
      <c r="X27" s="573"/>
      <c r="Y27" s="582">
        <f>'23solcasaad'!X28</f>
        <v>8827</v>
      </c>
      <c r="Z27" s="588">
        <f t="shared" si="11"/>
        <v>38.493742095852774</v>
      </c>
      <c r="AA27" s="566"/>
      <c r="AB27" s="567">
        <f t="shared" si="12"/>
        <v>10</v>
      </c>
      <c r="AC27" s="567">
        <v>17</v>
      </c>
      <c r="AD27" s="567">
        <f t="shared" si="13"/>
        <v>12</v>
      </c>
      <c r="AE27" s="568" t="str">
        <f t="shared" si="2"/>
        <v>Galicia</v>
      </c>
      <c r="AF27" s="569">
        <f t="shared" si="3"/>
        <v>3.6900389392579256</v>
      </c>
      <c r="AG27" s="396"/>
      <c r="AH27" s="567">
        <f t="shared" si="14"/>
        <v>16</v>
      </c>
      <c r="AI27" s="567">
        <v>17</v>
      </c>
      <c r="AJ27" s="567">
        <f t="shared" si="15"/>
        <v>13</v>
      </c>
      <c r="AK27" s="568" t="str">
        <f t="shared" si="16"/>
        <v>Madrid, Comunidad de</v>
      </c>
      <c r="AL27" s="569">
        <f t="shared" si="17"/>
        <v>1.1665434695294146</v>
      </c>
      <c r="AM27" s="396"/>
      <c r="AN27" s="567">
        <f t="shared" si="18"/>
        <v>16</v>
      </c>
      <c r="AO27" s="567">
        <v>17</v>
      </c>
      <c r="AP27" s="567">
        <f t="shared" si="19"/>
        <v>6</v>
      </c>
      <c r="AQ27" s="568" t="str">
        <f t="shared" si="20"/>
        <v>Cantabria</v>
      </c>
      <c r="AR27" s="569">
        <f t="shared" si="21"/>
        <v>5.1373573224995166</v>
      </c>
      <c r="AS27" s="396"/>
      <c r="AT27" s="567">
        <f t="shared" si="22"/>
        <v>12</v>
      </c>
      <c r="AU27" s="567">
        <v>17</v>
      </c>
      <c r="AV27" s="567">
        <f t="shared" si="23"/>
        <v>15</v>
      </c>
      <c r="AW27" s="568" t="str">
        <f t="shared" si="24"/>
        <v>Navarra, Comunidad Foral de</v>
      </c>
      <c r="AX27" s="569">
        <f t="shared" si="25"/>
        <v>31.211934578799699</v>
      </c>
    </row>
    <row r="28" spans="1:50" s="329" customFormat="1" ht="18" customHeight="1" x14ac:dyDescent="0.35">
      <c r="B28" s="548" t="s">
        <v>1</v>
      </c>
      <c r="C28" s="573"/>
      <c r="D28" s="581">
        <f t="shared" si="4"/>
        <v>170634</v>
      </c>
      <c r="E28" s="584">
        <f t="shared" si="0"/>
        <v>0.34732325445760925</v>
      </c>
      <c r="F28" s="573"/>
      <c r="G28" s="582">
        <f>'20pobl'!J29</f>
        <v>148157</v>
      </c>
      <c r="H28" s="585">
        <f t="shared" si="5"/>
        <v>0.38038061013710206</v>
      </c>
      <c r="I28" s="573"/>
      <c r="J28" s="582">
        <f>'20pobl'!Q29</f>
        <v>17428</v>
      </c>
      <c r="K28" s="585">
        <f t="shared" si="6"/>
        <v>0.24382934631965708</v>
      </c>
      <c r="L28" s="573"/>
      <c r="M28" s="582">
        <f>'20pobl'!X29</f>
        <v>5049</v>
      </c>
      <c r="N28" s="585">
        <f t="shared" si="1"/>
        <v>0.16657852202719695</v>
      </c>
      <c r="O28" s="573"/>
      <c r="P28" s="583">
        <f t="shared" si="7"/>
        <v>5897</v>
      </c>
      <c r="Q28" s="586">
        <f t="shared" si="8"/>
        <v>3.4559349250442466</v>
      </c>
      <c r="R28" s="573"/>
      <c r="S28" s="582">
        <f>'23solcasaad'!J29</f>
        <v>3177</v>
      </c>
      <c r="T28" s="587">
        <f t="shared" si="9"/>
        <v>2.1443468752742025</v>
      </c>
      <c r="U28" s="573"/>
      <c r="V28" s="582">
        <f>'23solcasaad'!Q29</f>
        <v>1107</v>
      </c>
      <c r="W28" s="587">
        <f t="shared" si="10"/>
        <v>6.3518476015607073</v>
      </c>
      <c r="X28" s="573"/>
      <c r="Y28" s="582">
        <f>'23solcasaad'!X29</f>
        <v>1613</v>
      </c>
      <c r="Z28" s="588">
        <f t="shared" si="11"/>
        <v>31.946920182214299</v>
      </c>
      <c r="AA28" s="566"/>
      <c r="AB28" s="567">
        <f t="shared" si="12"/>
        <v>19</v>
      </c>
      <c r="AC28" s="567">
        <v>18</v>
      </c>
      <c r="AD28" s="567">
        <f t="shared" si="13"/>
        <v>15</v>
      </c>
      <c r="AE28" s="568" t="str">
        <f t="shared" si="2"/>
        <v>Navarra, Comunidad Foral de</v>
      </c>
      <c r="AF28" s="569">
        <f t="shared" si="3"/>
        <v>3.5103984183758521</v>
      </c>
      <c r="AG28" s="396"/>
      <c r="AH28" s="567">
        <f t="shared" si="14"/>
        <v>1</v>
      </c>
      <c r="AI28" s="567">
        <v>18</v>
      </c>
      <c r="AJ28" s="567">
        <f t="shared" si="15"/>
        <v>2</v>
      </c>
      <c r="AK28" s="568" t="str">
        <f t="shared" si="16"/>
        <v>Aragón</v>
      </c>
      <c r="AL28" s="569">
        <f t="shared" si="17"/>
        <v>1.1182562360466504</v>
      </c>
      <c r="AM28" s="396"/>
      <c r="AN28" s="567">
        <f t="shared" si="18"/>
        <v>12</v>
      </c>
      <c r="AO28" s="567">
        <v>18</v>
      </c>
      <c r="AP28" s="567">
        <f t="shared" si="19"/>
        <v>15</v>
      </c>
      <c r="AQ28" s="568" t="str">
        <f t="shared" si="20"/>
        <v>Navarra, Comunidad Foral de</v>
      </c>
      <c r="AR28" s="569">
        <f t="shared" si="21"/>
        <v>4.6200912783991175</v>
      </c>
      <c r="AS28" s="396"/>
      <c r="AT28" s="567">
        <f t="shared" si="22"/>
        <v>16</v>
      </c>
      <c r="AU28" s="567">
        <v>18</v>
      </c>
      <c r="AV28" s="567">
        <f t="shared" si="23"/>
        <v>6</v>
      </c>
      <c r="AW28" s="568" t="str">
        <f t="shared" si="24"/>
        <v>Cantabria</v>
      </c>
      <c r="AX28" s="569">
        <f t="shared" si="25"/>
        <v>30.293615406507922</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2"/>
        <v>Ceuta y Melilla</v>
      </c>
      <c r="AF29" s="569">
        <f t="shared" si="3"/>
        <v>3.4559349250442466</v>
      </c>
      <c r="AG29" s="396"/>
      <c r="AH29" s="396"/>
      <c r="AI29" s="396"/>
      <c r="AJ29" s="567">
        <f>MATCH(AI30,AH$11:AH$30,0)</f>
        <v>15</v>
      </c>
      <c r="AK29" s="568" t="str">
        <f t="shared" si="16"/>
        <v>Navarra, Comunidad Foral de</v>
      </c>
      <c r="AL29" s="569">
        <f t="shared" si="17"/>
        <v>1.0580766952916789</v>
      </c>
      <c r="AM29" s="396"/>
      <c r="AN29" s="396"/>
      <c r="AO29" s="396"/>
      <c r="AP29" s="567">
        <f>MATCH(AO30,AN$11:AN$30,0)</f>
        <v>12</v>
      </c>
      <c r="AQ29" s="568" t="str">
        <f t="shared" si="20"/>
        <v>Galicia</v>
      </c>
      <c r="AR29" s="569">
        <f>INDEX(W$11:W$30,AP29,1)</f>
        <v>3.6612280205544074</v>
      </c>
      <c r="AS29" s="396"/>
      <c r="AT29" s="396"/>
      <c r="AU29" s="396"/>
      <c r="AV29" s="567">
        <f>MATCH(AU30,AT$11:AT$30,0)</f>
        <v>12</v>
      </c>
      <c r="AW29" s="568" t="str">
        <f t="shared" si="24"/>
        <v>Galicia</v>
      </c>
      <c r="AX29" s="569">
        <f t="shared" si="25"/>
        <v>22.185646307281143</v>
      </c>
    </row>
    <row r="30" spans="1:50" s="329" customFormat="1" ht="18" customHeight="1" x14ac:dyDescent="0.3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2355270</v>
      </c>
      <c r="Q30" s="545">
        <f>P30*100/D30</f>
        <v>4.7941209930399173</v>
      </c>
      <c r="R30" s="320"/>
      <c r="S30" s="549">
        <f>SUM(S11:S28)</f>
        <v>613161</v>
      </c>
      <c r="T30" s="546">
        <f>S30*100/G30</f>
        <v>1.5742391874314114</v>
      </c>
      <c r="U30" s="320"/>
      <c r="V30" s="549">
        <f>SUM(V11:V28)</f>
        <v>517348</v>
      </c>
      <c r="W30" s="546">
        <f>V30*100/J30</f>
        <v>7.2380436458447299</v>
      </c>
      <c r="X30" s="320"/>
      <c r="Y30" s="549">
        <f>SUM(Y11:Y28)</f>
        <v>1224761</v>
      </c>
      <c r="Z30" s="551">
        <f>Y30*100/M30</f>
        <v>40.407779207080956</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22" t="s">
        <v>170</v>
      </c>
      <c r="C33" s="1522"/>
      <c r="D33" s="1522"/>
      <c r="E33" s="1522"/>
      <c r="F33" s="1522"/>
      <c r="G33" s="1522"/>
      <c r="H33" s="1522"/>
      <c r="I33" s="1522"/>
      <c r="J33" s="1522"/>
      <c r="K33" s="1522"/>
      <c r="L33" s="1522"/>
      <c r="M33" s="1522"/>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3"/>
      <c r="C34" s="1523"/>
      <c r="D34" s="1523"/>
      <c r="E34" s="1523"/>
      <c r="F34" s="1523"/>
      <c r="G34" s="1523"/>
      <c r="H34" s="1523"/>
      <c r="I34" s="1523"/>
      <c r="J34" s="1523"/>
      <c r="K34" s="1523"/>
      <c r="L34" s="1523"/>
      <c r="M34" s="1523"/>
      <c r="N34" s="1523"/>
      <c r="O34" s="1523"/>
      <c r="P34" s="1523"/>
    </row>
    <row r="35" spans="2:50" s="329" customFormat="1" ht="4.5" customHeight="1" x14ac:dyDescent="0.25">
      <c r="B35" s="1473"/>
      <c r="C35" s="1473"/>
      <c r="D35" s="1473"/>
      <c r="E35" s="1473"/>
      <c r="F35" s="1473"/>
      <c r="G35" s="1473"/>
      <c r="H35" s="1473"/>
      <c r="I35" s="1473"/>
      <c r="J35" s="1473"/>
      <c r="K35" s="1473"/>
      <c r="L35" s="1473"/>
      <c r="M35" s="1473"/>
      <c r="N35" s="1473"/>
      <c r="O35" s="1473"/>
      <c r="P35" s="1473"/>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71"/>
  <sheetViews>
    <sheetView topLeftCell="A13" zoomScaleNormal="100" workbookViewId="0">
      <selection activeCell="F31" sqref="F31"/>
    </sheetView>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5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598"/>
    </row>
    <row r="2" spans="1:34" s="343" customFormat="1" x14ac:dyDescent="0.35">
      <c r="B2" s="1445"/>
      <c r="C2" s="1445"/>
      <c r="X2" s="599"/>
      <c r="Y2" s="599"/>
      <c r="Z2" s="599"/>
      <c r="AA2" s="1394"/>
      <c r="AB2" s="556"/>
      <c r="AC2" s="556"/>
      <c r="AD2" s="599"/>
    </row>
    <row r="3" spans="1:34" s="345" customFormat="1" ht="32.25" customHeight="1" x14ac:dyDescent="0.25">
      <c r="B3" s="1446"/>
      <c r="C3" s="1446"/>
      <c r="X3" s="599"/>
      <c r="Y3" s="599"/>
      <c r="Z3" s="599"/>
      <c r="AA3" s="1394"/>
      <c r="AB3" s="556"/>
      <c r="AC3" s="556"/>
      <c r="AD3" s="599"/>
    </row>
    <row r="4" spans="1:34" s="492" customFormat="1" ht="19.5" customHeight="1" x14ac:dyDescent="0.25">
      <c r="A4" s="1541" t="s">
        <v>396</v>
      </c>
      <c r="B4" s="1541"/>
      <c r="C4" s="1541"/>
      <c r="D4" s="1541"/>
      <c r="E4" s="1541"/>
      <c r="F4" s="1541"/>
      <c r="G4" s="1541"/>
      <c r="H4" s="1541"/>
      <c r="I4" s="1541"/>
      <c r="J4" s="1541"/>
      <c r="K4" s="1541"/>
      <c r="L4" s="1541"/>
      <c r="M4" s="1541"/>
      <c r="N4" s="1541"/>
      <c r="O4" s="1541"/>
      <c r="P4" s="1541"/>
      <c r="Q4" s="1541"/>
      <c r="R4" s="1541"/>
      <c r="S4" s="1541"/>
      <c r="T4" s="1541"/>
      <c r="U4" s="1541"/>
      <c r="V4" s="1541"/>
      <c r="Z4" s="599"/>
      <c r="AA4" s="1394"/>
      <c r="AB4" s="556"/>
      <c r="AC4" s="556"/>
      <c r="AD4" s="599"/>
    </row>
    <row r="5" spans="1:34" s="492" customFormat="1" ht="15.5"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c r="V5" s="1484"/>
      <c r="Z5" s="599"/>
      <c r="AA5" s="1394"/>
      <c r="AB5" s="556"/>
      <c r="AC5" s="556"/>
      <c r="AD5" s="599"/>
    </row>
    <row r="6" spans="1:34" s="492" customFormat="1" ht="6" customHeight="1" x14ac:dyDescent="0.25">
      <c r="Z6" s="599"/>
      <c r="AA6" s="1394"/>
      <c r="AB6" s="556"/>
      <c r="AC6" s="556"/>
      <c r="AD6" s="599"/>
    </row>
    <row r="7" spans="1:34" s="437" customFormat="1" ht="7.5" customHeight="1" x14ac:dyDescent="0.25">
      <c r="A7" s="488"/>
      <c r="B7" s="1449" t="s">
        <v>12</v>
      </c>
      <c r="D7" s="1485" t="s">
        <v>13</v>
      </c>
      <c r="E7" s="593"/>
      <c r="F7" s="1539"/>
      <c r="G7" s="1539"/>
      <c r="H7" s="489"/>
      <c r="I7" s="445"/>
      <c r="J7" s="445"/>
      <c r="K7" s="445"/>
      <c r="L7" s="445"/>
      <c r="M7" s="489"/>
      <c r="N7" s="489"/>
      <c r="O7" s="489"/>
      <c r="P7" s="489"/>
      <c r="Q7" s="489"/>
      <c r="R7" s="489"/>
      <c r="S7" s="594"/>
      <c r="T7" s="489"/>
      <c r="U7" s="489"/>
      <c r="V7" s="595"/>
      <c r="Z7" s="1261"/>
      <c r="AA7" s="1395"/>
      <c r="AB7" s="513"/>
      <c r="AC7" s="513"/>
      <c r="AD7" s="1261"/>
    </row>
    <row r="8" spans="1:34" s="437" customFormat="1" ht="15" customHeight="1" x14ac:dyDescent="0.25">
      <c r="A8" s="488"/>
      <c r="B8" s="1450"/>
      <c r="D8" s="1538"/>
      <c r="F8" s="1485" t="s">
        <v>241</v>
      </c>
      <c r="G8" s="1486"/>
      <c r="I8" s="1485" t="s">
        <v>242</v>
      </c>
      <c r="J8" s="1487"/>
      <c r="K8" s="1529" t="s">
        <v>371</v>
      </c>
      <c r="L8" s="1530"/>
      <c r="M8" s="1530"/>
      <c r="N8" s="1530"/>
      <c r="O8" s="1530"/>
      <c r="P8" s="1530"/>
      <c r="Q8" s="1530"/>
      <c r="R8" s="1530"/>
      <c r="S8" s="1530"/>
      <c r="T8" s="1530"/>
      <c r="U8" s="1530"/>
      <c r="V8" s="1531"/>
      <c r="Z8" s="1261"/>
      <c r="AA8" s="1395"/>
      <c r="AB8" s="513"/>
      <c r="AC8" s="513"/>
      <c r="AD8" s="1261"/>
    </row>
    <row r="9" spans="1:34" s="437" customFormat="1" ht="25.5" customHeight="1" x14ac:dyDescent="0.25">
      <c r="A9" s="488"/>
      <c r="B9" s="1450"/>
      <c r="D9" s="1504"/>
      <c r="E9" s="491"/>
      <c r="F9" s="1527"/>
      <c r="G9" s="1540"/>
      <c r="I9" s="1527"/>
      <c r="J9" s="1528"/>
      <c r="K9" s="1524" t="s">
        <v>372</v>
      </c>
      <c r="L9" s="1525"/>
      <c r="M9" s="1524" t="s">
        <v>373</v>
      </c>
      <c r="N9" s="1526"/>
      <c r="O9" s="1524" t="s">
        <v>374</v>
      </c>
      <c r="P9" s="1525"/>
      <c r="Q9" s="1533" t="s">
        <v>375</v>
      </c>
      <c r="R9" s="1533"/>
      <c r="S9" s="1534" t="s">
        <v>376</v>
      </c>
      <c r="T9" s="1535"/>
      <c r="U9" s="1536" t="s">
        <v>377</v>
      </c>
      <c r="V9" s="1537"/>
      <c r="Z9" s="1261"/>
      <c r="AA9" s="1395"/>
      <c r="AB9" s="513"/>
      <c r="AC9" s="513"/>
      <c r="AD9" s="1261"/>
    </row>
    <row r="10" spans="1:34" s="437" customFormat="1" ht="39" x14ac:dyDescent="0.25">
      <c r="A10" s="488"/>
      <c r="B10" s="1451"/>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Z10" s="1261"/>
      <c r="AA10" s="1396" t="s">
        <v>207</v>
      </c>
      <c r="AB10" s="1397" t="s">
        <v>379</v>
      </c>
      <c r="AC10" s="1398" t="s">
        <v>380</v>
      </c>
      <c r="AD10" s="1261"/>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96">
        <v>44286</v>
      </c>
      <c r="AB11" s="1397">
        <v>27728</v>
      </c>
      <c r="AC11" s="1397">
        <v>26286</v>
      </c>
      <c r="AD11" s="596"/>
    </row>
    <row r="12" spans="1:34" s="331" customFormat="1" x14ac:dyDescent="0.35">
      <c r="A12" s="330"/>
      <c r="B12" s="349" t="s">
        <v>8</v>
      </c>
      <c r="C12" s="350"/>
      <c r="D12" s="605">
        <v>469701</v>
      </c>
      <c r="E12" s="350"/>
      <c r="F12" s="355">
        <v>10232</v>
      </c>
      <c r="G12" s="358">
        <v>2.1784071143131483</v>
      </c>
      <c r="H12" s="350"/>
      <c r="I12" s="355">
        <v>4414</v>
      </c>
      <c r="J12" s="358">
        <v>0.93974677507605908</v>
      </c>
      <c r="K12" s="355">
        <v>3930</v>
      </c>
      <c r="L12" s="358">
        <v>89.034888989578604</v>
      </c>
      <c r="M12" s="355">
        <v>87</v>
      </c>
      <c r="N12" s="358">
        <v>1.9710013593112821</v>
      </c>
      <c r="O12" s="355">
        <v>4</v>
      </c>
      <c r="P12" s="358">
        <v>9.062075215224287E-2</v>
      </c>
      <c r="Q12" s="355">
        <v>326</v>
      </c>
      <c r="R12" s="358">
        <v>7.3855913004077927</v>
      </c>
      <c r="S12" s="355">
        <v>51</v>
      </c>
      <c r="T12" s="358">
        <v>1.1554145899410966</v>
      </c>
      <c r="U12" s="355">
        <v>16</v>
      </c>
      <c r="V12" s="358">
        <v>0.36248300860897148</v>
      </c>
      <c r="X12" s="606"/>
      <c r="Y12" s="606"/>
      <c r="Z12" s="606"/>
      <c r="AA12" s="1396">
        <v>44316</v>
      </c>
      <c r="AB12" s="1397">
        <v>26001</v>
      </c>
      <c r="AC12" s="1397">
        <v>20329</v>
      </c>
      <c r="AD12" s="606"/>
      <c r="AE12" s="360"/>
      <c r="AF12" s="360"/>
      <c r="AG12" s="361"/>
      <c r="AH12" s="607"/>
    </row>
    <row r="13" spans="1:34" s="331" customFormat="1" x14ac:dyDescent="0.35">
      <c r="A13" s="330"/>
      <c r="B13" s="363" t="s">
        <v>7</v>
      </c>
      <c r="C13" s="350"/>
      <c r="D13" s="608">
        <v>62021</v>
      </c>
      <c r="E13" s="350"/>
      <c r="F13" s="368">
        <v>1144</v>
      </c>
      <c r="G13" s="372">
        <v>1.8445365279502104</v>
      </c>
      <c r="H13" s="350"/>
      <c r="I13" s="368">
        <v>749</v>
      </c>
      <c r="J13" s="372">
        <v>1.2076554715338352</v>
      </c>
      <c r="K13" s="368">
        <v>707</v>
      </c>
      <c r="L13" s="372">
        <v>94.392523364485982</v>
      </c>
      <c r="M13" s="368">
        <v>10</v>
      </c>
      <c r="N13" s="372">
        <v>1.3351134846461949</v>
      </c>
      <c r="O13" s="368">
        <v>0</v>
      </c>
      <c r="P13" s="372">
        <v>0</v>
      </c>
      <c r="Q13" s="368">
        <v>18</v>
      </c>
      <c r="R13" s="372">
        <v>2.4032042723631508</v>
      </c>
      <c r="S13" s="368">
        <v>0</v>
      </c>
      <c r="T13" s="372">
        <v>0</v>
      </c>
      <c r="U13" s="368">
        <v>14</v>
      </c>
      <c r="V13" s="372">
        <v>1.8691588785046727</v>
      </c>
      <c r="X13" s="606"/>
      <c r="Y13" s="606"/>
      <c r="Z13" s="606"/>
      <c r="AA13" s="1396">
        <v>44347</v>
      </c>
      <c r="AB13" s="1397">
        <v>27218</v>
      </c>
      <c r="AC13" s="1397">
        <v>17469</v>
      </c>
      <c r="AD13" s="606"/>
      <c r="AE13" s="360"/>
      <c r="AF13" s="360"/>
      <c r="AG13" s="361"/>
      <c r="AH13" s="607"/>
    </row>
    <row r="14" spans="1:34" s="331" customFormat="1" x14ac:dyDescent="0.35">
      <c r="A14" s="330"/>
      <c r="B14" s="363" t="s">
        <v>37</v>
      </c>
      <c r="C14" s="350"/>
      <c r="D14" s="608">
        <v>50301</v>
      </c>
      <c r="E14" s="350"/>
      <c r="F14" s="368">
        <v>1469</v>
      </c>
      <c r="G14" s="372">
        <v>2.9204190771555236</v>
      </c>
      <c r="H14" s="350"/>
      <c r="I14" s="368">
        <v>766</v>
      </c>
      <c r="J14" s="372">
        <v>1.5228325480606748</v>
      </c>
      <c r="K14" s="368">
        <v>512</v>
      </c>
      <c r="L14" s="372">
        <v>66.840731070496091</v>
      </c>
      <c r="M14" s="368">
        <v>0</v>
      </c>
      <c r="N14" s="372">
        <v>0</v>
      </c>
      <c r="O14" s="368">
        <v>0</v>
      </c>
      <c r="P14" s="372">
        <v>0</v>
      </c>
      <c r="Q14" s="368">
        <v>7</v>
      </c>
      <c r="R14" s="372">
        <v>0.91383812010443866</v>
      </c>
      <c r="S14" s="368">
        <v>0</v>
      </c>
      <c r="T14" s="372">
        <v>0</v>
      </c>
      <c r="U14" s="368">
        <v>247</v>
      </c>
      <c r="V14" s="372">
        <v>32.24543080939948</v>
      </c>
      <c r="X14" s="606"/>
      <c r="Y14" s="606"/>
      <c r="Z14" s="606"/>
      <c r="AA14" s="1396">
        <v>44377</v>
      </c>
      <c r="AB14" s="1397">
        <v>28579</v>
      </c>
      <c r="AC14" s="1397">
        <v>20931</v>
      </c>
      <c r="AD14" s="606"/>
      <c r="AE14" s="360"/>
      <c r="AF14" s="360"/>
      <c r="AG14" s="361"/>
      <c r="AH14" s="607"/>
    </row>
    <row r="15" spans="1:34" s="331" customFormat="1" x14ac:dyDescent="0.35">
      <c r="A15" s="330"/>
      <c r="B15" s="363" t="s">
        <v>38</v>
      </c>
      <c r="C15" s="350"/>
      <c r="D15" s="608">
        <v>50958</v>
      </c>
      <c r="E15" s="350"/>
      <c r="F15" s="368">
        <v>756</v>
      </c>
      <c r="G15" s="372">
        <v>1.4835747085835393</v>
      </c>
      <c r="H15" s="350"/>
      <c r="I15" s="368">
        <v>497</v>
      </c>
      <c r="J15" s="372">
        <v>0.97531300286510458</v>
      </c>
      <c r="K15" s="368">
        <v>479</v>
      </c>
      <c r="L15" s="372">
        <v>96.378269617706238</v>
      </c>
      <c r="M15" s="368">
        <v>12</v>
      </c>
      <c r="N15" s="372">
        <v>2.4144869215291749</v>
      </c>
      <c r="O15" s="368">
        <v>0</v>
      </c>
      <c r="P15" s="372">
        <v>0</v>
      </c>
      <c r="Q15" s="368">
        <v>0</v>
      </c>
      <c r="R15" s="372">
        <v>0</v>
      </c>
      <c r="S15" s="368">
        <v>5</v>
      </c>
      <c r="T15" s="372">
        <v>1.0060362173038229</v>
      </c>
      <c r="U15" s="368">
        <v>1</v>
      </c>
      <c r="V15" s="372">
        <v>0.2012072434607646</v>
      </c>
      <c r="X15" s="606"/>
      <c r="Y15" s="606"/>
      <c r="Z15" s="606"/>
      <c r="AA15" s="1396">
        <v>44408</v>
      </c>
      <c r="AB15" s="1397">
        <v>30723</v>
      </c>
      <c r="AC15" s="1397">
        <v>25882</v>
      </c>
      <c r="AD15" s="606"/>
      <c r="AE15" s="360"/>
      <c r="AF15" s="360"/>
      <c r="AG15" s="361"/>
      <c r="AH15" s="607"/>
    </row>
    <row r="16" spans="1:34" s="331" customFormat="1" x14ac:dyDescent="0.35">
      <c r="A16" s="330"/>
      <c r="B16" s="363" t="s">
        <v>6</v>
      </c>
      <c r="C16" s="350"/>
      <c r="D16" s="608">
        <v>83951</v>
      </c>
      <c r="E16" s="350"/>
      <c r="F16" s="368">
        <v>2465</v>
      </c>
      <c r="G16" s="372">
        <v>2.936236614215435</v>
      </c>
      <c r="H16" s="350"/>
      <c r="I16" s="368">
        <v>876</v>
      </c>
      <c r="J16" s="372">
        <v>1.0434658312587104</v>
      </c>
      <c r="K16" s="368">
        <v>778</v>
      </c>
      <c r="L16" s="372">
        <v>88.812785388127864</v>
      </c>
      <c r="M16" s="368">
        <v>12</v>
      </c>
      <c r="N16" s="372">
        <v>1.3698630136986301</v>
      </c>
      <c r="O16" s="368">
        <v>0</v>
      </c>
      <c r="P16" s="372">
        <v>0</v>
      </c>
      <c r="Q16" s="368">
        <v>43</v>
      </c>
      <c r="R16" s="372">
        <v>4.9086757990867573</v>
      </c>
      <c r="S16" s="368">
        <v>24</v>
      </c>
      <c r="T16" s="372">
        <v>2.7397260273972601</v>
      </c>
      <c r="U16" s="368">
        <v>19</v>
      </c>
      <c r="V16" s="372">
        <v>2.1689497716894977</v>
      </c>
      <c r="X16" s="606"/>
      <c r="Y16" s="606"/>
      <c r="Z16" s="606"/>
      <c r="AA16" s="1396">
        <v>44439</v>
      </c>
      <c r="AB16" s="1397">
        <v>23332</v>
      </c>
      <c r="AC16" s="1397">
        <v>22391</v>
      </c>
      <c r="AD16" s="606"/>
      <c r="AE16" s="360"/>
      <c r="AF16" s="360"/>
      <c r="AG16" s="361"/>
      <c r="AH16" s="607"/>
    </row>
    <row r="17" spans="1:34" s="331" customFormat="1" x14ac:dyDescent="0.35">
      <c r="A17" s="330"/>
      <c r="B17" s="363" t="s">
        <v>5</v>
      </c>
      <c r="C17" s="350"/>
      <c r="D17" s="609">
        <v>25014</v>
      </c>
      <c r="E17" s="350"/>
      <c r="F17" s="377">
        <v>2545</v>
      </c>
      <c r="G17" s="372">
        <v>10.17430239066123</v>
      </c>
      <c r="H17" s="350"/>
      <c r="I17" s="377">
        <v>399</v>
      </c>
      <c r="J17" s="372">
        <v>1.5951067402254735</v>
      </c>
      <c r="K17" s="377">
        <v>228</v>
      </c>
      <c r="L17" s="372">
        <v>57.142857142857139</v>
      </c>
      <c r="M17" s="377">
        <v>3</v>
      </c>
      <c r="N17" s="372">
        <v>0.75187969924812026</v>
      </c>
      <c r="O17" s="377">
        <v>0</v>
      </c>
      <c r="P17" s="372">
        <v>0</v>
      </c>
      <c r="Q17" s="377">
        <v>145</v>
      </c>
      <c r="R17" s="372">
        <v>36.340852130325814</v>
      </c>
      <c r="S17" s="377">
        <v>0</v>
      </c>
      <c r="T17" s="372">
        <v>0</v>
      </c>
      <c r="U17" s="377">
        <v>23</v>
      </c>
      <c r="V17" s="372">
        <v>5.7644110275689222</v>
      </c>
      <c r="X17" s="606"/>
      <c r="Y17" s="606"/>
      <c r="Z17" s="606"/>
      <c r="AA17" s="1396">
        <v>44469</v>
      </c>
      <c r="AB17" s="1397">
        <v>26490</v>
      </c>
      <c r="AC17" s="1397">
        <v>22335</v>
      </c>
      <c r="AD17" s="606"/>
      <c r="AE17" s="360"/>
      <c r="AF17" s="360"/>
      <c r="AG17" s="361"/>
      <c r="AH17" s="607"/>
    </row>
    <row r="18" spans="1:34" s="331" customFormat="1" x14ac:dyDescent="0.35">
      <c r="A18" s="330"/>
      <c r="B18" s="363" t="s">
        <v>4</v>
      </c>
      <c r="C18" s="350"/>
      <c r="D18" s="608">
        <v>160682</v>
      </c>
      <c r="E18" s="350"/>
      <c r="F18" s="368">
        <v>1621</v>
      </c>
      <c r="G18" s="372">
        <v>1.0088248839322389</v>
      </c>
      <c r="H18" s="350"/>
      <c r="I18" s="368">
        <v>1539</v>
      </c>
      <c r="J18" s="372">
        <v>0.95779240985300151</v>
      </c>
      <c r="K18" s="368">
        <v>1448</v>
      </c>
      <c r="L18" s="372">
        <v>94.08706952566601</v>
      </c>
      <c r="M18" s="368">
        <v>55</v>
      </c>
      <c r="N18" s="372">
        <v>3.5737491877842755</v>
      </c>
      <c r="O18" s="368">
        <v>0</v>
      </c>
      <c r="P18" s="372">
        <v>0</v>
      </c>
      <c r="Q18" s="368">
        <v>1</v>
      </c>
      <c r="R18" s="372">
        <v>6.4977257959714096E-2</v>
      </c>
      <c r="S18" s="368">
        <v>1</v>
      </c>
      <c r="T18" s="372">
        <v>6.4977257959714096E-2</v>
      </c>
      <c r="U18" s="368">
        <v>34</v>
      </c>
      <c r="V18" s="372">
        <v>2.2092267706302793</v>
      </c>
      <c r="X18" s="606"/>
      <c r="Y18" s="606"/>
      <c r="Z18" s="606"/>
      <c r="AA18" s="1396">
        <v>44500</v>
      </c>
      <c r="AB18" s="1397">
        <v>29231</v>
      </c>
      <c r="AC18" s="1397">
        <v>19576</v>
      </c>
      <c r="AD18" s="606"/>
      <c r="AE18" s="360"/>
      <c r="AF18" s="360"/>
      <c r="AG18" s="361"/>
      <c r="AH18" s="607"/>
    </row>
    <row r="19" spans="1:34" s="331" customFormat="1" x14ac:dyDescent="0.35">
      <c r="A19" s="330"/>
      <c r="B19" s="363" t="s">
        <v>40</v>
      </c>
      <c r="C19" s="350"/>
      <c r="D19" s="608">
        <v>104747</v>
      </c>
      <c r="E19" s="350"/>
      <c r="F19" s="368">
        <v>2549</v>
      </c>
      <c r="G19" s="372">
        <v>2.4334825818400527</v>
      </c>
      <c r="H19" s="350"/>
      <c r="I19" s="368">
        <v>1579</v>
      </c>
      <c r="J19" s="372">
        <v>1.507441740574909</v>
      </c>
      <c r="K19" s="368">
        <v>1044</v>
      </c>
      <c r="L19" s="372">
        <v>66.11779607346422</v>
      </c>
      <c r="M19" s="368">
        <v>54</v>
      </c>
      <c r="N19" s="372">
        <v>3.4198860037998733</v>
      </c>
      <c r="O19" s="368">
        <v>2</v>
      </c>
      <c r="P19" s="372">
        <v>0.1266624445851805</v>
      </c>
      <c r="Q19" s="368">
        <v>26</v>
      </c>
      <c r="R19" s="372">
        <v>1.6466117796073463</v>
      </c>
      <c r="S19" s="368">
        <v>0</v>
      </c>
      <c r="T19" s="372">
        <v>0</v>
      </c>
      <c r="U19" s="368">
        <v>453</v>
      </c>
      <c r="V19" s="372">
        <v>28.689043698543383</v>
      </c>
      <c r="X19" s="606"/>
      <c r="Y19" s="606"/>
      <c r="Z19" s="606"/>
      <c r="AA19" s="1396">
        <v>44530</v>
      </c>
      <c r="AB19" s="1397">
        <v>29856</v>
      </c>
      <c r="AC19" s="1397">
        <v>21916</v>
      </c>
      <c r="AD19" s="606"/>
      <c r="AE19" s="360"/>
      <c r="AF19" s="360"/>
      <c r="AG19" s="361"/>
      <c r="AH19" s="607"/>
    </row>
    <row r="20" spans="1:34" s="331" customFormat="1" x14ac:dyDescent="0.35">
      <c r="A20" s="330"/>
      <c r="B20" s="363" t="s">
        <v>41</v>
      </c>
      <c r="C20" s="350"/>
      <c r="D20" s="608">
        <v>423410</v>
      </c>
      <c r="E20" s="350"/>
      <c r="F20" s="368">
        <v>7641</v>
      </c>
      <c r="G20" s="372">
        <v>1.8046338064759926</v>
      </c>
      <c r="H20" s="350"/>
      <c r="I20" s="368">
        <v>5077</v>
      </c>
      <c r="J20" s="372">
        <v>1.199074183415602</v>
      </c>
      <c r="K20" s="368">
        <v>3605</v>
      </c>
      <c r="L20" s="372">
        <v>71.006499901516634</v>
      </c>
      <c r="M20" s="368">
        <v>74</v>
      </c>
      <c r="N20" s="372">
        <v>1.4575536734291905</v>
      </c>
      <c r="O20" s="368">
        <v>832</v>
      </c>
      <c r="P20" s="372">
        <v>16.387630490447116</v>
      </c>
      <c r="Q20" s="368">
        <v>0</v>
      </c>
      <c r="R20" s="372">
        <v>0</v>
      </c>
      <c r="S20" s="368">
        <v>341</v>
      </c>
      <c r="T20" s="372">
        <v>6.71656490053181</v>
      </c>
      <c r="U20" s="368">
        <v>225</v>
      </c>
      <c r="V20" s="372">
        <v>4.4317510340752406</v>
      </c>
      <c r="X20" s="606"/>
      <c r="Y20" s="606"/>
      <c r="Z20" s="606"/>
      <c r="AA20" s="1396">
        <v>44561</v>
      </c>
      <c r="AB20" s="1397">
        <v>24104</v>
      </c>
      <c r="AC20" s="1397">
        <v>29010</v>
      </c>
      <c r="AD20" s="606"/>
      <c r="AE20" s="360"/>
      <c r="AF20" s="360"/>
      <c r="AG20" s="361"/>
      <c r="AH20" s="607"/>
    </row>
    <row r="21" spans="1:34" s="331" customFormat="1" x14ac:dyDescent="0.35">
      <c r="A21" s="330"/>
      <c r="B21" s="363" t="s">
        <v>3</v>
      </c>
      <c r="C21" s="350"/>
      <c r="D21" s="608">
        <v>239221</v>
      </c>
      <c r="E21" s="350"/>
      <c r="F21" s="368">
        <v>2418</v>
      </c>
      <c r="G21" s="372">
        <v>1.0107808260980433</v>
      </c>
      <c r="H21" s="350"/>
      <c r="I21" s="368">
        <v>2241</v>
      </c>
      <c r="J21" s="372">
        <v>0.9367906663712634</v>
      </c>
      <c r="K21" s="368">
        <v>2095</v>
      </c>
      <c r="L21" s="372">
        <v>93.485051316376627</v>
      </c>
      <c r="M21" s="368">
        <v>63</v>
      </c>
      <c r="N21" s="372">
        <v>2.8112449799196786</v>
      </c>
      <c r="O21" s="368">
        <v>0</v>
      </c>
      <c r="P21" s="372">
        <v>0</v>
      </c>
      <c r="Q21" s="368">
        <v>20</v>
      </c>
      <c r="R21" s="372">
        <v>0.89245872378402502</v>
      </c>
      <c r="S21" s="368">
        <v>6</v>
      </c>
      <c r="T21" s="372">
        <v>0.2677376171352075</v>
      </c>
      <c r="U21" s="368">
        <v>57</v>
      </c>
      <c r="V21" s="372">
        <v>2.5435073627844713</v>
      </c>
      <c r="X21" s="606"/>
      <c r="Y21" s="606"/>
      <c r="Z21" s="606"/>
      <c r="AA21" s="1396">
        <v>44592</v>
      </c>
      <c r="AB21" s="1397">
        <v>22642</v>
      </c>
      <c r="AC21" s="1397">
        <v>24609</v>
      </c>
      <c r="AD21" s="606"/>
      <c r="AE21" s="360"/>
      <c r="AF21" s="360"/>
      <c r="AG21" s="361"/>
      <c r="AH21" s="607"/>
    </row>
    <row r="22" spans="1:34" s="331" customFormat="1" x14ac:dyDescent="0.35">
      <c r="A22" s="330"/>
      <c r="B22" s="363" t="s">
        <v>2</v>
      </c>
      <c r="C22" s="350"/>
      <c r="D22" s="608">
        <v>61962</v>
      </c>
      <c r="E22" s="350"/>
      <c r="F22" s="368">
        <v>955</v>
      </c>
      <c r="G22" s="372">
        <v>1.5412672283012168</v>
      </c>
      <c r="H22" s="350"/>
      <c r="I22" s="368">
        <v>707</v>
      </c>
      <c r="J22" s="372">
        <v>1.1410219166585971</v>
      </c>
      <c r="K22" s="368">
        <v>566</v>
      </c>
      <c r="L22" s="372">
        <v>80.056577086280058</v>
      </c>
      <c r="M22" s="368">
        <v>28</v>
      </c>
      <c r="N22" s="372">
        <v>3.9603960396039604</v>
      </c>
      <c r="O22" s="368">
        <v>0</v>
      </c>
      <c r="P22" s="372">
        <v>0</v>
      </c>
      <c r="Q22" s="368">
        <v>18</v>
      </c>
      <c r="R22" s="372">
        <v>2.5459688826025459</v>
      </c>
      <c r="S22" s="368">
        <v>2</v>
      </c>
      <c r="T22" s="372">
        <v>0.28288543140028288</v>
      </c>
      <c r="U22" s="368">
        <v>93</v>
      </c>
      <c r="V22" s="372">
        <v>13.154172560113153</v>
      </c>
      <c r="X22" s="606"/>
      <c r="Y22" s="606"/>
      <c r="Z22" s="606"/>
      <c r="AA22" s="1396">
        <v>44620</v>
      </c>
      <c r="AB22" s="1397">
        <v>24889</v>
      </c>
      <c r="AC22" s="1397">
        <v>26478</v>
      </c>
      <c r="AD22" s="606"/>
      <c r="AE22" s="360"/>
      <c r="AF22" s="360"/>
      <c r="AG22" s="361"/>
      <c r="AH22" s="607"/>
    </row>
    <row r="23" spans="1:34" s="331" customFormat="1" x14ac:dyDescent="0.35">
      <c r="A23" s="330"/>
      <c r="B23" s="363" t="s">
        <v>35</v>
      </c>
      <c r="C23" s="350"/>
      <c r="D23" s="608">
        <v>100175</v>
      </c>
      <c r="E23" s="350"/>
      <c r="F23" s="368">
        <v>2342</v>
      </c>
      <c r="G23" s="372">
        <v>2.337908659845271</v>
      </c>
      <c r="H23" s="350"/>
      <c r="I23" s="368">
        <v>1148</v>
      </c>
      <c r="J23" s="372">
        <v>1.1459945096081856</v>
      </c>
      <c r="K23" s="368">
        <v>1109</v>
      </c>
      <c r="L23" s="372">
        <v>96.602787456445995</v>
      </c>
      <c r="M23" s="368">
        <v>17</v>
      </c>
      <c r="N23" s="372">
        <v>1.480836236933798</v>
      </c>
      <c r="O23" s="368">
        <v>0</v>
      </c>
      <c r="P23" s="372">
        <v>0</v>
      </c>
      <c r="Q23" s="368">
        <v>4</v>
      </c>
      <c r="R23" s="372">
        <v>0.34843205574912894</v>
      </c>
      <c r="S23" s="368">
        <v>1</v>
      </c>
      <c r="T23" s="372">
        <v>8.7108013937282236E-2</v>
      </c>
      <c r="U23" s="368">
        <v>17</v>
      </c>
      <c r="V23" s="372">
        <v>1.480836236933798</v>
      </c>
      <c r="X23" s="606"/>
      <c r="Y23" s="606"/>
      <c r="Z23" s="606"/>
      <c r="AA23" s="1396">
        <v>44651</v>
      </c>
      <c r="AB23" s="1397">
        <v>30256</v>
      </c>
      <c r="AC23" s="1397">
        <v>24903</v>
      </c>
      <c r="AD23" s="606"/>
      <c r="AE23" s="360"/>
      <c r="AF23" s="360"/>
      <c r="AG23" s="361"/>
      <c r="AH23" s="607"/>
    </row>
    <row r="24" spans="1:34" s="331" customFormat="1" x14ac:dyDescent="0.35">
      <c r="A24" s="330"/>
      <c r="B24" s="363" t="s">
        <v>42</v>
      </c>
      <c r="C24" s="350"/>
      <c r="D24" s="608">
        <v>282861</v>
      </c>
      <c r="E24" s="350"/>
      <c r="F24" s="368">
        <v>6965</v>
      </c>
      <c r="G24" s="372">
        <v>2.4623401600079191</v>
      </c>
      <c r="H24" s="350"/>
      <c r="I24" s="368">
        <v>2960</v>
      </c>
      <c r="J24" s="372">
        <v>1.0464503766867825</v>
      </c>
      <c r="K24" s="368">
        <v>2051</v>
      </c>
      <c r="L24" s="372">
        <v>69.290540540540533</v>
      </c>
      <c r="M24" s="368">
        <v>155</v>
      </c>
      <c r="N24" s="372">
        <v>5.2364864864864868</v>
      </c>
      <c r="O24" s="368">
        <v>0</v>
      </c>
      <c r="P24" s="372">
        <v>0</v>
      </c>
      <c r="Q24" s="368">
        <v>23</v>
      </c>
      <c r="R24" s="372">
        <v>0.77702702702702708</v>
      </c>
      <c r="S24" s="368">
        <v>0</v>
      </c>
      <c r="T24" s="372">
        <v>0</v>
      </c>
      <c r="U24" s="368">
        <v>731</v>
      </c>
      <c r="V24" s="372">
        <v>24.695945945945947</v>
      </c>
      <c r="X24" s="606"/>
      <c r="Y24" s="606"/>
      <c r="Z24" s="606"/>
      <c r="AA24" s="1396">
        <v>44681</v>
      </c>
      <c r="AB24" s="1397">
        <v>32696</v>
      </c>
      <c r="AC24" s="1397">
        <v>22635</v>
      </c>
      <c r="AD24" s="606"/>
      <c r="AE24" s="360"/>
      <c r="AF24" s="360"/>
      <c r="AG24" s="361"/>
      <c r="AH24" s="607"/>
    </row>
    <row r="25" spans="1:34" x14ac:dyDescent="0.35">
      <c r="A25" s="332"/>
      <c r="B25" s="363" t="s">
        <v>43</v>
      </c>
      <c r="C25" s="350"/>
      <c r="D25" s="608">
        <v>74212</v>
      </c>
      <c r="E25" s="350"/>
      <c r="F25" s="368">
        <v>960</v>
      </c>
      <c r="G25" s="372">
        <v>1.2935913329380693</v>
      </c>
      <c r="H25" s="350"/>
      <c r="I25" s="368">
        <v>872</v>
      </c>
      <c r="J25" s="372">
        <v>1.1750121274187464</v>
      </c>
      <c r="K25" s="368">
        <v>507</v>
      </c>
      <c r="L25" s="372">
        <v>58.142201834862384</v>
      </c>
      <c r="M25" s="368">
        <v>13</v>
      </c>
      <c r="N25" s="372">
        <v>1.4908256880733946</v>
      </c>
      <c r="O25" s="368">
        <v>1</v>
      </c>
      <c r="P25" s="372">
        <v>0.11467889908256881</v>
      </c>
      <c r="Q25" s="368">
        <v>295</v>
      </c>
      <c r="R25" s="372">
        <v>33.830275229357795</v>
      </c>
      <c r="S25" s="368">
        <v>25</v>
      </c>
      <c r="T25" s="372">
        <v>2.8669724770642202</v>
      </c>
      <c r="U25" s="368">
        <v>31</v>
      </c>
      <c r="V25" s="372">
        <v>3.5550458715596331</v>
      </c>
      <c r="X25" s="606"/>
      <c r="Y25" s="606"/>
      <c r="Z25" s="606"/>
      <c r="AA25" s="1396">
        <v>44712</v>
      </c>
      <c r="AB25" s="1397">
        <v>38586</v>
      </c>
      <c r="AC25" s="1397">
        <v>22335</v>
      </c>
      <c r="AD25" s="606"/>
      <c r="AE25" s="360"/>
      <c r="AF25" s="360"/>
      <c r="AG25" s="361"/>
      <c r="AH25" s="607"/>
    </row>
    <row r="26" spans="1:34" s="331" customFormat="1" x14ac:dyDescent="0.35">
      <c r="B26" s="363" t="s">
        <v>44</v>
      </c>
      <c r="C26" s="350"/>
      <c r="D26" s="610">
        <v>24006</v>
      </c>
      <c r="E26" s="350"/>
      <c r="F26" s="377">
        <v>366</v>
      </c>
      <c r="G26" s="372">
        <v>1.5246188452886777</v>
      </c>
      <c r="H26" s="350"/>
      <c r="I26" s="377">
        <v>269</v>
      </c>
      <c r="J26" s="372">
        <v>1.1205531950345748</v>
      </c>
      <c r="K26" s="377">
        <v>263</v>
      </c>
      <c r="L26" s="372">
        <v>97.769516728624538</v>
      </c>
      <c r="M26" s="377">
        <v>6</v>
      </c>
      <c r="N26" s="372">
        <v>2.2304832713754648</v>
      </c>
      <c r="O26" s="377">
        <v>0</v>
      </c>
      <c r="P26" s="372">
        <v>0</v>
      </c>
      <c r="Q26" s="377">
        <v>0</v>
      </c>
      <c r="R26" s="372">
        <v>0</v>
      </c>
      <c r="S26" s="377">
        <v>0</v>
      </c>
      <c r="T26" s="372">
        <v>0</v>
      </c>
      <c r="U26" s="377">
        <v>0</v>
      </c>
      <c r="V26" s="372">
        <v>0</v>
      </c>
      <c r="X26" s="606"/>
      <c r="Y26" s="606"/>
      <c r="Z26" s="606"/>
      <c r="AA26" s="1396">
        <v>44742</v>
      </c>
      <c r="AB26" s="1397">
        <v>41750</v>
      </c>
      <c r="AC26" s="1397">
        <v>23105</v>
      </c>
      <c r="AD26" s="606"/>
      <c r="AE26" s="360"/>
      <c r="AF26" s="360"/>
      <c r="AG26" s="361"/>
      <c r="AH26" s="607"/>
    </row>
    <row r="27" spans="1:34" s="331" customFormat="1" x14ac:dyDescent="0.35">
      <c r="B27" s="363" t="s">
        <v>45</v>
      </c>
      <c r="C27" s="350"/>
      <c r="D27" s="610">
        <v>120998</v>
      </c>
      <c r="E27" s="350"/>
      <c r="F27" s="377">
        <v>1525</v>
      </c>
      <c r="G27" s="372">
        <v>1.2603514107671201</v>
      </c>
      <c r="H27" s="350"/>
      <c r="I27" s="377">
        <v>1268</v>
      </c>
      <c r="J27" s="372">
        <v>1.0479512058050546</v>
      </c>
      <c r="K27" s="377">
        <v>1162</v>
      </c>
      <c r="L27" s="372">
        <v>91.640378548895896</v>
      </c>
      <c r="M27" s="377">
        <v>63</v>
      </c>
      <c r="N27" s="372">
        <v>4.9684542586750791</v>
      </c>
      <c r="O27" s="377">
        <v>0</v>
      </c>
      <c r="P27" s="372">
        <v>0</v>
      </c>
      <c r="Q27" s="377">
        <v>12</v>
      </c>
      <c r="R27" s="372">
        <v>0.94637223974763407</v>
      </c>
      <c r="S27" s="377">
        <v>26</v>
      </c>
      <c r="T27" s="372">
        <v>2.0504731861198739</v>
      </c>
      <c r="U27" s="377">
        <v>5</v>
      </c>
      <c r="V27" s="372">
        <v>0.39432176656151419</v>
      </c>
      <c r="X27" s="606"/>
      <c r="Y27" s="606"/>
      <c r="Z27" s="606"/>
      <c r="AA27" s="1396">
        <v>44773</v>
      </c>
      <c r="AB27" s="1397">
        <v>30827</v>
      </c>
      <c r="AC27" s="1397">
        <v>22962</v>
      </c>
      <c r="AD27" s="606"/>
      <c r="AE27" s="360"/>
      <c r="AF27" s="360"/>
      <c r="AG27" s="361"/>
      <c r="AH27" s="607"/>
    </row>
    <row r="28" spans="1:34" s="331" customFormat="1" x14ac:dyDescent="0.35">
      <c r="B28" s="363" t="s">
        <v>46</v>
      </c>
      <c r="C28" s="350"/>
      <c r="D28" s="610">
        <v>15153</v>
      </c>
      <c r="E28" s="350"/>
      <c r="F28" s="377">
        <v>323</v>
      </c>
      <c r="G28" s="383">
        <v>2.1315911040718007</v>
      </c>
      <c r="H28" s="350"/>
      <c r="I28" s="377">
        <v>231</v>
      </c>
      <c r="J28" s="383">
        <v>1.5244506038408236</v>
      </c>
      <c r="K28" s="377">
        <v>89</v>
      </c>
      <c r="L28" s="383">
        <v>38.528138528138527</v>
      </c>
      <c r="M28" s="377">
        <v>3</v>
      </c>
      <c r="N28" s="383">
        <v>1.2987012987012987</v>
      </c>
      <c r="O28" s="377">
        <v>105</v>
      </c>
      <c r="P28" s="383">
        <v>45.454545454545453</v>
      </c>
      <c r="Q28" s="377">
        <v>0</v>
      </c>
      <c r="R28" s="383">
        <v>0</v>
      </c>
      <c r="S28" s="377">
        <v>0</v>
      </c>
      <c r="T28" s="383">
        <v>0</v>
      </c>
      <c r="U28" s="377">
        <v>34</v>
      </c>
      <c r="V28" s="383">
        <v>14.71861471861472</v>
      </c>
      <c r="X28" s="606"/>
      <c r="Y28" s="606"/>
      <c r="Z28" s="606"/>
      <c r="AA28" s="1396">
        <v>44804</v>
      </c>
      <c r="AB28" s="1397">
        <v>26047</v>
      </c>
      <c r="AC28" s="1397">
        <v>23877</v>
      </c>
      <c r="AD28" s="606"/>
      <c r="AE28" s="360"/>
      <c r="AF28" s="360"/>
      <c r="AG28" s="361"/>
      <c r="AH28" s="607"/>
    </row>
    <row r="29" spans="1:34" s="331" customFormat="1" x14ac:dyDescent="0.35">
      <c r="B29" s="384" t="s">
        <v>1</v>
      </c>
      <c r="C29" s="350"/>
      <c r="D29" s="611">
        <v>5897</v>
      </c>
      <c r="E29" s="350"/>
      <c r="F29" s="389">
        <v>70</v>
      </c>
      <c r="G29" s="393">
        <v>1.187044259793115</v>
      </c>
      <c r="H29" s="350"/>
      <c r="I29" s="389">
        <v>62</v>
      </c>
      <c r="J29" s="393">
        <v>1.051382058673902</v>
      </c>
      <c r="K29" s="389">
        <v>39</v>
      </c>
      <c r="L29" s="393">
        <v>62.903225806451616</v>
      </c>
      <c r="M29" s="389">
        <v>0</v>
      </c>
      <c r="N29" s="393">
        <v>0</v>
      </c>
      <c r="O29" s="389">
        <v>3</v>
      </c>
      <c r="P29" s="393">
        <v>4.838709677419355</v>
      </c>
      <c r="Q29" s="389">
        <v>12</v>
      </c>
      <c r="R29" s="393">
        <v>19.35483870967742</v>
      </c>
      <c r="S29" s="389">
        <v>3</v>
      </c>
      <c r="T29" s="393">
        <v>4.838709677419355</v>
      </c>
      <c r="U29" s="389">
        <v>5</v>
      </c>
      <c r="V29" s="393">
        <v>8.064516129032258</v>
      </c>
      <c r="X29" s="606"/>
      <c r="Y29" s="606"/>
      <c r="Z29" s="606"/>
      <c r="AA29" s="1396">
        <v>44834</v>
      </c>
      <c r="AB29" s="1397">
        <v>32379</v>
      </c>
      <c r="AC29" s="1397">
        <v>24010</v>
      </c>
      <c r="AD29" s="606"/>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96">
        <v>44865</v>
      </c>
      <c r="AB30" s="1397">
        <v>29932</v>
      </c>
      <c r="AC30" s="1397">
        <v>19815</v>
      </c>
      <c r="AD30" s="596"/>
      <c r="AE30" s="329"/>
      <c r="AF30" s="360"/>
      <c r="AG30" s="361"/>
      <c r="AH30" s="607"/>
    </row>
    <row r="31" spans="1:34" s="329" customFormat="1" x14ac:dyDescent="0.35">
      <c r="B31" s="1236" t="s">
        <v>0</v>
      </c>
      <c r="C31" s="320"/>
      <c r="D31" s="1244">
        <v>2355270</v>
      </c>
      <c r="E31" s="320"/>
      <c r="F31" s="1242">
        <v>46346</v>
      </c>
      <c r="G31" s="1243">
        <v>1.9677574121013726</v>
      </c>
      <c r="H31" s="320"/>
      <c r="I31" s="1242">
        <v>25654</v>
      </c>
      <c r="J31" s="1243">
        <v>1.0892169475261859</v>
      </c>
      <c r="K31" s="1242">
        <v>20612</v>
      </c>
      <c r="L31" s="1243">
        <v>80.346144850705542</v>
      </c>
      <c r="M31" s="1242">
        <v>655</v>
      </c>
      <c r="N31" s="1243">
        <v>2.5532080767131831</v>
      </c>
      <c r="O31" s="1242">
        <v>947</v>
      </c>
      <c r="P31" s="1243">
        <v>3.6914321353395181</v>
      </c>
      <c r="Q31" s="1242">
        <v>950</v>
      </c>
      <c r="R31" s="1243">
        <v>3.7031262181336246</v>
      </c>
      <c r="S31" s="1242">
        <v>485</v>
      </c>
      <c r="T31" s="1243">
        <v>1.890543385047166</v>
      </c>
      <c r="U31" s="1242">
        <v>2005</v>
      </c>
      <c r="V31" s="1243">
        <v>7.8155453340609649</v>
      </c>
      <c r="X31" s="360"/>
      <c r="Y31" s="360"/>
      <c r="Z31" s="596"/>
      <c r="AA31" s="1396">
        <v>44895</v>
      </c>
      <c r="AB31" s="1397">
        <v>32038</v>
      </c>
      <c r="AC31" s="1397">
        <v>20330</v>
      </c>
      <c r="AD31" s="606"/>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6">
        <v>44926</v>
      </c>
      <c r="AB32" s="1397">
        <v>25446</v>
      </c>
      <c r="AC32" s="1397">
        <v>23015</v>
      </c>
      <c r="AD32" s="596"/>
    </row>
    <row r="33" spans="2:30" s="394" customFormat="1" x14ac:dyDescent="0.25">
      <c r="B33" s="1532" t="s">
        <v>381</v>
      </c>
      <c r="C33" s="1532"/>
      <c r="D33" s="1532"/>
      <c r="E33" s="1532"/>
      <c r="F33" s="1532"/>
      <c r="G33" s="1532"/>
      <c r="H33" s="1532"/>
      <c r="I33" s="1532"/>
      <c r="J33" s="1532"/>
      <c r="K33" s="1532"/>
      <c r="L33" s="1532"/>
      <c r="M33" s="1532"/>
      <c r="N33" s="1532"/>
      <c r="O33" s="1532"/>
      <c r="P33" s="1532"/>
      <c r="Q33" s="1532"/>
      <c r="R33" s="1532"/>
      <c r="S33" s="1532"/>
      <c r="T33" s="1532"/>
      <c r="U33" s="1532"/>
      <c r="V33" s="1532"/>
      <c r="X33" s="596"/>
      <c r="Y33" s="596"/>
      <c r="Z33" s="596"/>
      <c r="AA33" s="1396">
        <v>44957</v>
      </c>
      <c r="AB33" s="1397">
        <v>28819</v>
      </c>
      <c r="AC33" s="1397">
        <v>24165</v>
      </c>
      <c r="AD33" s="596"/>
    </row>
    <row r="34" spans="2:30" s="394" customFormat="1" ht="12" customHeight="1" x14ac:dyDescent="0.25">
      <c r="B34" s="1532"/>
      <c r="C34" s="1532"/>
      <c r="D34" s="1532"/>
      <c r="E34" s="1532"/>
      <c r="F34" s="1532"/>
      <c r="G34" s="1532"/>
      <c r="H34" s="1532"/>
      <c r="I34" s="1532"/>
      <c r="J34" s="1532"/>
      <c r="K34" s="1532"/>
      <c r="L34" s="1532"/>
      <c r="M34" s="1532"/>
      <c r="N34" s="1532"/>
      <c r="O34" s="1532"/>
      <c r="P34" s="1532"/>
      <c r="Q34" s="1532"/>
      <c r="R34" s="1532"/>
      <c r="S34" s="1532"/>
      <c r="T34" s="1532"/>
      <c r="U34" s="1532"/>
      <c r="V34" s="1532"/>
      <c r="X34" s="596"/>
      <c r="Y34" s="596"/>
      <c r="Z34" s="596"/>
      <c r="AA34" s="1396">
        <v>44985</v>
      </c>
      <c r="AB34" s="1397">
        <v>34747</v>
      </c>
      <c r="AC34" s="1397">
        <v>23214</v>
      </c>
      <c r="AD34" s="596"/>
    </row>
    <row r="35" spans="2:30" x14ac:dyDescent="0.25">
      <c r="B35" s="1492"/>
      <c r="C35" s="1492"/>
      <c r="D35" s="1492"/>
      <c r="AA35" s="1396">
        <v>45016</v>
      </c>
      <c r="AB35" s="1397">
        <v>39866</v>
      </c>
      <c r="AC35" s="1397">
        <v>28170</v>
      </c>
    </row>
    <row r="36" spans="2:30" x14ac:dyDescent="0.25">
      <c r="B36" s="1482"/>
      <c r="C36" s="1482"/>
      <c r="D36" s="1482"/>
      <c r="AA36" s="1396">
        <v>45046</v>
      </c>
      <c r="AB36" s="1397">
        <v>35704</v>
      </c>
      <c r="AC36" s="1397">
        <v>24597</v>
      </c>
    </row>
    <row r="37" spans="2:30" x14ac:dyDescent="0.25">
      <c r="AA37" s="1396">
        <v>45077</v>
      </c>
      <c r="AB37" s="1397">
        <v>38659</v>
      </c>
      <c r="AC37" s="1397">
        <v>21489</v>
      </c>
    </row>
    <row r="38" spans="2:30" x14ac:dyDescent="0.25">
      <c r="AA38" s="1396">
        <v>45107</v>
      </c>
      <c r="AB38" s="1397">
        <v>38600</v>
      </c>
      <c r="AC38" s="1397">
        <v>21018</v>
      </c>
    </row>
    <row r="39" spans="2:30" x14ac:dyDescent="0.25">
      <c r="AA39" s="1396">
        <v>45138</v>
      </c>
      <c r="AB39" s="1397">
        <v>27853</v>
      </c>
      <c r="AC39" s="1397">
        <v>19454</v>
      </c>
    </row>
    <row r="40" spans="2:30" x14ac:dyDescent="0.25">
      <c r="AA40" s="1396">
        <v>45169</v>
      </c>
      <c r="AB40" s="1397">
        <v>23854</v>
      </c>
      <c r="AC40" s="1397">
        <v>17588</v>
      </c>
    </row>
    <row r="41" spans="2:30" x14ac:dyDescent="0.25">
      <c r="AA41" s="1396">
        <v>45199</v>
      </c>
      <c r="AB41" s="1397">
        <v>30663</v>
      </c>
      <c r="AC41" s="1397">
        <v>23194</v>
      </c>
    </row>
    <row r="42" spans="2:30" x14ac:dyDescent="0.25">
      <c r="AA42" s="1396">
        <v>45230</v>
      </c>
      <c r="AB42" s="1397">
        <v>29848</v>
      </c>
      <c r="AC42" s="1397">
        <v>22671</v>
      </c>
    </row>
    <row r="43" spans="2:30" x14ac:dyDescent="0.25">
      <c r="AA43" s="1396">
        <v>45260</v>
      </c>
      <c r="AB43" s="1397">
        <v>25851</v>
      </c>
      <c r="AC43" s="1397">
        <v>49513</v>
      </c>
    </row>
    <row r="44" spans="2:30" x14ac:dyDescent="0.25">
      <c r="AA44" s="1396">
        <v>45291</v>
      </c>
      <c r="AB44" s="1397">
        <v>20461</v>
      </c>
      <c r="AC44" s="1397">
        <v>20498</v>
      </c>
    </row>
    <row r="45" spans="2:30" x14ac:dyDescent="0.25">
      <c r="AA45" s="1396">
        <v>45322</v>
      </c>
      <c r="AB45" s="1397">
        <v>31387</v>
      </c>
      <c r="AC45" s="1397">
        <v>25158</v>
      </c>
    </row>
    <row r="46" spans="2:30" x14ac:dyDescent="0.25">
      <c r="AA46" s="1396">
        <v>45351</v>
      </c>
      <c r="AB46" s="1397">
        <v>32616</v>
      </c>
      <c r="AC46" s="1397">
        <v>29865</v>
      </c>
    </row>
    <row r="47" spans="2:30" x14ac:dyDescent="0.25">
      <c r="AA47" s="1396">
        <v>45382</v>
      </c>
      <c r="AB47" s="1397">
        <v>37480</v>
      </c>
      <c r="AC47" s="1397">
        <v>24763</v>
      </c>
    </row>
    <row r="48" spans="2:30" x14ac:dyDescent="0.25">
      <c r="AA48" s="1396">
        <v>45412</v>
      </c>
      <c r="AB48" s="1397">
        <v>30764</v>
      </c>
      <c r="AC48" s="1397">
        <v>22655</v>
      </c>
    </row>
    <row r="49" spans="27:29" x14ac:dyDescent="0.25">
      <c r="AA49" s="1396">
        <v>45443</v>
      </c>
      <c r="AB49" s="1397">
        <v>29722</v>
      </c>
      <c r="AC49" s="1397">
        <v>24266</v>
      </c>
    </row>
    <row r="50" spans="27:29" x14ac:dyDescent="0.25">
      <c r="AA50" s="1396">
        <v>45473</v>
      </c>
      <c r="AB50" s="1397">
        <v>31629</v>
      </c>
      <c r="AC50" s="1397">
        <v>22269</v>
      </c>
    </row>
    <row r="51" spans="27:29" x14ac:dyDescent="0.25">
      <c r="AA51" s="1396">
        <v>45504</v>
      </c>
      <c r="AB51" s="1397">
        <v>35840</v>
      </c>
      <c r="AC51" s="1397">
        <v>19983</v>
      </c>
    </row>
    <row r="52" spans="27:29" x14ac:dyDescent="0.25">
      <c r="AA52" s="1396">
        <v>45535</v>
      </c>
      <c r="AB52" s="1397">
        <v>29604</v>
      </c>
      <c r="AC52" s="1397">
        <v>21249</v>
      </c>
    </row>
    <row r="53" spans="27:29" x14ac:dyDescent="0.25">
      <c r="AA53" s="1396">
        <v>45565</v>
      </c>
      <c r="AB53" s="1397">
        <v>23701</v>
      </c>
      <c r="AC53" s="1397">
        <v>20835</v>
      </c>
    </row>
    <row r="54" spans="27:29" x14ac:dyDescent="0.25">
      <c r="AA54" s="1396">
        <v>45596</v>
      </c>
      <c r="AB54" s="1397">
        <v>33448</v>
      </c>
      <c r="AC54" s="1397">
        <v>20199</v>
      </c>
    </row>
    <row r="55" spans="27:29" x14ac:dyDescent="0.25">
      <c r="AA55" s="1396">
        <v>45626</v>
      </c>
      <c r="AB55" s="1397">
        <v>38672</v>
      </c>
      <c r="AC55" s="1397">
        <v>23837</v>
      </c>
    </row>
    <row r="56" spans="27:29" x14ac:dyDescent="0.25">
      <c r="AA56" s="1396">
        <v>45657</v>
      </c>
      <c r="AB56" s="1397">
        <v>24521</v>
      </c>
      <c r="AC56" s="1397">
        <v>20029</v>
      </c>
    </row>
    <row r="57" spans="27:29" x14ac:dyDescent="0.25">
      <c r="AA57" s="1396">
        <v>45688</v>
      </c>
      <c r="AB57" s="1397">
        <v>34073</v>
      </c>
      <c r="AC57" s="1397">
        <v>22714</v>
      </c>
    </row>
    <row r="58" spans="27:29" x14ac:dyDescent="0.25">
      <c r="AA58" s="1396">
        <v>45716</v>
      </c>
      <c r="AB58" s="1397">
        <v>32194</v>
      </c>
      <c r="AC58" s="1397">
        <v>29041</v>
      </c>
    </row>
    <row r="59" spans="27:29" x14ac:dyDescent="0.25">
      <c r="AA59" s="1396">
        <v>45747</v>
      </c>
      <c r="AB59" s="1397">
        <v>38750</v>
      </c>
      <c r="AC59" s="1397">
        <v>23815</v>
      </c>
    </row>
    <row r="60" spans="27:29" x14ac:dyDescent="0.25">
      <c r="AA60" s="1396">
        <v>45777</v>
      </c>
      <c r="AB60" s="1397">
        <v>40829</v>
      </c>
      <c r="AC60" s="1397">
        <v>25297</v>
      </c>
    </row>
    <row r="61" spans="27:29" x14ac:dyDescent="0.25">
      <c r="AA61" s="1396">
        <v>45808</v>
      </c>
      <c r="AB61" s="1397">
        <v>37634</v>
      </c>
      <c r="AC61" s="1397">
        <v>22544</v>
      </c>
    </row>
    <row r="62" spans="27:29" x14ac:dyDescent="0.25">
      <c r="AA62" s="1396">
        <v>45838</v>
      </c>
      <c r="AB62" s="1397">
        <v>35197</v>
      </c>
      <c r="AC62" s="1397">
        <v>21765</v>
      </c>
    </row>
    <row r="63" spans="27:29" x14ac:dyDescent="0.25">
      <c r="AA63" s="1396">
        <v>45869</v>
      </c>
      <c r="AB63" s="1397">
        <v>36966</v>
      </c>
      <c r="AC63" s="1397">
        <v>24142</v>
      </c>
    </row>
    <row r="64" spans="27:29" x14ac:dyDescent="0.25">
      <c r="AA64" s="1396">
        <v>45900</v>
      </c>
      <c r="AB64" s="1397">
        <v>29522</v>
      </c>
      <c r="AC64" s="1397">
        <v>21903</v>
      </c>
    </row>
    <row r="65" spans="27:29" x14ac:dyDescent="0.25">
      <c r="AA65" s="1396">
        <v>45930</v>
      </c>
      <c r="AB65" s="1397">
        <v>34640</v>
      </c>
      <c r="AC65" s="1397">
        <v>21667</v>
      </c>
    </row>
    <row r="66" spans="27:29" x14ac:dyDescent="0.25">
      <c r="AA66" s="1396">
        <v>45961</v>
      </c>
      <c r="AB66" s="1397">
        <v>40684</v>
      </c>
      <c r="AC66" s="1397">
        <v>20752</v>
      </c>
    </row>
    <row r="67" spans="27:29" x14ac:dyDescent="0.25">
      <c r="AA67" s="1396">
        <v>45991</v>
      </c>
      <c r="AB67" s="1397">
        <v>45245</v>
      </c>
      <c r="AC67" s="1397">
        <v>24541</v>
      </c>
    </row>
    <row r="68" spans="27:29" x14ac:dyDescent="0.25">
      <c r="AA68" s="1396">
        <v>46022</v>
      </c>
      <c r="AB68" s="1397">
        <v>35856</v>
      </c>
      <c r="AC68" s="1397">
        <v>22742</v>
      </c>
    </row>
    <row r="69" spans="27:29" x14ac:dyDescent="0.25">
      <c r="AA69" s="1396">
        <v>46053</v>
      </c>
      <c r="AB69" s="1397">
        <v>32529</v>
      </c>
      <c r="AC69" s="1397">
        <v>26472</v>
      </c>
    </row>
    <row r="70" spans="27:29" x14ac:dyDescent="0.25">
      <c r="AA70" s="1396">
        <v>46081</v>
      </c>
      <c r="AB70" s="1397">
        <v>44119</v>
      </c>
      <c r="AC70" s="1397">
        <v>41913</v>
      </c>
    </row>
    <row r="71" spans="27:29" x14ac:dyDescent="0.25">
      <c r="AA71" s="1396">
        <v>46112</v>
      </c>
      <c r="AB71" s="1397">
        <v>46346</v>
      </c>
      <c r="AC71" s="1397">
        <v>25654</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47"/>
      <c r="C3" s="1547"/>
      <c r="D3" s="1547"/>
      <c r="E3" s="1547"/>
      <c r="F3" s="1547"/>
      <c r="G3" s="1547"/>
      <c r="H3" s="1547"/>
      <c r="I3" s="1547"/>
      <c r="J3" s="1547"/>
      <c r="K3" s="1547"/>
      <c r="L3" s="618"/>
      <c r="M3" s="618"/>
      <c r="W3" s="620"/>
      <c r="AA3" s="620"/>
      <c r="AD3" s="620"/>
    </row>
    <row r="4" spans="2:30" s="621" customFormat="1" ht="7.5" customHeight="1" x14ac:dyDescent="0.25">
      <c r="B4" s="1548"/>
      <c r="C4" s="1548"/>
      <c r="D4" s="1548"/>
      <c r="E4" s="1548"/>
      <c r="F4" s="1548"/>
      <c r="G4" s="1548"/>
      <c r="H4" s="1548"/>
      <c r="I4" s="1548"/>
      <c r="J4" s="1548"/>
      <c r="K4" s="1548"/>
      <c r="L4" s="1548"/>
      <c r="M4" s="1548"/>
      <c r="N4" s="1548"/>
      <c r="O4" s="1548"/>
      <c r="P4" s="1548"/>
      <c r="Q4" s="1548"/>
      <c r="R4" s="1548"/>
      <c r="S4" s="1548"/>
      <c r="T4" s="1548"/>
      <c r="U4" s="1548"/>
      <c r="V4" s="1548"/>
      <c r="W4" s="1548"/>
      <c r="X4" s="1548"/>
      <c r="Y4" s="1548"/>
      <c r="Z4" s="1548"/>
      <c r="AA4" s="1548"/>
      <c r="AB4" s="1548"/>
      <c r="AC4" s="1548"/>
      <c r="AD4" s="1548"/>
    </row>
    <row r="5" spans="2:30" s="621" customFormat="1" ht="21" x14ac:dyDescent="0.25">
      <c r="B5" s="1549" t="s">
        <v>397</v>
      </c>
      <c r="C5" s="1549"/>
      <c r="D5" s="1549"/>
      <c r="E5" s="1549"/>
      <c r="F5" s="1549"/>
      <c r="G5" s="1549"/>
      <c r="H5" s="1549"/>
      <c r="I5" s="1549"/>
      <c r="J5" s="1549"/>
      <c r="K5" s="1549"/>
      <c r="L5" s="1549"/>
      <c r="M5" s="1549"/>
      <c r="N5" s="1549"/>
      <c r="O5" s="1549"/>
      <c r="P5" s="1549"/>
      <c r="Q5" s="1549"/>
      <c r="R5" s="1549"/>
      <c r="S5" s="1549"/>
      <c r="T5" s="1549"/>
      <c r="U5" s="1549"/>
      <c r="V5" s="1549"/>
      <c r="W5" s="1549"/>
      <c r="X5" s="1549"/>
      <c r="Y5" s="1549"/>
      <c r="Z5" s="1549"/>
      <c r="AA5" s="1549"/>
      <c r="AB5" s="1549"/>
      <c r="AC5" s="1549"/>
      <c r="AD5" s="1549"/>
    </row>
    <row r="6" spans="2:30" s="621" customFormat="1" ht="16.5" customHeight="1" x14ac:dyDescent="0.25">
      <c r="B6" s="1484" t="str">
        <f>porsaad!$B$6</f>
        <v>Situación a 31 de marzo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79" t="s">
        <v>27</v>
      </c>
      <c r="C8" s="625"/>
      <c r="D8" s="625"/>
      <c r="E8" s="1551" t="s">
        <v>26</v>
      </c>
      <c r="F8" s="1552"/>
      <c r="G8" s="1552"/>
      <c r="H8" s="1552"/>
      <c r="I8" s="1552"/>
      <c r="J8" s="1552"/>
      <c r="K8" s="1552"/>
      <c r="L8" s="1552"/>
      <c r="M8" s="1552"/>
      <c r="N8" s="1552"/>
      <c r="O8" s="1552"/>
      <c r="P8" s="1552"/>
      <c r="Q8" s="1552"/>
      <c r="R8" s="1552"/>
      <c r="S8" s="1552"/>
      <c r="T8" s="1552"/>
      <c r="U8" s="1552"/>
      <c r="V8" s="1552"/>
      <c r="W8" s="1552"/>
      <c r="X8" s="1552"/>
      <c r="Y8" s="1552"/>
      <c r="Z8" s="1552"/>
      <c r="AA8" s="1553"/>
      <c r="AB8" s="625"/>
      <c r="AC8" s="1477" t="s">
        <v>0</v>
      </c>
      <c r="AD8" s="1478"/>
    </row>
    <row r="9" spans="2:30" s="626" customFormat="1" ht="21.75" customHeight="1" x14ac:dyDescent="0.25">
      <c r="B9" s="1550"/>
      <c r="C9" s="625"/>
      <c r="D9" s="627"/>
      <c r="E9" s="1544" t="s">
        <v>22</v>
      </c>
      <c r="F9" s="1545"/>
      <c r="G9" s="627"/>
      <c r="H9" s="1544" t="s">
        <v>21</v>
      </c>
      <c r="I9" s="1545"/>
      <c r="J9" s="627"/>
      <c r="K9" s="1544" t="s">
        <v>20</v>
      </c>
      <c r="L9" s="1545"/>
      <c r="M9" s="627"/>
      <c r="N9" s="1544" t="s">
        <v>19</v>
      </c>
      <c r="O9" s="1545"/>
      <c r="P9" s="627"/>
      <c r="Q9" s="1544" t="s">
        <v>18</v>
      </c>
      <c r="R9" s="1545"/>
      <c r="S9" s="627"/>
      <c r="T9" s="1544" t="s">
        <v>17</v>
      </c>
      <c r="U9" s="1545"/>
      <c r="V9" s="627"/>
      <c r="W9" s="1544" t="s">
        <v>16</v>
      </c>
      <c r="X9" s="1545"/>
      <c r="Y9" s="627"/>
      <c r="Z9" s="1544" t="s">
        <v>15</v>
      </c>
      <c r="AA9" s="1545"/>
      <c r="AB9" s="625"/>
      <c r="AC9" s="1554"/>
      <c r="AD9" s="1555"/>
    </row>
    <row r="10" spans="2:30" s="626" customFormat="1" ht="21.75" customHeight="1" x14ac:dyDescent="0.25">
      <c r="B10" s="1480"/>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2890</v>
      </c>
      <c r="F12" s="636">
        <v>0.19850005391783471</v>
      </c>
      <c r="G12" s="634"/>
      <c r="H12" s="635">
        <v>52212</v>
      </c>
      <c r="I12" s="636">
        <v>3.5861885173557044</v>
      </c>
      <c r="J12" s="634"/>
      <c r="K12" s="635">
        <v>29862</v>
      </c>
      <c r="L12" s="636">
        <v>2.0510756436312736</v>
      </c>
      <c r="M12" s="634"/>
      <c r="N12" s="635">
        <v>38862</v>
      </c>
      <c r="O12" s="636">
        <v>2.6692419015068833</v>
      </c>
      <c r="P12" s="634"/>
      <c r="Q12" s="635">
        <v>49597</v>
      </c>
      <c r="R12" s="636">
        <v>3.4065768768729581</v>
      </c>
      <c r="S12" s="634"/>
      <c r="T12" s="635">
        <v>86469</v>
      </c>
      <c r="U12" s="636">
        <v>5.9391353502495674</v>
      </c>
      <c r="V12" s="634"/>
      <c r="W12" s="635">
        <v>320304</v>
      </c>
      <c r="X12" s="636">
        <v>22.00012500695437</v>
      </c>
      <c r="Y12" s="634"/>
      <c r="Z12" s="635">
        <v>875723</v>
      </c>
      <c r="AA12" s="636">
        <f>Z12*100/$AC$12</f>
        <v>60.149156649511411</v>
      </c>
      <c r="AB12" s="637"/>
      <c r="AC12" s="638">
        <f>E12+H12+K12+N12+Q12+T12+W12+Z12</f>
        <v>1455919</v>
      </c>
      <c r="AD12" s="446">
        <f>F12+I12+L12+O12+R12+U12+X12+AA12</f>
        <v>100</v>
      </c>
    </row>
    <row r="13" spans="2:30" s="633" customFormat="1" ht="20.25" customHeight="1" x14ac:dyDescent="0.25">
      <c r="B13" s="639" t="s">
        <v>23</v>
      </c>
      <c r="D13" s="634"/>
      <c r="E13" s="640">
        <v>3649</v>
      </c>
      <c r="F13" s="641">
        <v>0.40573702592202598</v>
      </c>
      <c r="G13" s="634"/>
      <c r="H13" s="640">
        <v>110075</v>
      </c>
      <c r="I13" s="641">
        <v>12.239381509555225</v>
      </c>
      <c r="J13" s="634"/>
      <c r="K13" s="640">
        <v>48973</v>
      </c>
      <c r="L13" s="641">
        <v>5.4453711620935543</v>
      </c>
      <c r="M13" s="634"/>
      <c r="N13" s="640">
        <v>50233</v>
      </c>
      <c r="O13" s="641">
        <v>5.5854721905018172</v>
      </c>
      <c r="P13" s="634"/>
      <c r="Q13" s="640">
        <v>53986</v>
      </c>
      <c r="R13" s="641">
        <v>6.0027731108321447</v>
      </c>
      <c r="S13" s="634"/>
      <c r="T13" s="640">
        <v>86353</v>
      </c>
      <c r="U13" s="641">
        <v>9.6017016715386987</v>
      </c>
      <c r="V13" s="634"/>
      <c r="W13" s="640">
        <v>197044</v>
      </c>
      <c r="X13" s="641">
        <v>21.909577017204629</v>
      </c>
      <c r="Y13" s="634"/>
      <c r="Z13" s="640">
        <v>349038</v>
      </c>
      <c r="AA13" s="641">
        <f>Z13*100/$AC$13</f>
        <v>38.80998631235191</v>
      </c>
      <c r="AB13" s="637"/>
      <c r="AC13" s="642">
        <f>E13+H13+K13+N13+Q13+T13+W13+Z13</f>
        <v>899351</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6539</v>
      </c>
      <c r="F15" s="1246">
        <f>E15*100/$AC$15</f>
        <v>0.2776327130222862</v>
      </c>
      <c r="G15" s="1245"/>
      <c r="H15" s="1226">
        <f>SUM(H12:H13)</f>
        <v>162287</v>
      </c>
      <c r="I15" s="1246">
        <f>H15*100/$AC$15</f>
        <v>6.8903777486233002</v>
      </c>
      <c r="J15" s="1245"/>
      <c r="K15" s="1226">
        <f>SUM(K12:K13)</f>
        <v>78835</v>
      </c>
      <c r="L15" s="1246">
        <f>K15*100/$AC$15</f>
        <v>3.3471746339060915</v>
      </c>
      <c r="M15" s="1245"/>
      <c r="N15" s="1226">
        <f>SUM(N12:N13)</f>
        <v>89095</v>
      </c>
      <c r="O15" s="1246">
        <f>N15*100/$AC$15</f>
        <v>3.7827934801530185</v>
      </c>
      <c r="P15" s="1245"/>
      <c r="Q15" s="1226">
        <f>SUM(Q12:Q13)</f>
        <v>103583</v>
      </c>
      <c r="R15" s="1246">
        <f>Q15*100/$AC$15</f>
        <v>4.3979246540736305</v>
      </c>
      <c r="S15" s="1245"/>
      <c r="T15" s="1226">
        <f>SUM(T12:T13)</f>
        <v>172822</v>
      </c>
      <c r="U15" s="1246">
        <f>T15*100/$AC$15</f>
        <v>7.3376725386049158</v>
      </c>
      <c r="V15" s="1245"/>
      <c r="W15" s="1226">
        <f>SUM(W12:W13)</f>
        <v>517348</v>
      </c>
      <c r="X15" s="1246">
        <f>W15*100/$AC$15</f>
        <v>21.965549597286085</v>
      </c>
      <c r="Y15" s="1245"/>
      <c r="Z15" s="1226">
        <f>SUM(Z12:Z13)</f>
        <v>1224761</v>
      </c>
      <c r="AA15" s="1246">
        <f>Z15*100/$AC$15</f>
        <v>52.000874634330671</v>
      </c>
      <c r="AB15" s="1245"/>
      <c r="AC15" s="1226">
        <f>E15+H15+K15+N15+Q15+T15+W15+Z15</f>
        <v>2355270</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6539</v>
      </c>
      <c r="F19" s="655">
        <f>H15</f>
        <v>162287</v>
      </c>
      <c r="G19" s="655"/>
      <c r="H19" s="655">
        <f>K15</f>
        <v>78835</v>
      </c>
      <c r="I19" s="655">
        <f>N15</f>
        <v>89095</v>
      </c>
      <c r="J19" s="655"/>
      <c r="K19" s="655">
        <f>Q15</f>
        <v>103583</v>
      </c>
      <c r="L19" s="655">
        <f>T15</f>
        <v>172822</v>
      </c>
      <c r="M19" s="655"/>
      <c r="N19" s="655">
        <f>W15</f>
        <v>517348</v>
      </c>
      <c r="O19" s="655">
        <f>Z15</f>
        <v>1224761</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46" t="s">
        <v>14</v>
      </c>
      <c r="C36" s="1546"/>
      <c r="D36" s="1546"/>
      <c r="E36" s="1546"/>
      <c r="F36" s="1546"/>
      <c r="G36" s="1546"/>
      <c r="H36" s="1546"/>
      <c r="I36" s="1546"/>
      <c r="J36" s="1546"/>
      <c r="K36" s="1546"/>
    </row>
    <row r="37" spans="2:16" s="657" customFormat="1" ht="12.75" customHeight="1" x14ac:dyDescent="0.25">
      <c r="B37" s="1542"/>
      <c r="C37" s="1543"/>
      <c r="D37" s="1543"/>
      <c r="E37" s="1543"/>
      <c r="F37" s="1543"/>
      <c r="G37" s="1543"/>
      <c r="H37" s="1543"/>
      <c r="I37" s="1543"/>
      <c r="J37" s="1543"/>
      <c r="K37" s="1543"/>
      <c r="L37" s="1543"/>
      <c r="M37" s="1543"/>
      <c r="N37" s="1543"/>
      <c r="O37" s="1543"/>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21"/>
      <c r="C2" s="1421"/>
      <c r="D2" s="1421"/>
      <c r="E2" s="1421"/>
      <c r="F2" s="1421"/>
      <c r="G2" s="1421"/>
      <c r="H2" s="1421"/>
      <c r="I2" s="1421"/>
      <c r="J2" s="1421"/>
      <c r="K2" s="1421"/>
      <c r="L2" s="1421"/>
      <c r="M2" s="1421"/>
      <c r="N2" s="1421"/>
      <c r="O2" s="1421"/>
      <c r="P2" s="1421"/>
      <c r="Q2" s="1421"/>
      <c r="R2" s="1421"/>
      <c r="S2" s="210"/>
      <c r="T2" s="210"/>
    </row>
    <row r="3" spans="1:20" x14ac:dyDescent="0.25">
      <c r="C3" s="1422" t="s">
        <v>289</v>
      </c>
      <c r="D3" s="1422"/>
      <c r="E3" s="1422"/>
    </row>
    <row r="5" spans="1:20" ht="23.25" customHeight="1" x14ac:dyDescent="0.25">
      <c r="B5" s="1423" t="s">
        <v>290</v>
      </c>
      <c r="C5" s="1424"/>
      <c r="D5" s="1424"/>
      <c r="E5" s="1424"/>
      <c r="F5" s="1424"/>
      <c r="G5" s="1424"/>
      <c r="H5" s="1424"/>
      <c r="I5" s="1424"/>
      <c r="J5" s="1424"/>
      <c r="K5" s="1424"/>
      <c r="L5" s="1424"/>
      <c r="M5" s="1424"/>
      <c r="N5" s="1424"/>
      <c r="O5" s="1424"/>
      <c r="P5" s="1424"/>
      <c r="Q5" s="1425">
        <v>46112</v>
      </c>
      <c r="R5" s="1426"/>
      <c r="S5" s="1426"/>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20" t="s">
        <v>291</v>
      </c>
      <c r="C7" s="1420"/>
      <c r="D7" s="1420"/>
      <c r="E7" s="1420"/>
      <c r="F7" s="1420"/>
      <c r="G7" s="1420"/>
      <c r="H7" s="1420"/>
      <c r="I7" s="1420"/>
      <c r="J7" s="1420"/>
      <c r="K7" s="1420"/>
      <c r="L7" s="1420"/>
      <c r="M7" s="1420"/>
      <c r="N7" s="1420"/>
      <c r="O7" s="1420"/>
      <c r="P7" s="1420"/>
      <c r="Q7" s="1420"/>
      <c r="R7" s="1420"/>
      <c r="S7" s="1420"/>
    </row>
    <row r="8" spans="1:20" ht="18.75" customHeight="1" x14ac:dyDescent="0.25">
      <c r="B8" s="1419" t="s">
        <v>292</v>
      </c>
      <c r="C8" s="1419"/>
      <c r="D8" s="1419"/>
      <c r="E8" s="1419"/>
      <c r="F8" s="1419"/>
      <c r="G8" s="1419"/>
      <c r="H8" s="1419"/>
      <c r="I8" s="1419"/>
      <c r="J8" s="1419"/>
      <c r="K8" s="1419"/>
      <c r="L8" s="1419"/>
      <c r="M8" s="1419"/>
      <c r="N8" s="1419"/>
      <c r="O8" s="1419"/>
      <c r="P8" s="1419"/>
      <c r="Q8" s="1419"/>
      <c r="R8" s="1419"/>
      <c r="S8" s="1419"/>
    </row>
    <row r="9" spans="1:20" ht="18.75" customHeight="1" x14ac:dyDescent="0.25">
      <c r="B9" s="1419" t="s">
        <v>293</v>
      </c>
      <c r="C9" s="1419"/>
      <c r="D9" s="1419"/>
      <c r="E9" s="1419"/>
      <c r="F9" s="1419"/>
      <c r="G9" s="1419"/>
      <c r="H9" s="1419"/>
      <c r="I9" s="1419"/>
      <c r="J9" s="1419"/>
      <c r="K9" s="1419"/>
      <c r="L9" s="1419"/>
      <c r="M9" s="1419"/>
      <c r="N9" s="1419"/>
      <c r="O9" s="1419"/>
      <c r="P9" s="1419"/>
      <c r="Q9" s="1419"/>
      <c r="R9" s="1419"/>
      <c r="S9" s="1419"/>
    </row>
    <row r="10" spans="1:20" ht="18.75" customHeight="1" x14ac:dyDescent="0.25">
      <c r="B10" s="1419" t="s">
        <v>294</v>
      </c>
      <c r="C10" s="1419"/>
      <c r="D10" s="1419"/>
      <c r="E10" s="1419"/>
      <c r="F10" s="1419"/>
      <c r="G10" s="1419"/>
      <c r="H10" s="1419"/>
      <c r="I10" s="1419"/>
      <c r="J10" s="1419"/>
      <c r="K10" s="1419"/>
      <c r="L10" s="1419"/>
      <c r="M10" s="1419"/>
      <c r="N10" s="1419"/>
      <c r="O10" s="1419"/>
      <c r="P10" s="1419"/>
      <c r="Q10" s="1419"/>
      <c r="R10" s="1419"/>
      <c r="S10" s="1419"/>
    </row>
    <row r="11" spans="1:20" ht="18.75" customHeight="1" x14ac:dyDescent="0.25">
      <c r="B11" s="1419" t="s">
        <v>295</v>
      </c>
      <c r="C11" s="1419"/>
      <c r="D11" s="1419"/>
      <c r="E11" s="1419"/>
      <c r="F11" s="1419"/>
      <c r="G11" s="1419"/>
      <c r="H11" s="1419"/>
      <c r="I11" s="1419"/>
      <c r="J11" s="1419"/>
      <c r="K11" s="1419"/>
      <c r="L11" s="1419"/>
      <c r="M11" s="1419"/>
      <c r="N11" s="1419"/>
      <c r="O11" s="1419"/>
      <c r="P11" s="1419"/>
      <c r="Q11" s="1419"/>
      <c r="R11" s="1419"/>
      <c r="S11" s="1419"/>
    </row>
    <row r="12" spans="1:20" ht="18.75" customHeight="1" x14ac:dyDescent="0.25">
      <c r="B12" s="1419" t="s">
        <v>296</v>
      </c>
      <c r="C12" s="1419"/>
      <c r="D12" s="1419"/>
      <c r="E12" s="1419"/>
      <c r="F12" s="1419"/>
      <c r="G12" s="1419"/>
      <c r="H12" s="1419"/>
      <c r="I12" s="1419"/>
      <c r="J12" s="1419"/>
      <c r="K12" s="1419"/>
      <c r="L12" s="1419"/>
      <c r="M12" s="1419"/>
      <c r="N12" s="1419"/>
      <c r="O12" s="1419"/>
      <c r="P12" s="1419"/>
      <c r="Q12" s="1419"/>
      <c r="R12" s="1419"/>
      <c r="S12" s="1419"/>
    </row>
    <row r="13" spans="1:20" ht="18.75" customHeight="1" x14ac:dyDescent="0.25">
      <c r="B13" s="1419" t="s">
        <v>297</v>
      </c>
      <c r="C13" s="1419"/>
      <c r="D13" s="1419"/>
      <c r="E13" s="1419"/>
      <c r="F13" s="1419"/>
      <c r="G13" s="1419"/>
      <c r="H13" s="1419"/>
      <c r="I13" s="1419"/>
      <c r="J13" s="1419"/>
      <c r="K13" s="1419"/>
      <c r="L13" s="1419"/>
      <c r="M13" s="1419"/>
      <c r="N13" s="1419"/>
      <c r="O13" s="1419"/>
      <c r="P13" s="1419"/>
      <c r="Q13" s="1419"/>
      <c r="R13" s="1419"/>
      <c r="S13" s="1419"/>
    </row>
    <row r="14" spans="1:20" ht="18.75" customHeight="1" x14ac:dyDescent="0.25">
      <c r="B14" s="1419" t="s">
        <v>298</v>
      </c>
      <c r="C14" s="1419"/>
      <c r="D14" s="1419"/>
      <c r="E14" s="1419"/>
      <c r="F14" s="1419"/>
      <c r="G14" s="1419"/>
      <c r="H14" s="1419"/>
      <c r="I14" s="1419"/>
      <c r="J14" s="1419"/>
      <c r="K14" s="1419"/>
      <c r="L14" s="1419"/>
      <c r="M14" s="1419"/>
      <c r="N14" s="1419"/>
      <c r="O14" s="1419"/>
      <c r="P14" s="1419"/>
      <c r="Q14" s="1419"/>
      <c r="R14" s="1419"/>
      <c r="S14" s="1419"/>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20" t="s">
        <v>299</v>
      </c>
      <c r="C16" s="1420"/>
      <c r="D16" s="1420"/>
      <c r="E16" s="1420"/>
      <c r="F16" s="1420"/>
      <c r="G16" s="1420"/>
      <c r="H16" s="1420"/>
      <c r="I16" s="1420"/>
      <c r="J16" s="1420"/>
      <c r="K16" s="1420"/>
      <c r="L16" s="1420"/>
      <c r="M16" s="1420"/>
      <c r="N16" s="1420"/>
      <c r="O16" s="1420"/>
      <c r="P16" s="1420"/>
      <c r="Q16" s="1420"/>
      <c r="R16" s="1420"/>
      <c r="S16" s="1420"/>
    </row>
    <row r="17" spans="2:21" ht="18.75" customHeight="1" x14ac:dyDescent="0.25">
      <c r="B17" s="1419" t="s">
        <v>300</v>
      </c>
      <c r="C17" s="1419"/>
      <c r="D17" s="1419"/>
      <c r="E17" s="1419"/>
      <c r="F17" s="1419"/>
      <c r="G17" s="1419"/>
      <c r="H17" s="1419"/>
      <c r="I17" s="1419"/>
      <c r="J17" s="1419"/>
      <c r="K17" s="1419"/>
      <c r="L17" s="1419"/>
      <c r="M17" s="1419"/>
      <c r="N17" s="1419"/>
      <c r="O17" s="1419"/>
      <c r="P17" s="1419"/>
      <c r="Q17" s="1419"/>
      <c r="R17" s="1419"/>
      <c r="S17" s="1419"/>
      <c r="T17" s="214"/>
    </row>
    <row r="18" spans="2:21" ht="18.75" customHeight="1" x14ac:dyDescent="0.25">
      <c r="B18" s="1419" t="s">
        <v>301</v>
      </c>
      <c r="C18" s="1419"/>
      <c r="D18" s="1419"/>
      <c r="E18" s="1419"/>
      <c r="F18" s="1419"/>
      <c r="G18" s="1419"/>
      <c r="H18" s="1419"/>
      <c r="I18" s="1419"/>
      <c r="J18" s="1419"/>
      <c r="K18" s="1419"/>
      <c r="L18" s="1419"/>
      <c r="M18" s="1419"/>
      <c r="N18" s="1419"/>
      <c r="O18" s="1419"/>
      <c r="P18" s="1419"/>
      <c r="Q18" s="1419"/>
      <c r="R18" s="1419"/>
      <c r="S18" s="1419"/>
      <c r="T18" s="214"/>
    </row>
    <row r="19" spans="2:21" ht="18.75" customHeight="1" x14ac:dyDescent="0.25">
      <c r="B19" s="1419" t="s">
        <v>302</v>
      </c>
      <c r="C19" s="1419"/>
      <c r="D19" s="1419"/>
      <c r="E19" s="1419"/>
      <c r="F19" s="1419"/>
      <c r="G19" s="1419"/>
      <c r="H19" s="1419"/>
      <c r="I19" s="1419"/>
      <c r="J19" s="1419"/>
      <c r="K19" s="1419"/>
      <c r="L19" s="1419"/>
      <c r="M19" s="1419"/>
      <c r="N19" s="1419"/>
      <c r="O19" s="1419"/>
      <c r="P19" s="1419"/>
      <c r="Q19" s="1419"/>
      <c r="R19" s="1419"/>
      <c r="S19" s="1419"/>
      <c r="T19" s="214"/>
    </row>
    <row r="20" spans="2:21" ht="18.75" customHeight="1" x14ac:dyDescent="0.25">
      <c r="B20" s="1419" t="s">
        <v>303</v>
      </c>
      <c r="C20" s="1419"/>
      <c r="D20" s="1419"/>
      <c r="E20" s="1419"/>
      <c r="F20" s="1419"/>
      <c r="G20" s="1419"/>
      <c r="H20" s="1419"/>
      <c r="I20" s="1419"/>
      <c r="J20" s="1419"/>
      <c r="K20" s="1419"/>
      <c r="L20" s="1419"/>
      <c r="M20" s="1419"/>
      <c r="N20" s="1419"/>
      <c r="O20" s="1419"/>
      <c r="P20" s="1419"/>
      <c r="Q20" s="1419"/>
      <c r="R20" s="1419"/>
      <c r="S20" s="1419"/>
      <c r="T20" s="214"/>
    </row>
    <row r="21" spans="2:21" ht="18.75" customHeight="1" x14ac:dyDescent="0.25">
      <c r="B21" s="1419" t="s">
        <v>304</v>
      </c>
      <c r="C21" s="1419"/>
      <c r="D21" s="1419"/>
      <c r="E21" s="1419"/>
      <c r="F21" s="1419"/>
      <c r="G21" s="1419"/>
      <c r="H21" s="1419"/>
      <c r="I21" s="1419"/>
      <c r="J21" s="1419"/>
      <c r="K21" s="1419"/>
      <c r="L21" s="1419"/>
      <c r="M21" s="1419"/>
      <c r="N21" s="1419"/>
      <c r="O21" s="1419"/>
      <c r="P21" s="1419"/>
      <c r="Q21" s="1419"/>
      <c r="R21" s="1419"/>
      <c r="S21" s="1419"/>
      <c r="T21" s="1419"/>
    </row>
    <row r="22" spans="2:21" ht="18.75" customHeight="1" x14ac:dyDescent="0.25">
      <c r="B22" s="1419" t="s">
        <v>305</v>
      </c>
      <c r="C22" s="1419"/>
      <c r="D22" s="1419"/>
      <c r="E22" s="1419"/>
      <c r="F22" s="1419"/>
      <c r="G22" s="1419"/>
      <c r="H22" s="1419"/>
      <c r="I22" s="1419"/>
      <c r="J22" s="1419"/>
      <c r="K22" s="1419"/>
      <c r="L22" s="1419"/>
      <c r="M22" s="1419"/>
      <c r="N22" s="1419"/>
      <c r="O22" s="1419"/>
      <c r="P22" s="1419"/>
      <c r="Q22" s="1419"/>
      <c r="R22" s="1419"/>
      <c r="S22" s="1419"/>
      <c r="T22" s="214"/>
    </row>
    <row r="23" spans="2:21" ht="18.75" customHeight="1" x14ac:dyDescent="0.25">
      <c r="B23" s="1419" t="s">
        <v>306</v>
      </c>
      <c r="C23" s="1419"/>
      <c r="D23" s="1419"/>
      <c r="E23" s="1419"/>
      <c r="F23" s="1419"/>
      <c r="G23" s="1419"/>
      <c r="H23" s="1419"/>
      <c r="I23" s="1419"/>
      <c r="J23" s="1419"/>
      <c r="K23" s="1419"/>
      <c r="L23" s="1419"/>
      <c r="M23" s="1419"/>
      <c r="N23" s="1419"/>
      <c r="O23" s="1419"/>
      <c r="P23" s="1419"/>
      <c r="Q23" s="1419"/>
      <c r="R23" s="1419"/>
      <c r="S23" s="1419"/>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20" t="s">
        <v>307</v>
      </c>
      <c r="C25" s="1420"/>
      <c r="D25" s="1420"/>
      <c r="E25" s="1420"/>
      <c r="F25" s="1420"/>
      <c r="G25" s="1420"/>
      <c r="H25" s="1420"/>
      <c r="I25" s="1420"/>
      <c r="J25" s="1420"/>
      <c r="K25" s="1420"/>
      <c r="L25" s="1420"/>
      <c r="M25" s="1420"/>
      <c r="N25" s="1420"/>
      <c r="O25" s="1420"/>
      <c r="P25" s="1420"/>
      <c r="Q25" s="1420"/>
      <c r="R25" s="1420"/>
      <c r="S25" s="1420"/>
    </row>
    <row r="26" spans="2:21" ht="18.75" customHeight="1" x14ac:dyDescent="0.25">
      <c r="B26" s="1419" t="s">
        <v>308</v>
      </c>
      <c r="C26" s="1419"/>
      <c r="D26" s="1419"/>
      <c r="E26" s="1419"/>
      <c r="F26" s="1419"/>
      <c r="G26" s="1419"/>
      <c r="H26" s="1419"/>
      <c r="I26" s="1419"/>
      <c r="J26" s="1419"/>
      <c r="K26" s="1419"/>
      <c r="L26" s="1419"/>
      <c r="M26" s="1419"/>
      <c r="N26" s="1419"/>
      <c r="O26" s="1419"/>
      <c r="P26" s="1419"/>
      <c r="Q26" s="1419"/>
      <c r="R26" s="1419"/>
      <c r="S26" s="1419"/>
      <c r="T26" s="1419"/>
      <c r="U26" s="1419"/>
    </row>
    <row r="27" spans="2:21" ht="18.75" customHeight="1" x14ac:dyDescent="0.25">
      <c r="B27" s="1419" t="s">
        <v>309</v>
      </c>
      <c r="C27" s="1419"/>
      <c r="D27" s="1419"/>
      <c r="E27" s="1419"/>
      <c r="F27" s="1419"/>
      <c r="G27" s="1419"/>
      <c r="H27" s="1419"/>
      <c r="I27" s="1419"/>
      <c r="J27" s="1419"/>
      <c r="K27" s="1419"/>
      <c r="L27" s="1419"/>
      <c r="M27" s="1419"/>
      <c r="N27" s="1419"/>
      <c r="O27" s="1419"/>
      <c r="P27" s="1419"/>
      <c r="Q27" s="1419"/>
      <c r="R27" s="1419"/>
      <c r="S27" s="1419"/>
      <c r="T27" s="1419"/>
      <c r="U27" s="1419"/>
    </row>
    <row r="28" spans="2:21" ht="18.75" customHeight="1" x14ac:dyDescent="0.25">
      <c r="B28" s="1419" t="s">
        <v>310</v>
      </c>
      <c r="C28" s="1419"/>
      <c r="D28" s="1419"/>
      <c r="E28" s="1419"/>
      <c r="F28" s="1419"/>
      <c r="G28" s="1419"/>
      <c r="H28" s="1419"/>
      <c r="I28" s="1419"/>
      <c r="J28" s="1419"/>
      <c r="K28" s="1419"/>
      <c r="L28" s="1419"/>
      <c r="M28" s="1419"/>
      <c r="N28" s="1419"/>
      <c r="O28" s="1419"/>
      <c r="P28" s="1419"/>
      <c r="Q28" s="1419"/>
      <c r="R28" s="1419"/>
      <c r="S28" s="1419"/>
      <c r="T28" s="1419"/>
      <c r="U28" s="1419"/>
    </row>
    <row r="29" spans="2:21" ht="18.75" customHeight="1" x14ac:dyDescent="0.25">
      <c r="B29" s="1419" t="s">
        <v>311</v>
      </c>
      <c r="C29" s="1419"/>
      <c r="D29" s="1419"/>
      <c r="E29" s="1419"/>
      <c r="F29" s="1419"/>
      <c r="G29" s="1419"/>
      <c r="H29" s="1419"/>
      <c r="I29" s="1419"/>
      <c r="J29" s="1419"/>
      <c r="K29" s="1419"/>
      <c r="L29" s="1419"/>
      <c r="M29" s="1419"/>
      <c r="N29" s="1419"/>
      <c r="O29" s="1419"/>
      <c r="P29" s="1419"/>
      <c r="Q29" s="1419"/>
      <c r="R29" s="1419"/>
      <c r="S29" s="1419"/>
      <c r="T29" s="1419"/>
      <c r="U29" s="1419"/>
    </row>
    <row r="30" spans="2:21" ht="15" customHeight="1" x14ac:dyDescent="0.25">
      <c r="B30" s="1419" t="s">
        <v>312</v>
      </c>
      <c r="C30" s="1419"/>
      <c r="D30" s="1419"/>
      <c r="E30" s="1419"/>
      <c r="F30" s="1419"/>
      <c r="G30" s="1419"/>
      <c r="H30" s="1419"/>
      <c r="I30" s="1419"/>
      <c r="J30" s="1419"/>
      <c r="K30" s="1419"/>
      <c r="L30" s="1419"/>
      <c r="M30" s="1419"/>
      <c r="N30" s="1419"/>
      <c r="O30" s="1419"/>
      <c r="P30" s="1419"/>
      <c r="Q30" s="1419"/>
      <c r="R30" s="1419"/>
      <c r="S30" s="1419"/>
      <c r="T30" s="1419"/>
      <c r="U30" s="1419"/>
    </row>
    <row r="31" spans="2:21" ht="18.75" customHeight="1" x14ac:dyDescent="0.25">
      <c r="B31" s="1419" t="s">
        <v>313</v>
      </c>
      <c r="C31" s="1419"/>
      <c r="D31" s="1419"/>
      <c r="E31" s="1419"/>
      <c r="F31" s="1419"/>
      <c r="G31" s="1419"/>
      <c r="H31" s="1419"/>
      <c r="I31" s="1419"/>
      <c r="J31" s="1419"/>
      <c r="K31" s="1419"/>
      <c r="L31" s="1419"/>
      <c r="M31" s="1419"/>
      <c r="N31" s="1419"/>
      <c r="O31" s="1419"/>
      <c r="P31" s="1419"/>
      <c r="Q31" s="1419"/>
      <c r="R31" s="1419"/>
      <c r="S31" s="1419"/>
      <c r="T31" s="1419"/>
      <c r="U31" s="1419"/>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47"/>
      <c r="C2" s="1547"/>
      <c r="D2" s="1547"/>
      <c r="E2" s="1547"/>
      <c r="F2" s="1547"/>
      <c r="G2" s="667"/>
      <c r="H2" s="1556"/>
      <c r="I2" s="1556"/>
      <c r="J2" s="1556"/>
      <c r="K2" s="1556"/>
      <c r="L2" s="1556"/>
      <c r="M2" s="1556"/>
      <c r="N2" s="1556"/>
      <c r="O2" s="1556"/>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49" t="s">
        <v>398</v>
      </c>
      <c r="C4" s="1549"/>
      <c r="D4" s="1549"/>
      <c r="E4" s="1549"/>
      <c r="F4" s="1549"/>
      <c r="G4" s="1549"/>
      <c r="H4" s="1549"/>
      <c r="I4" s="1549"/>
      <c r="J4" s="1549"/>
      <c r="K4" s="1549"/>
      <c r="L4" s="1549"/>
      <c r="M4" s="1549"/>
      <c r="N4" s="1549"/>
      <c r="O4" s="1549"/>
      <c r="P4" s="1549"/>
      <c r="Q4" s="1549"/>
      <c r="R4" s="1549"/>
      <c r="S4" s="1549"/>
      <c r="T4" s="1549"/>
      <c r="U4" s="1549"/>
      <c r="V4" s="1549"/>
      <c r="W4" s="1549"/>
      <c r="X4" s="1549"/>
      <c r="Z4" s="1215"/>
    </row>
    <row r="5" spans="1:26" s="623"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57" t="s">
        <v>12</v>
      </c>
      <c r="C7" s="625"/>
      <c r="D7" s="1559" t="s">
        <v>29</v>
      </c>
      <c r="E7" s="1560"/>
      <c r="F7" s="669"/>
      <c r="G7" s="670"/>
      <c r="H7" s="1559" t="s">
        <v>243</v>
      </c>
      <c r="I7" s="1560"/>
      <c r="J7" s="627"/>
      <c r="K7" s="1559" t="s">
        <v>31</v>
      </c>
      <c r="L7" s="1560"/>
      <c r="M7" s="627"/>
      <c r="N7" s="1559" t="s">
        <v>49</v>
      </c>
      <c r="O7" s="1560"/>
      <c r="P7" s="627"/>
      <c r="Q7" s="1559" t="s">
        <v>50</v>
      </c>
      <c r="R7" s="1560"/>
      <c r="T7" s="1561" t="s">
        <v>51</v>
      </c>
      <c r="U7" s="1562"/>
      <c r="V7" s="627"/>
      <c r="W7" s="1559" t="s">
        <v>113</v>
      </c>
      <c r="X7" s="1560"/>
      <c r="Z7" s="1216"/>
    </row>
    <row r="8" spans="1:26" s="628" customFormat="1" ht="36" customHeight="1" x14ac:dyDescent="0.35">
      <c r="A8" s="661"/>
      <c r="B8" s="1558"/>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469701</v>
      </c>
      <c r="E10" s="676">
        <v>19.942554356825333</v>
      </c>
      <c r="F10" s="677"/>
      <c r="G10" s="678"/>
      <c r="H10" s="675">
        <v>444855</v>
      </c>
      <c r="I10" s="676">
        <v>94.710251841064846</v>
      </c>
      <c r="J10" s="679"/>
      <c r="K10" s="675">
        <v>85057</v>
      </c>
      <c r="L10" s="676">
        <v>19.12016274966</v>
      </c>
      <c r="M10" s="680">
        <v>53364</v>
      </c>
      <c r="N10" s="675">
        <v>151624</v>
      </c>
      <c r="O10" s="676">
        <v>34.083914983533958</v>
      </c>
      <c r="P10" s="678">
        <v>53364</v>
      </c>
      <c r="Q10" s="675">
        <v>122295</v>
      </c>
      <c r="R10" s="676">
        <f t="shared" ref="R10:R27" si="0">Q10*100/H10</f>
        <v>27.490980207033754</v>
      </c>
      <c r="S10" s="681"/>
      <c r="T10" s="675">
        <f t="shared" ref="T10:T27" si="1">K10+N10+Q10</f>
        <v>358976</v>
      </c>
      <c r="U10" s="676">
        <f>T10*100/H10</f>
        <v>80.695057940227713</v>
      </c>
      <c r="V10" s="678">
        <v>53364</v>
      </c>
      <c r="W10" s="675">
        <v>85879</v>
      </c>
      <c r="X10" s="676">
        <f>W10*100/H10</f>
        <v>19.304942059772284</v>
      </c>
      <c r="Z10" s="852"/>
    </row>
    <row r="11" spans="1:26" s="633" customFormat="1" ht="18" customHeight="1" x14ac:dyDescent="0.25">
      <c r="A11" s="673"/>
      <c r="B11" s="682" t="s">
        <v>7</v>
      </c>
      <c r="D11" s="683">
        <v>62021</v>
      </c>
      <c r="E11" s="684">
        <v>2.6332862049786225</v>
      </c>
      <c r="F11" s="677"/>
      <c r="G11" s="678"/>
      <c r="H11" s="683">
        <v>57743</v>
      </c>
      <c r="I11" s="684">
        <v>93.102336305444936</v>
      </c>
      <c r="J11" s="679"/>
      <c r="K11" s="683">
        <v>14513</v>
      </c>
      <c r="L11" s="684">
        <v>25.133782449820757</v>
      </c>
      <c r="M11" s="680">
        <v>5161</v>
      </c>
      <c r="N11" s="683">
        <v>17760</v>
      </c>
      <c r="O11" s="684">
        <v>30.756974871412986</v>
      </c>
      <c r="P11" s="678">
        <v>5161</v>
      </c>
      <c r="Q11" s="683">
        <v>17636</v>
      </c>
      <c r="R11" s="684">
        <f t="shared" si="0"/>
        <v>30.542230227040505</v>
      </c>
      <c r="S11" s="681"/>
      <c r="T11" s="683">
        <f t="shared" si="1"/>
        <v>49909</v>
      </c>
      <c r="U11" s="684">
        <f t="shared" ref="U11:U27" si="2">T11*100/H11</f>
        <v>86.432987548274255</v>
      </c>
      <c r="V11" s="678">
        <v>5161</v>
      </c>
      <c r="W11" s="683">
        <v>7834</v>
      </c>
      <c r="X11" s="684">
        <f t="shared" ref="X11:X27" si="3">W11*100/H11</f>
        <v>13.56701245172575</v>
      </c>
      <c r="Z11" s="852"/>
    </row>
    <row r="12" spans="1:26" s="633" customFormat="1" ht="18" customHeight="1" x14ac:dyDescent="0.25">
      <c r="A12" s="673"/>
      <c r="B12" s="682" t="s">
        <v>37</v>
      </c>
      <c r="D12" s="683">
        <v>50301</v>
      </c>
      <c r="E12" s="684">
        <v>2.1356787119948031</v>
      </c>
      <c r="F12" s="677"/>
      <c r="G12" s="678"/>
      <c r="H12" s="683">
        <v>43644</v>
      </c>
      <c r="I12" s="684">
        <v>86.765670662611086</v>
      </c>
      <c r="J12" s="679"/>
      <c r="K12" s="683">
        <v>7381</v>
      </c>
      <c r="L12" s="684">
        <v>16.911832096049856</v>
      </c>
      <c r="M12" s="680">
        <v>3593</v>
      </c>
      <c r="N12" s="683">
        <v>11165</v>
      </c>
      <c r="O12" s="684">
        <v>25.581981486573184</v>
      </c>
      <c r="P12" s="678">
        <v>3593</v>
      </c>
      <c r="Q12" s="683">
        <v>15731</v>
      </c>
      <c r="R12" s="684">
        <f t="shared" si="0"/>
        <v>36.043900650719458</v>
      </c>
      <c r="S12" s="681"/>
      <c r="T12" s="683">
        <f t="shared" si="1"/>
        <v>34277</v>
      </c>
      <c r="U12" s="684">
        <f t="shared" si="2"/>
        <v>78.537714233342498</v>
      </c>
      <c r="V12" s="678">
        <v>3593</v>
      </c>
      <c r="W12" s="683">
        <v>9367</v>
      </c>
      <c r="X12" s="684">
        <f t="shared" si="3"/>
        <v>21.462285766657502</v>
      </c>
      <c r="Z12" s="852"/>
    </row>
    <row r="13" spans="1:26" s="633" customFormat="1" ht="18" customHeight="1" x14ac:dyDescent="0.25">
      <c r="A13" s="673"/>
      <c r="B13" s="682" t="s">
        <v>38</v>
      </c>
      <c r="D13" s="683">
        <v>50958</v>
      </c>
      <c r="E13" s="684">
        <v>2.1635736030264048</v>
      </c>
      <c r="F13" s="677"/>
      <c r="G13" s="678"/>
      <c r="H13" s="683">
        <v>47891</v>
      </c>
      <c r="I13" s="684">
        <v>93.981317948114139</v>
      </c>
      <c r="J13" s="679"/>
      <c r="K13" s="683">
        <v>8811</v>
      </c>
      <c r="L13" s="684">
        <v>18.39802885719655</v>
      </c>
      <c r="M13" s="680">
        <v>2742</v>
      </c>
      <c r="N13" s="683">
        <v>11980</v>
      </c>
      <c r="O13" s="684">
        <v>25.015138543776491</v>
      </c>
      <c r="P13" s="678">
        <v>2742</v>
      </c>
      <c r="Q13" s="683">
        <v>17427</v>
      </c>
      <c r="R13" s="684">
        <f t="shared" si="0"/>
        <v>36.388883088680544</v>
      </c>
      <c r="S13" s="681"/>
      <c r="T13" s="683">
        <f t="shared" si="1"/>
        <v>38218</v>
      </c>
      <c r="U13" s="684">
        <f t="shared" si="2"/>
        <v>79.802050489653595</v>
      </c>
      <c r="V13" s="678">
        <v>2742</v>
      </c>
      <c r="W13" s="683">
        <v>9673</v>
      </c>
      <c r="X13" s="684">
        <f t="shared" si="3"/>
        <v>20.197949510346412</v>
      </c>
      <c r="Z13" s="852"/>
    </row>
    <row r="14" spans="1:26" s="633" customFormat="1" ht="18" customHeight="1" x14ac:dyDescent="0.25">
      <c r="A14" s="673"/>
      <c r="B14" s="682" t="s">
        <v>6</v>
      </c>
      <c r="D14" s="683">
        <v>83951</v>
      </c>
      <c r="E14" s="684">
        <v>3.5643896453485162</v>
      </c>
      <c r="F14" s="677"/>
      <c r="G14" s="678"/>
      <c r="H14" s="683">
        <v>80739</v>
      </c>
      <c r="I14" s="684">
        <v>96.173958618718061</v>
      </c>
      <c r="J14" s="679"/>
      <c r="K14" s="683">
        <v>24643</v>
      </c>
      <c r="L14" s="684">
        <v>30.521804827902255</v>
      </c>
      <c r="M14" s="680">
        <v>7296</v>
      </c>
      <c r="N14" s="683">
        <v>25819</v>
      </c>
      <c r="O14" s="684">
        <v>31.978349991949369</v>
      </c>
      <c r="P14" s="678">
        <v>7296</v>
      </c>
      <c r="Q14" s="683">
        <v>21470</v>
      </c>
      <c r="R14" s="684">
        <f t="shared" si="0"/>
        <v>26.591857714363567</v>
      </c>
      <c r="S14" s="681"/>
      <c r="T14" s="683">
        <f t="shared" si="1"/>
        <v>71932</v>
      </c>
      <c r="U14" s="684">
        <f t="shared" si="2"/>
        <v>89.092012534215186</v>
      </c>
      <c r="V14" s="678">
        <v>7296</v>
      </c>
      <c r="W14" s="683">
        <v>8807</v>
      </c>
      <c r="X14" s="684">
        <f t="shared" si="3"/>
        <v>10.907987465784812</v>
      </c>
      <c r="Z14" s="852"/>
    </row>
    <row r="15" spans="1:26" s="633" customFormat="1" ht="18" customHeight="1" x14ac:dyDescent="0.25">
      <c r="A15" s="673"/>
      <c r="B15" s="682" t="s">
        <v>5</v>
      </c>
      <c r="D15" s="683">
        <v>25014</v>
      </c>
      <c r="E15" s="684">
        <v>1.0620438421072744</v>
      </c>
      <c r="F15" s="677"/>
      <c r="G15" s="678"/>
      <c r="H15" s="683">
        <v>24665</v>
      </c>
      <c r="I15" s="684">
        <v>98.604781322459417</v>
      </c>
      <c r="J15" s="679"/>
      <c r="K15" s="683">
        <v>5257</v>
      </c>
      <c r="L15" s="684">
        <v>21.313602270423676</v>
      </c>
      <c r="M15" s="680">
        <v>3462</v>
      </c>
      <c r="N15" s="683">
        <v>8524</v>
      </c>
      <c r="O15" s="684">
        <v>34.559091830529091</v>
      </c>
      <c r="P15" s="678">
        <v>3462</v>
      </c>
      <c r="Q15" s="683">
        <v>6148</v>
      </c>
      <c r="R15" s="684">
        <f t="shared" si="0"/>
        <v>24.926008514088789</v>
      </c>
      <c r="S15" s="681"/>
      <c r="T15" s="683">
        <f t="shared" si="1"/>
        <v>19929</v>
      </c>
      <c r="U15" s="684">
        <f t="shared" si="2"/>
        <v>80.798702615041563</v>
      </c>
      <c r="V15" s="678">
        <v>3462</v>
      </c>
      <c r="W15" s="683">
        <v>4736</v>
      </c>
      <c r="X15" s="684">
        <f t="shared" si="3"/>
        <v>19.201297384958444</v>
      </c>
      <c r="Z15" s="852"/>
    </row>
    <row r="16" spans="1:26" s="633" customFormat="1" ht="18" customHeight="1" x14ac:dyDescent="0.25">
      <c r="A16" s="673"/>
      <c r="B16" s="682" t="s">
        <v>4</v>
      </c>
      <c r="D16" s="683">
        <v>160682</v>
      </c>
      <c r="E16" s="684">
        <v>6.8222326951899355</v>
      </c>
      <c r="F16" s="677"/>
      <c r="G16" s="678"/>
      <c r="H16" s="683">
        <v>157675</v>
      </c>
      <c r="I16" s="684">
        <v>98.128601834679671</v>
      </c>
      <c r="J16" s="679"/>
      <c r="K16" s="683">
        <v>33949</v>
      </c>
      <c r="L16" s="684">
        <v>21.530997304582211</v>
      </c>
      <c r="M16" s="680">
        <v>14325</v>
      </c>
      <c r="N16" s="683">
        <v>42050</v>
      </c>
      <c r="O16" s="684">
        <v>26.668780719835105</v>
      </c>
      <c r="P16" s="678">
        <v>14325</v>
      </c>
      <c r="Q16" s="683">
        <v>51387</v>
      </c>
      <c r="R16" s="684">
        <f t="shared" si="0"/>
        <v>32.590455049944509</v>
      </c>
      <c r="S16" s="681"/>
      <c r="T16" s="683">
        <f t="shared" si="1"/>
        <v>127386</v>
      </c>
      <c r="U16" s="684">
        <f t="shared" si="2"/>
        <v>80.790233074361822</v>
      </c>
      <c r="V16" s="678">
        <v>14325</v>
      </c>
      <c r="W16" s="683">
        <v>30289</v>
      </c>
      <c r="X16" s="684">
        <f t="shared" si="3"/>
        <v>19.209766925638181</v>
      </c>
      <c r="Z16" s="852"/>
    </row>
    <row r="17" spans="1:26" s="633" customFormat="1" ht="18" customHeight="1" x14ac:dyDescent="0.25">
      <c r="A17" s="673"/>
      <c r="B17" s="682" t="s">
        <v>40</v>
      </c>
      <c r="D17" s="683">
        <v>104747</v>
      </c>
      <c r="E17" s="684">
        <v>4.4473457395542759</v>
      </c>
      <c r="F17" s="677"/>
      <c r="G17" s="678"/>
      <c r="H17" s="683">
        <v>101205</v>
      </c>
      <c r="I17" s="684">
        <v>96.618518907462743</v>
      </c>
      <c r="J17" s="679"/>
      <c r="K17" s="683">
        <v>25254</v>
      </c>
      <c r="L17" s="684">
        <v>24.953312583370387</v>
      </c>
      <c r="M17" s="680">
        <v>9188</v>
      </c>
      <c r="N17" s="683">
        <v>27261</v>
      </c>
      <c r="O17" s="684">
        <v>26.936416184971097</v>
      </c>
      <c r="P17" s="678">
        <v>9188</v>
      </c>
      <c r="Q17" s="683">
        <v>32115</v>
      </c>
      <c r="R17" s="684">
        <f t="shared" si="0"/>
        <v>31.73262190603231</v>
      </c>
      <c r="S17" s="681"/>
      <c r="T17" s="683">
        <f t="shared" si="1"/>
        <v>84630</v>
      </c>
      <c r="U17" s="684">
        <f t="shared" si="2"/>
        <v>83.622350674373791</v>
      </c>
      <c r="V17" s="678">
        <v>9188</v>
      </c>
      <c r="W17" s="683">
        <v>16575</v>
      </c>
      <c r="X17" s="684">
        <f t="shared" si="3"/>
        <v>16.377649325626205</v>
      </c>
      <c r="Z17" s="852"/>
    </row>
    <row r="18" spans="1:26" s="633" customFormat="1" ht="18" customHeight="1" x14ac:dyDescent="0.25">
      <c r="A18" s="673"/>
      <c r="B18" s="682" t="s">
        <v>41</v>
      </c>
      <c r="D18" s="683">
        <v>423410</v>
      </c>
      <c r="E18" s="684">
        <v>17.977132133470896</v>
      </c>
      <c r="F18" s="677"/>
      <c r="G18" s="678"/>
      <c r="H18" s="683">
        <v>381931</v>
      </c>
      <c r="I18" s="684">
        <v>90.20358517748754</v>
      </c>
      <c r="J18" s="679"/>
      <c r="K18" s="683">
        <v>49338</v>
      </c>
      <c r="L18" s="684">
        <v>12.918040169559424</v>
      </c>
      <c r="M18" s="680">
        <v>34612</v>
      </c>
      <c r="N18" s="683">
        <v>106922</v>
      </c>
      <c r="O18" s="684">
        <v>27.995109064202698</v>
      </c>
      <c r="P18" s="678">
        <v>34612</v>
      </c>
      <c r="Q18" s="683">
        <v>134576</v>
      </c>
      <c r="R18" s="684">
        <f t="shared" si="0"/>
        <v>35.235683932438057</v>
      </c>
      <c r="S18" s="681"/>
      <c r="T18" s="683">
        <f t="shared" si="1"/>
        <v>290836</v>
      </c>
      <c r="U18" s="684">
        <f t="shared" si="2"/>
        <v>76.148833166200177</v>
      </c>
      <c r="V18" s="678">
        <v>34612</v>
      </c>
      <c r="W18" s="683">
        <v>91095</v>
      </c>
      <c r="X18" s="684">
        <f t="shared" si="3"/>
        <v>23.851166833799823</v>
      </c>
      <c r="Z18" s="852"/>
    </row>
    <row r="19" spans="1:26" s="633" customFormat="1" ht="18" customHeight="1" x14ac:dyDescent="0.25">
      <c r="A19" s="673"/>
      <c r="B19" s="682" t="s">
        <v>3</v>
      </c>
      <c r="D19" s="683">
        <v>239221</v>
      </c>
      <c r="E19" s="684">
        <v>10.156839767839781</v>
      </c>
      <c r="F19" s="677"/>
      <c r="G19" s="678"/>
      <c r="H19" s="683">
        <v>221569</v>
      </c>
      <c r="I19" s="684">
        <v>92.621049155383517</v>
      </c>
      <c r="J19" s="679"/>
      <c r="K19" s="683">
        <v>50050</v>
      </c>
      <c r="L19" s="684">
        <v>22.588900071760943</v>
      </c>
      <c r="M19" s="680">
        <v>13397</v>
      </c>
      <c r="N19" s="683">
        <v>71622</v>
      </c>
      <c r="O19" s="684">
        <v>32.324919099693552</v>
      </c>
      <c r="P19" s="678">
        <v>13397</v>
      </c>
      <c r="Q19" s="683">
        <v>68578</v>
      </c>
      <c r="R19" s="684">
        <f t="shared" si="0"/>
        <v>30.951080701722713</v>
      </c>
      <c r="S19" s="681"/>
      <c r="T19" s="683">
        <f t="shared" si="1"/>
        <v>190250</v>
      </c>
      <c r="U19" s="684">
        <f t="shared" si="2"/>
        <v>85.864899873177208</v>
      </c>
      <c r="V19" s="678">
        <v>13397</v>
      </c>
      <c r="W19" s="683">
        <v>31319</v>
      </c>
      <c r="X19" s="684">
        <f t="shared" si="3"/>
        <v>14.135100126822795</v>
      </c>
      <c r="Z19" s="852"/>
    </row>
    <row r="20" spans="1:26" s="633" customFormat="1" ht="18" customHeight="1" x14ac:dyDescent="0.25">
      <c r="A20" s="673"/>
      <c r="B20" s="682" t="s">
        <v>2</v>
      </c>
      <c r="D20" s="683">
        <v>61962</v>
      </c>
      <c r="E20" s="684">
        <v>2.6307811843228164</v>
      </c>
      <c r="F20" s="677"/>
      <c r="G20" s="678"/>
      <c r="H20" s="683">
        <v>58238</v>
      </c>
      <c r="I20" s="684">
        <v>93.989864755818076</v>
      </c>
      <c r="J20" s="679"/>
      <c r="K20" s="683">
        <v>12964</v>
      </c>
      <c r="L20" s="684">
        <v>22.260379820735601</v>
      </c>
      <c r="M20" s="680">
        <v>6540</v>
      </c>
      <c r="N20" s="683">
        <v>13980</v>
      </c>
      <c r="O20" s="684">
        <v>24.004945224767333</v>
      </c>
      <c r="P20" s="678">
        <v>6540</v>
      </c>
      <c r="Q20" s="683">
        <v>15271</v>
      </c>
      <c r="R20" s="684">
        <f t="shared" si="0"/>
        <v>26.221710910402145</v>
      </c>
      <c r="S20" s="681"/>
      <c r="T20" s="683">
        <f t="shared" si="1"/>
        <v>42215</v>
      </c>
      <c r="U20" s="684">
        <f t="shared" si="2"/>
        <v>72.487035955905085</v>
      </c>
      <c r="V20" s="678">
        <v>6540</v>
      </c>
      <c r="W20" s="683">
        <v>16023</v>
      </c>
      <c r="X20" s="684">
        <f t="shared" si="3"/>
        <v>27.512964044094922</v>
      </c>
      <c r="Z20" s="852"/>
    </row>
    <row r="21" spans="1:26" s="633" customFormat="1" ht="18" customHeight="1" x14ac:dyDescent="0.25">
      <c r="A21" s="673"/>
      <c r="B21" s="682" t="s">
        <v>35</v>
      </c>
      <c r="D21" s="683">
        <v>100175</v>
      </c>
      <c r="E21" s="684">
        <v>4.2532278677179258</v>
      </c>
      <c r="F21" s="677"/>
      <c r="G21" s="678"/>
      <c r="H21" s="683">
        <v>100152</v>
      </c>
      <c r="I21" s="684">
        <v>99.977040179685545</v>
      </c>
      <c r="J21" s="679"/>
      <c r="K21" s="683">
        <v>27696</v>
      </c>
      <c r="L21" s="684">
        <v>27.653965971722982</v>
      </c>
      <c r="M21" s="680">
        <v>13798</v>
      </c>
      <c r="N21" s="683">
        <v>31687</v>
      </c>
      <c r="O21" s="684">
        <v>31.638908858535025</v>
      </c>
      <c r="P21" s="678">
        <v>13798</v>
      </c>
      <c r="Q21" s="683">
        <v>35079</v>
      </c>
      <c r="R21" s="684">
        <f t="shared" si="0"/>
        <v>35.025760843517851</v>
      </c>
      <c r="S21" s="681"/>
      <c r="T21" s="683">
        <f t="shared" si="1"/>
        <v>94462</v>
      </c>
      <c r="U21" s="684">
        <f t="shared" si="2"/>
        <v>94.318635673775859</v>
      </c>
      <c r="V21" s="678">
        <v>13798</v>
      </c>
      <c r="W21" s="683">
        <v>5690</v>
      </c>
      <c r="X21" s="684">
        <f t="shared" si="3"/>
        <v>5.6813643262241396</v>
      </c>
      <c r="Z21" s="852"/>
    </row>
    <row r="22" spans="1:26" s="633" customFormat="1" ht="18" customHeight="1" x14ac:dyDescent="0.25">
      <c r="A22" s="673"/>
      <c r="B22" s="682" t="s">
        <v>42</v>
      </c>
      <c r="D22" s="683">
        <v>282861</v>
      </c>
      <c r="E22" s="684">
        <v>12.009705893591818</v>
      </c>
      <c r="F22" s="677"/>
      <c r="G22" s="678"/>
      <c r="H22" s="683">
        <v>282709</v>
      </c>
      <c r="I22" s="684">
        <v>99.946263359035001</v>
      </c>
      <c r="J22" s="679"/>
      <c r="K22" s="683">
        <v>70867</v>
      </c>
      <c r="L22" s="684">
        <v>25.067118485792811</v>
      </c>
      <c r="M22" s="680">
        <v>24812</v>
      </c>
      <c r="N22" s="683">
        <v>85911</v>
      </c>
      <c r="O22" s="684">
        <v>30.388491346225269</v>
      </c>
      <c r="P22" s="678">
        <v>24812</v>
      </c>
      <c r="Q22" s="683">
        <v>70736</v>
      </c>
      <c r="R22" s="684">
        <f t="shared" si="0"/>
        <v>25.020781085851528</v>
      </c>
      <c r="S22" s="681"/>
      <c r="T22" s="683">
        <f t="shared" si="1"/>
        <v>227514</v>
      </c>
      <c r="U22" s="684">
        <f t="shared" si="2"/>
        <v>80.476390917869608</v>
      </c>
      <c r="V22" s="678">
        <v>24812</v>
      </c>
      <c r="W22" s="683">
        <v>55195</v>
      </c>
      <c r="X22" s="684">
        <f t="shared" si="3"/>
        <v>19.523609082130388</v>
      </c>
      <c r="Z22" s="852"/>
    </row>
    <row r="23" spans="1:26" s="633" customFormat="1" ht="18" customHeight="1" x14ac:dyDescent="0.25">
      <c r="A23" s="673">
        <v>47094</v>
      </c>
      <c r="B23" s="682" t="s">
        <v>43</v>
      </c>
      <c r="D23" s="683">
        <v>74212</v>
      </c>
      <c r="E23" s="684">
        <v>3.1508914052316719</v>
      </c>
      <c r="F23" s="677"/>
      <c r="G23" s="678"/>
      <c r="H23" s="683">
        <v>68049</v>
      </c>
      <c r="I23" s="684">
        <v>91.695413140731958</v>
      </c>
      <c r="J23" s="679"/>
      <c r="K23" s="683">
        <v>16051</v>
      </c>
      <c r="L23" s="684">
        <v>23.587414950991196</v>
      </c>
      <c r="M23" s="680">
        <v>10064</v>
      </c>
      <c r="N23" s="683">
        <v>21031</v>
      </c>
      <c r="O23" s="684">
        <v>30.905670913606372</v>
      </c>
      <c r="P23" s="678">
        <v>10064</v>
      </c>
      <c r="Q23" s="683">
        <v>20856</v>
      </c>
      <c r="R23" s="684">
        <f t="shared" si="0"/>
        <v>30.648503284398007</v>
      </c>
      <c r="S23" s="681"/>
      <c r="T23" s="683">
        <f t="shared" si="1"/>
        <v>57938</v>
      </c>
      <c r="U23" s="684">
        <f t="shared" si="2"/>
        <v>85.141589148995578</v>
      </c>
      <c r="V23" s="678">
        <v>10064</v>
      </c>
      <c r="W23" s="683">
        <v>10111</v>
      </c>
      <c r="X23" s="684">
        <f t="shared" si="3"/>
        <v>14.858410851004423</v>
      </c>
      <c r="Z23" s="852"/>
    </row>
    <row r="24" spans="1:26" s="633" customFormat="1" ht="18" customHeight="1" x14ac:dyDescent="0.25">
      <c r="B24" s="682" t="s">
        <v>44</v>
      </c>
      <c r="D24" s="685">
        <v>24006</v>
      </c>
      <c r="E24" s="684">
        <v>1.0192462010724885</v>
      </c>
      <c r="F24" s="677"/>
      <c r="G24" s="678"/>
      <c r="H24" s="683">
        <v>23920</v>
      </c>
      <c r="I24" s="684">
        <v>99.641756227609761</v>
      </c>
      <c r="J24" s="679"/>
      <c r="K24" s="685">
        <v>3207</v>
      </c>
      <c r="L24" s="684">
        <v>13.407190635451505</v>
      </c>
      <c r="M24" s="680">
        <v>1275</v>
      </c>
      <c r="N24" s="683">
        <v>6658</v>
      </c>
      <c r="O24" s="684">
        <v>27.834448160535118</v>
      </c>
      <c r="P24" s="678">
        <v>1275</v>
      </c>
      <c r="Q24" s="683">
        <v>7881</v>
      </c>
      <c r="R24" s="684">
        <f t="shared" si="0"/>
        <v>32.947324414715716</v>
      </c>
      <c r="S24" s="681"/>
      <c r="T24" s="685">
        <f t="shared" si="1"/>
        <v>17746</v>
      </c>
      <c r="U24" s="684">
        <f t="shared" si="2"/>
        <v>74.18896321070234</v>
      </c>
      <c r="V24" s="678">
        <v>1275</v>
      </c>
      <c r="W24" s="683">
        <v>6174</v>
      </c>
      <c r="X24" s="684">
        <f t="shared" si="3"/>
        <v>25.81103678929766</v>
      </c>
      <c r="Z24" s="852"/>
    </row>
    <row r="25" spans="1:26" s="633" customFormat="1" ht="18" customHeight="1" x14ac:dyDescent="0.25">
      <c r="B25" s="682" t="s">
        <v>45</v>
      </c>
      <c r="D25" s="685">
        <v>120998</v>
      </c>
      <c r="E25" s="684">
        <v>5.137330327308546</v>
      </c>
      <c r="F25" s="677"/>
      <c r="G25" s="678"/>
      <c r="H25" s="683">
        <v>120635</v>
      </c>
      <c r="I25" s="684">
        <v>99.699995041240356</v>
      </c>
      <c r="J25" s="679"/>
      <c r="K25" s="685">
        <v>19208</v>
      </c>
      <c r="L25" s="684">
        <v>15.922410577361463</v>
      </c>
      <c r="M25" s="680">
        <v>8030</v>
      </c>
      <c r="N25" s="685">
        <v>27283</v>
      </c>
      <c r="O25" s="684">
        <v>22.616156173581466</v>
      </c>
      <c r="P25" s="678">
        <v>8030</v>
      </c>
      <c r="Q25" s="683">
        <v>40610</v>
      </c>
      <c r="R25" s="684">
        <f t="shared" si="0"/>
        <v>33.66353048451942</v>
      </c>
      <c r="S25" s="681"/>
      <c r="T25" s="685">
        <f t="shared" si="1"/>
        <v>87101</v>
      </c>
      <c r="U25" s="684">
        <f t="shared" si="2"/>
        <v>72.202097235462347</v>
      </c>
      <c r="V25" s="678">
        <v>8030</v>
      </c>
      <c r="W25" s="683">
        <v>33534</v>
      </c>
      <c r="X25" s="684">
        <f t="shared" si="3"/>
        <v>27.797902764537653</v>
      </c>
      <c r="Z25" s="852"/>
    </row>
    <row r="26" spans="1:26" s="633" customFormat="1" ht="18" customHeight="1" x14ac:dyDescent="0.25">
      <c r="B26" s="682" t="s">
        <v>46</v>
      </c>
      <c r="D26" s="685">
        <v>15153</v>
      </c>
      <c r="E26" s="686">
        <v>0.64336572876994991</v>
      </c>
      <c r="F26" s="677"/>
      <c r="G26" s="678"/>
      <c r="H26" s="683">
        <v>15148</v>
      </c>
      <c r="I26" s="686">
        <v>99.967003233683101</v>
      </c>
      <c r="J26" s="679"/>
      <c r="K26" s="685">
        <v>2274</v>
      </c>
      <c r="L26" s="684">
        <v>15.011882756799578</v>
      </c>
      <c r="M26" s="680">
        <v>1753</v>
      </c>
      <c r="N26" s="685">
        <v>4499</v>
      </c>
      <c r="O26" s="686">
        <v>29.700290467388434</v>
      </c>
      <c r="P26" s="687">
        <v>1753</v>
      </c>
      <c r="Q26" s="683">
        <v>3881</v>
      </c>
      <c r="R26" s="686">
        <f t="shared" si="0"/>
        <v>25.62054396620016</v>
      </c>
      <c r="S26" s="681"/>
      <c r="T26" s="685">
        <f t="shared" si="1"/>
        <v>10654</v>
      </c>
      <c r="U26" s="686">
        <f t="shared" si="2"/>
        <v>70.332717190388166</v>
      </c>
      <c r="V26" s="687">
        <v>1753</v>
      </c>
      <c r="W26" s="683">
        <v>4494</v>
      </c>
      <c r="X26" s="686">
        <f t="shared" si="3"/>
        <v>29.66728280961183</v>
      </c>
      <c r="Z26" s="852"/>
    </row>
    <row r="27" spans="1:26" s="633" customFormat="1" ht="18" customHeight="1" x14ac:dyDescent="0.25">
      <c r="B27" s="688" t="s">
        <v>1</v>
      </c>
      <c r="D27" s="689">
        <v>5897</v>
      </c>
      <c r="E27" s="690">
        <v>0.25037469164894044</v>
      </c>
      <c r="F27" s="677"/>
      <c r="G27" s="678"/>
      <c r="H27" s="691">
        <v>5786</v>
      </c>
      <c r="I27" s="690">
        <v>98.117686959470916</v>
      </c>
      <c r="J27" s="679"/>
      <c r="K27" s="689">
        <v>1321</v>
      </c>
      <c r="L27" s="692">
        <v>22.830971310058761</v>
      </c>
      <c r="M27" s="680">
        <v>384</v>
      </c>
      <c r="N27" s="689">
        <v>1587</v>
      </c>
      <c r="O27" s="690">
        <v>27.428275146906326</v>
      </c>
      <c r="P27" s="687">
        <v>384</v>
      </c>
      <c r="Q27" s="691">
        <v>1405</v>
      </c>
      <c r="R27" s="690">
        <f t="shared" si="0"/>
        <v>24.282751469063257</v>
      </c>
      <c r="S27" s="681"/>
      <c r="T27" s="689">
        <f t="shared" si="1"/>
        <v>4313</v>
      </c>
      <c r="U27" s="690">
        <f t="shared" si="2"/>
        <v>74.541997926028344</v>
      </c>
      <c r="V27" s="687">
        <v>384</v>
      </c>
      <c r="W27" s="691">
        <v>1473</v>
      </c>
      <c r="X27" s="690">
        <f t="shared" si="3"/>
        <v>25.458002073971656</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2355270</v>
      </c>
      <c r="E29" s="1251">
        <f>SUM(E10:E27)</f>
        <v>100</v>
      </c>
      <c r="F29" s="1252"/>
      <c r="G29" s="841"/>
      <c r="H29" s="1250">
        <f>SUM(H10:H28)</f>
        <v>2236554</v>
      </c>
      <c r="I29" s="1251">
        <f>H29*100/D29</f>
        <v>94.95955877670076</v>
      </c>
      <c r="J29" s="1253"/>
      <c r="K29" s="1250">
        <f>SUM(K10:K28)</f>
        <v>457841</v>
      </c>
      <c r="L29" s="1251">
        <f>K29*100/H29</f>
        <v>20.470822524294071</v>
      </c>
      <c r="M29" s="1254"/>
      <c r="N29" s="1250">
        <f>SUM(N10:N28)</f>
        <v>667363</v>
      </c>
      <c r="O29" s="1251">
        <f>N29*100/H29</f>
        <v>29.838895014383734</v>
      </c>
      <c r="P29" s="1254"/>
      <c r="Q29" s="1255">
        <f>SUM(Q10:Q28)</f>
        <v>683082</v>
      </c>
      <c r="R29" s="1251">
        <f>Q29*100/H29</f>
        <v>30.54171730260034</v>
      </c>
      <c r="S29" s="1254"/>
      <c r="T29" s="1250">
        <f>SUM(T10:T27)</f>
        <v>1808286</v>
      </c>
      <c r="U29" s="1251">
        <f>T29*100/H29</f>
        <v>80.851434841278149</v>
      </c>
      <c r="V29" s="1254"/>
      <c r="W29" s="1255">
        <f>SUM(W10:W28)</f>
        <v>428268</v>
      </c>
      <c r="X29" s="1251">
        <f>W29*100/H29</f>
        <v>19.148565158721855</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c r="K34" s="707"/>
      <c r="L34" s="707"/>
      <c r="M34" s="707"/>
      <c r="N34" s="707"/>
      <c r="O34" s="707"/>
      <c r="P34" s="707"/>
      <c r="Q34" s="707"/>
      <c r="R34" s="707"/>
      <c r="S34" s="707"/>
      <c r="T34" s="707"/>
      <c r="U34" s="707"/>
      <c r="V34" s="707"/>
      <c r="W34" s="707"/>
      <c r="X34" s="707"/>
    </row>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I40" s="700"/>
      <c r="J40" s="700"/>
      <c r="K40" s="700"/>
      <c r="L40" s="700"/>
      <c r="M40" s="700"/>
      <c r="N40" s="700"/>
      <c r="O40" s="700"/>
      <c r="P40" s="700"/>
      <c r="Q40" s="700"/>
      <c r="R40" s="700"/>
      <c r="S40" s="700"/>
      <c r="T40" s="700"/>
      <c r="U40" s="700"/>
      <c r="V40" s="700"/>
      <c r="W40" s="700"/>
      <c r="X40" s="700"/>
      <c r="Y40" s="700"/>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63" t="s">
        <v>399</v>
      </c>
      <c r="C3" s="1563"/>
      <c r="D3" s="1563"/>
      <c r="E3" s="1563"/>
      <c r="F3" s="1563"/>
      <c r="G3" s="1563"/>
      <c r="H3" s="1563"/>
      <c r="I3" s="1563"/>
      <c r="J3" s="1563"/>
      <c r="K3" s="1563"/>
      <c r="L3" s="1563"/>
      <c r="M3" s="1563"/>
      <c r="N3" s="1563"/>
      <c r="O3" s="1563"/>
      <c r="P3" s="1563"/>
      <c r="Q3" s="1563"/>
      <c r="R3" s="1563"/>
      <c r="S3" s="1563"/>
      <c r="T3" s="1563"/>
      <c r="U3" s="1563"/>
      <c r="V3" s="1563"/>
      <c r="W3" s="1563"/>
      <c r="X3" s="1563"/>
      <c r="Y3" s="719"/>
    </row>
    <row r="4" spans="2:25" s="623"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64" t="s">
        <v>52</v>
      </c>
      <c r="G6" s="1564"/>
      <c r="H6" s="1564"/>
      <c r="I6" s="1564"/>
      <c r="J6" s="1564"/>
      <c r="K6" s="1564"/>
      <c r="L6" s="1564"/>
      <c r="M6" s="1564"/>
      <c r="N6" s="1564"/>
      <c r="O6" s="1564"/>
      <c r="P6" s="1564"/>
      <c r="Q6" s="1564"/>
      <c r="R6" s="1564"/>
      <c r="S6" s="1564"/>
      <c r="T6" s="1564"/>
      <c r="U6" s="1564"/>
      <c r="V6" s="1564"/>
      <c r="W6" s="1564"/>
      <c r="X6" s="723"/>
      <c r="Y6" s="723"/>
    </row>
    <row r="7" spans="2:25" s="722" customFormat="1" ht="64.5" customHeight="1" x14ac:dyDescent="0.25">
      <c r="B7" s="1565" t="s">
        <v>12</v>
      </c>
      <c r="C7" s="715"/>
      <c r="D7" s="713"/>
      <c r="E7" s="715"/>
      <c r="F7" s="1565" t="s">
        <v>32</v>
      </c>
      <c r="G7" s="1565"/>
      <c r="H7" s="1565" t="s">
        <v>33</v>
      </c>
      <c r="I7" s="1565"/>
      <c r="J7" s="1565" t="s">
        <v>48</v>
      </c>
      <c r="K7" s="1565"/>
      <c r="L7" s="1565" t="s">
        <v>34</v>
      </c>
      <c r="M7" s="1565"/>
      <c r="N7" s="1565" t="s">
        <v>189</v>
      </c>
      <c r="O7" s="1565"/>
      <c r="P7" s="713"/>
      <c r="Q7" s="713"/>
    </row>
    <row r="8" spans="2:25" s="715" customFormat="1" ht="20.25" customHeight="1" x14ac:dyDescent="0.25">
      <c r="B8" s="1565"/>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85057</v>
      </c>
      <c r="G10" s="560">
        <f t="shared" ref="G10:G27" si="0">F10*100/$N10</f>
        <v>19.12016274966</v>
      </c>
      <c r="H10" s="706">
        <f>'31dictsaad'!N10</f>
        <v>151624</v>
      </c>
      <c r="I10" s="560">
        <f t="shared" ref="I10:I27" si="1">H10*100/$N10</f>
        <v>34.083914983533958</v>
      </c>
      <c r="J10" s="706">
        <f>'31dictsaad'!Q10</f>
        <v>122295</v>
      </c>
      <c r="K10" s="560">
        <f t="shared" ref="K10:K27" si="2">J10*100/$N10</f>
        <v>27.490980207033754</v>
      </c>
      <c r="L10" s="706">
        <f>'31dictsaad'!W10</f>
        <v>85879</v>
      </c>
      <c r="M10" s="560">
        <f t="shared" ref="M10:M27" si="3">L10*100/$N10</f>
        <v>19.304942059772284</v>
      </c>
      <c r="N10" s="706">
        <f>F10+H10+J10+L10</f>
        <v>444855</v>
      </c>
      <c r="O10" s="560">
        <f>G10+I10+K10+M10</f>
        <v>100</v>
      </c>
      <c r="P10" s="724"/>
      <c r="Q10" s="724"/>
    </row>
    <row r="11" spans="2:25" s="697" customFormat="1" ht="18" customHeight="1" x14ac:dyDescent="0.25">
      <c r="B11" s="714" t="s">
        <v>7</v>
      </c>
      <c r="D11" s="703"/>
      <c r="F11" s="706">
        <f>'31dictsaad'!K11</f>
        <v>14513</v>
      </c>
      <c r="G11" s="560">
        <f t="shared" si="0"/>
        <v>25.133782449820757</v>
      </c>
      <c r="H11" s="706">
        <f>'31dictsaad'!N11</f>
        <v>17760</v>
      </c>
      <c r="I11" s="560">
        <f t="shared" si="1"/>
        <v>30.756974871412986</v>
      </c>
      <c r="J11" s="706">
        <f>'31dictsaad'!Q11</f>
        <v>17636</v>
      </c>
      <c r="K11" s="560">
        <f t="shared" si="2"/>
        <v>30.542230227040505</v>
      </c>
      <c r="L11" s="706">
        <f>'31dictsaad'!W11</f>
        <v>7834</v>
      </c>
      <c r="M11" s="560">
        <f t="shared" si="3"/>
        <v>13.56701245172575</v>
      </c>
      <c r="N11" s="706">
        <f t="shared" ref="N11:O27" si="4">F11+H11+J11+L11</f>
        <v>57743</v>
      </c>
      <c r="O11" s="560">
        <f t="shared" si="4"/>
        <v>99.999999999999986</v>
      </c>
      <c r="P11" s="724"/>
      <c r="Q11" s="724"/>
    </row>
    <row r="12" spans="2:25" s="697" customFormat="1" ht="22.5" customHeight="1" x14ac:dyDescent="0.25">
      <c r="B12" s="714" t="s">
        <v>37</v>
      </c>
      <c r="D12" s="703"/>
      <c r="F12" s="703">
        <f>'31dictsaad'!K12</f>
        <v>7381</v>
      </c>
      <c r="G12" s="560">
        <f t="shared" si="0"/>
        <v>16.911832096049856</v>
      </c>
      <c r="H12" s="703">
        <f>'31dictsaad'!N12</f>
        <v>11165</v>
      </c>
      <c r="I12" s="560">
        <f t="shared" si="1"/>
        <v>25.581981486573184</v>
      </c>
      <c r="J12" s="703">
        <f>'31dictsaad'!Q12</f>
        <v>15731</v>
      </c>
      <c r="K12" s="560">
        <f t="shared" si="2"/>
        <v>36.043900650719458</v>
      </c>
      <c r="L12" s="703">
        <f>'31dictsaad'!W12</f>
        <v>9367</v>
      </c>
      <c r="M12" s="560">
        <f t="shared" si="3"/>
        <v>21.462285766657502</v>
      </c>
      <c r="N12" s="706">
        <f t="shared" si="4"/>
        <v>43644</v>
      </c>
      <c r="O12" s="560">
        <f t="shared" si="4"/>
        <v>100</v>
      </c>
      <c r="P12" s="724"/>
      <c r="Q12" s="724"/>
    </row>
    <row r="13" spans="2:25" s="697" customFormat="1" ht="18" customHeight="1" x14ac:dyDescent="0.25">
      <c r="B13" s="714" t="s">
        <v>38</v>
      </c>
      <c r="D13" s="703"/>
      <c r="F13" s="706">
        <f>'31dictsaad'!K13</f>
        <v>8811</v>
      </c>
      <c r="G13" s="560">
        <f t="shared" si="0"/>
        <v>18.39802885719655</v>
      </c>
      <c r="H13" s="706">
        <f>'31dictsaad'!N13</f>
        <v>11980</v>
      </c>
      <c r="I13" s="560">
        <f t="shared" si="1"/>
        <v>25.015138543776491</v>
      </c>
      <c r="J13" s="706">
        <f>'31dictsaad'!Q13</f>
        <v>17427</v>
      </c>
      <c r="K13" s="560">
        <f t="shared" si="2"/>
        <v>36.388883088680544</v>
      </c>
      <c r="L13" s="706">
        <f>'31dictsaad'!W13</f>
        <v>9673</v>
      </c>
      <c r="M13" s="560">
        <f t="shared" si="3"/>
        <v>20.197949510346412</v>
      </c>
      <c r="N13" s="706">
        <f t="shared" si="4"/>
        <v>47891</v>
      </c>
      <c r="O13" s="560">
        <f t="shared" si="4"/>
        <v>100</v>
      </c>
      <c r="P13" s="724"/>
      <c r="Q13" s="724"/>
    </row>
    <row r="14" spans="2:25" s="697" customFormat="1" ht="18" customHeight="1" x14ac:dyDescent="0.25">
      <c r="B14" s="714" t="s">
        <v>6</v>
      </c>
      <c r="D14" s="703"/>
      <c r="F14" s="706">
        <f>'31dictsaad'!K14</f>
        <v>24643</v>
      </c>
      <c r="G14" s="560">
        <f t="shared" si="0"/>
        <v>30.521804827902255</v>
      </c>
      <c r="H14" s="706">
        <f>'31dictsaad'!N14</f>
        <v>25819</v>
      </c>
      <c r="I14" s="560">
        <f t="shared" si="1"/>
        <v>31.978349991949369</v>
      </c>
      <c r="J14" s="706">
        <f>'31dictsaad'!Q14</f>
        <v>21470</v>
      </c>
      <c r="K14" s="560">
        <f t="shared" si="2"/>
        <v>26.591857714363567</v>
      </c>
      <c r="L14" s="706">
        <f>'31dictsaad'!W14</f>
        <v>8807</v>
      </c>
      <c r="M14" s="560">
        <f t="shared" si="3"/>
        <v>10.907987465784812</v>
      </c>
      <c r="N14" s="706">
        <f t="shared" si="4"/>
        <v>80739</v>
      </c>
      <c r="O14" s="560">
        <f t="shared" si="4"/>
        <v>100</v>
      </c>
      <c r="P14" s="724"/>
      <c r="Q14" s="724"/>
    </row>
    <row r="15" spans="2:25" s="697" customFormat="1" ht="18" customHeight="1" x14ac:dyDescent="0.25">
      <c r="B15" s="714" t="s">
        <v>5</v>
      </c>
      <c r="D15" s="703"/>
      <c r="F15" s="703">
        <f>'31dictsaad'!K15</f>
        <v>5257</v>
      </c>
      <c r="G15" s="560">
        <f t="shared" si="0"/>
        <v>21.313602270423676</v>
      </c>
      <c r="H15" s="703">
        <f>'31dictsaad'!N15</f>
        <v>8524</v>
      </c>
      <c r="I15" s="560">
        <f t="shared" si="1"/>
        <v>34.559091830529091</v>
      </c>
      <c r="J15" s="703">
        <f>'31dictsaad'!Q15</f>
        <v>6148</v>
      </c>
      <c r="K15" s="560">
        <f t="shared" si="2"/>
        <v>24.926008514088789</v>
      </c>
      <c r="L15" s="703">
        <f>'31dictsaad'!W15</f>
        <v>4736</v>
      </c>
      <c r="M15" s="560">
        <f t="shared" si="3"/>
        <v>19.201297384958444</v>
      </c>
      <c r="N15" s="706">
        <f t="shared" si="4"/>
        <v>24665</v>
      </c>
      <c r="O15" s="560">
        <f t="shared" si="4"/>
        <v>100</v>
      </c>
      <c r="P15" s="724"/>
      <c r="Q15" s="724"/>
    </row>
    <row r="16" spans="2:25" s="697" customFormat="1" ht="18" customHeight="1" x14ac:dyDescent="0.25">
      <c r="B16" s="714" t="s">
        <v>4</v>
      </c>
      <c r="D16" s="703"/>
      <c r="F16" s="706">
        <f>'31dictsaad'!K16</f>
        <v>33949</v>
      </c>
      <c r="G16" s="560">
        <f t="shared" si="0"/>
        <v>21.530997304582211</v>
      </c>
      <c r="H16" s="706">
        <f>'31dictsaad'!N16</f>
        <v>42050</v>
      </c>
      <c r="I16" s="560">
        <f t="shared" si="1"/>
        <v>26.668780719835105</v>
      </c>
      <c r="J16" s="706">
        <f>'31dictsaad'!Q16</f>
        <v>51387</v>
      </c>
      <c r="K16" s="560">
        <f t="shared" si="2"/>
        <v>32.590455049944509</v>
      </c>
      <c r="L16" s="706">
        <f>'31dictsaad'!W16</f>
        <v>30289</v>
      </c>
      <c r="M16" s="560">
        <f t="shared" si="3"/>
        <v>19.209766925638181</v>
      </c>
      <c r="N16" s="706">
        <f t="shared" si="4"/>
        <v>157675</v>
      </c>
      <c r="O16" s="560">
        <f t="shared" si="4"/>
        <v>100</v>
      </c>
      <c r="P16" s="724"/>
      <c r="Q16" s="724"/>
    </row>
    <row r="17" spans="2:25" s="697" customFormat="1" ht="18" customHeight="1" x14ac:dyDescent="0.25">
      <c r="B17" s="714" t="s">
        <v>40</v>
      </c>
      <c r="D17" s="703"/>
      <c r="F17" s="706">
        <f>'31dictsaad'!K17</f>
        <v>25254</v>
      </c>
      <c r="G17" s="560">
        <f t="shared" si="0"/>
        <v>24.953312583370387</v>
      </c>
      <c r="H17" s="706">
        <f>'31dictsaad'!N17</f>
        <v>27261</v>
      </c>
      <c r="I17" s="560">
        <f t="shared" si="1"/>
        <v>26.936416184971097</v>
      </c>
      <c r="J17" s="706">
        <f>'31dictsaad'!Q17</f>
        <v>32115</v>
      </c>
      <c r="K17" s="560">
        <f t="shared" si="2"/>
        <v>31.73262190603231</v>
      </c>
      <c r="L17" s="706">
        <f>'31dictsaad'!W17</f>
        <v>16575</v>
      </c>
      <c r="M17" s="560">
        <f t="shared" si="3"/>
        <v>16.377649325626205</v>
      </c>
      <c r="N17" s="706">
        <f t="shared" si="4"/>
        <v>101205</v>
      </c>
      <c r="O17" s="560">
        <f t="shared" si="4"/>
        <v>100</v>
      </c>
      <c r="P17" s="724"/>
      <c r="Q17" s="724"/>
    </row>
    <row r="18" spans="2:25" s="697" customFormat="1" ht="18" customHeight="1" x14ac:dyDescent="0.25">
      <c r="B18" s="714" t="s">
        <v>41</v>
      </c>
      <c r="D18" s="703"/>
      <c r="F18" s="706">
        <f>'31dictsaad'!K18</f>
        <v>49338</v>
      </c>
      <c r="G18" s="560">
        <f t="shared" si="0"/>
        <v>12.918040169559424</v>
      </c>
      <c r="H18" s="706">
        <f>'31dictsaad'!N18</f>
        <v>106922</v>
      </c>
      <c r="I18" s="560">
        <f t="shared" si="1"/>
        <v>27.995109064202698</v>
      </c>
      <c r="J18" s="706">
        <f>'31dictsaad'!Q18</f>
        <v>134576</v>
      </c>
      <c r="K18" s="560">
        <f t="shared" si="2"/>
        <v>35.235683932438057</v>
      </c>
      <c r="L18" s="706">
        <f>'31dictsaad'!W18</f>
        <v>91095</v>
      </c>
      <c r="M18" s="560">
        <f t="shared" si="3"/>
        <v>23.851166833799823</v>
      </c>
      <c r="N18" s="706">
        <f t="shared" si="4"/>
        <v>381931</v>
      </c>
      <c r="O18" s="560">
        <f t="shared" si="4"/>
        <v>100</v>
      </c>
      <c r="P18" s="724"/>
      <c r="Q18" s="724"/>
    </row>
    <row r="19" spans="2:25" s="697" customFormat="1" ht="18" customHeight="1" x14ac:dyDescent="0.25">
      <c r="B19" s="714" t="s">
        <v>3</v>
      </c>
      <c r="D19" s="703"/>
      <c r="F19" s="706">
        <f>'31dictsaad'!K19</f>
        <v>50050</v>
      </c>
      <c r="G19" s="560">
        <f t="shared" si="0"/>
        <v>22.588900071760943</v>
      </c>
      <c r="H19" s="706">
        <f>'31dictsaad'!N19</f>
        <v>71622</v>
      </c>
      <c r="I19" s="560">
        <f>H19*100/$N19</f>
        <v>32.324919099693552</v>
      </c>
      <c r="J19" s="706">
        <f>'31dictsaad'!Q19</f>
        <v>68578</v>
      </c>
      <c r="K19" s="560">
        <f>J19*100/$N19</f>
        <v>30.951080701722713</v>
      </c>
      <c r="L19" s="706">
        <f>'31dictsaad'!W19</f>
        <v>31319</v>
      </c>
      <c r="M19" s="560">
        <f t="shared" si="3"/>
        <v>14.135100126822795</v>
      </c>
      <c r="N19" s="706">
        <f t="shared" si="4"/>
        <v>221569</v>
      </c>
      <c r="O19" s="560">
        <f t="shared" si="4"/>
        <v>100</v>
      </c>
      <c r="P19" s="724"/>
      <c r="Q19" s="724"/>
    </row>
    <row r="20" spans="2:25" s="697" customFormat="1" ht="18" customHeight="1" x14ac:dyDescent="0.25">
      <c r="B20" s="714" t="s">
        <v>2</v>
      </c>
      <c r="D20" s="703"/>
      <c r="F20" s="706">
        <f>'31dictsaad'!K20</f>
        <v>12964</v>
      </c>
      <c r="G20" s="560">
        <f t="shared" si="0"/>
        <v>22.260379820735601</v>
      </c>
      <c r="H20" s="706">
        <f>'31dictsaad'!N20</f>
        <v>13980</v>
      </c>
      <c r="I20" s="560">
        <f>H20*100/$N20</f>
        <v>24.004945224767333</v>
      </c>
      <c r="J20" s="706">
        <f>'31dictsaad'!Q20</f>
        <v>15271</v>
      </c>
      <c r="K20" s="560">
        <f>J20*100/$N20</f>
        <v>26.221710910402145</v>
      </c>
      <c r="L20" s="706">
        <f>'31dictsaad'!W20</f>
        <v>16023</v>
      </c>
      <c r="M20" s="560">
        <f t="shared" si="3"/>
        <v>27.512964044094922</v>
      </c>
      <c r="N20" s="706">
        <f t="shared" si="4"/>
        <v>58238</v>
      </c>
      <c r="O20" s="560">
        <f t="shared" si="4"/>
        <v>100</v>
      </c>
      <c r="P20" s="724"/>
      <c r="Q20" s="724"/>
    </row>
    <row r="21" spans="2:25" s="697" customFormat="1" ht="18" customHeight="1" x14ac:dyDescent="0.25">
      <c r="B21" s="714" t="s">
        <v>35</v>
      </c>
      <c r="D21" s="703"/>
      <c r="F21" s="706">
        <f>'31dictsaad'!K21</f>
        <v>27696</v>
      </c>
      <c r="G21" s="560">
        <f t="shared" si="0"/>
        <v>27.653965971722982</v>
      </c>
      <c r="H21" s="706">
        <f>'31dictsaad'!N21</f>
        <v>31687</v>
      </c>
      <c r="I21" s="560">
        <f>H21*100/$N21</f>
        <v>31.638908858535025</v>
      </c>
      <c r="J21" s="706">
        <f>'31dictsaad'!Q21</f>
        <v>35079</v>
      </c>
      <c r="K21" s="560">
        <f>J21*100/$N21</f>
        <v>35.025760843517851</v>
      </c>
      <c r="L21" s="706">
        <f>'31dictsaad'!W21</f>
        <v>5690</v>
      </c>
      <c r="M21" s="560">
        <f t="shared" si="3"/>
        <v>5.6813643262241396</v>
      </c>
      <c r="N21" s="706">
        <f t="shared" si="4"/>
        <v>100152</v>
      </c>
      <c r="O21" s="560">
        <f t="shared" si="4"/>
        <v>100</v>
      </c>
      <c r="P21" s="724"/>
      <c r="Q21" s="724"/>
    </row>
    <row r="22" spans="2:25" s="697" customFormat="1" ht="21" customHeight="1" x14ac:dyDescent="0.25">
      <c r="B22" s="714" t="s">
        <v>42</v>
      </c>
      <c r="D22" s="703"/>
      <c r="F22" s="706">
        <f>'31dictsaad'!K22</f>
        <v>70867</v>
      </c>
      <c r="G22" s="560">
        <f t="shared" si="0"/>
        <v>25.067118485792811</v>
      </c>
      <c r="H22" s="706">
        <f>'31dictsaad'!N22</f>
        <v>85911</v>
      </c>
      <c r="I22" s="560">
        <f>H22*100/$N22</f>
        <v>30.388491346225269</v>
      </c>
      <c r="J22" s="706">
        <f>'31dictsaad'!Q22</f>
        <v>70736</v>
      </c>
      <c r="K22" s="560">
        <f>J22*100/$N22</f>
        <v>25.020781085851528</v>
      </c>
      <c r="L22" s="706">
        <f>'31dictsaad'!W22</f>
        <v>55195</v>
      </c>
      <c r="M22" s="560">
        <f t="shared" si="3"/>
        <v>19.523609082130388</v>
      </c>
      <c r="N22" s="706">
        <f t="shared" si="4"/>
        <v>282709</v>
      </c>
      <c r="O22" s="560">
        <f t="shared" si="4"/>
        <v>100</v>
      </c>
      <c r="P22" s="724"/>
      <c r="Q22" s="724"/>
    </row>
    <row r="23" spans="2:25" s="697" customFormat="1" ht="18" customHeight="1" x14ac:dyDescent="0.25">
      <c r="B23" s="714" t="s">
        <v>43</v>
      </c>
      <c r="D23" s="703"/>
      <c r="F23" s="706">
        <f>'31dictsaad'!K23</f>
        <v>16051</v>
      </c>
      <c r="G23" s="560">
        <f t="shared" si="0"/>
        <v>23.587414950991196</v>
      </c>
      <c r="H23" s="706">
        <f>'31dictsaad'!N23</f>
        <v>21031</v>
      </c>
      <c r="I23" s="560">
        <f>H23*100/$N23</f>
        <v>30.905670913606372</v>
      </c>
      <c r="J23" s="706">
        <f>'31dictsaad'!Q23</f>
        <v>20856</v>
      </c>
      <c r="K23" s="560">
        <f>J23*100/$N23</f>
        <v>30.648503284398007</v>
      </c>
      <c r="L23" s="706">
        <f>'31dictsaad'!W23</f>
        <v>10111</v>
      </c>
      <c r="M23" s="560">
        <f t="shared" si="3"/>
        <v>14.858410851004423</v>
      </c>
      <c r="N23" s="706">
        <f t="shared" si="4"/>
        <v>68049</v>
      </c>
      <c r="O23" s="560">
        <f t="shared" si="4"/>
        <v>100</v>
      </c>
      <c r="P23" s="724"/>
      <c r="Q23" s="724"/>
    </row>
    <row r="24" spans="2:25" s="697" customFormat="1" ht="22.5" customHeight="1" x14ac:dyDescent="0.25">
      <c r="B24" s="714" t="s">
        <v>44</v>
      </c>
      <c r="D24" s="703"/>
      <c r="F24" s="703">
        <f>'31dictsaad'!K24</f>
        <v>3207</v>
      </c>
      <c r="G24" s="704">
        <f t="shared" si="0"/>
        <v>13.407190635451505</v>
      </c>
      <c r="H24" s="703">
        <f>'31dictsaad'!N24</f>
        <v>6658</v>
      </c>
      <c r="I24" s="560">
        <f t="shared" si="1"/>
        <v>27.834448160535118</v>
      </c>
      <c r="J24" s="703">
        <f>'31dictsaad'!Q24</f>
        <v>7881</v>
      </c>
      <c r="K24" s="560">
        <f t="shared" si="2"/>
        <v>32.947324414715716</v>
      </c>
      <c r="L24" s="703">
        <f>'31dictsaad'!W24</f>
        <v>6174</v>
      </c>
      <c r="M24" s="560">
        <f t="shared" si="3"/>
        <v>25.81103678929766</v>
      </c>
      <c r="N24" s="703">
        <f t="shared" si="4"/>
        <v>23920</v>
      </c>
      <c r="O24" s="560">
        <f t="shared" si="4"/>
        <v>100</v>
      </c>
      <c r="P24" s="724"/>
      <c r="Q24" s="724"/>
    </row>
    <row r="25" spans="2:25" s="697" customFormat="1" ht="18" customHeight="1" x14ac:dyDescent="0.25">
      <c r="B25" s="714" t="s">
        <v>45</v>
      </c>
      <c r="D25" s="703"/>
      <c r="F25" s="703">
        <f>'31dictsaad'!K25</f>
        <v>19208</v>
      </c>
      <c r="G25" s="704">
        <f t="shared" si="0"/>
        <v>15.922410577361463</v>
      </c>
      <c r="H25" s="703">
        <f>'31dictsaad'!N25</f>
        <v>27283</v>
      </c>
      <c r="I25" s="560">
        <f t="shared" si="1"/>
        <v>22.616156173581466</v>
      </c>
      <c r="J25" s="703">
        <f>'31dictsaad'!Q25</f>
        <v>40610</v>
      </c>
      <c r="K25" s="560">
        <f t="shared" si="2"/>
        <v>33.66353048451942</v>
      </c>
      <c r="L25" s="703">
        <f>'31dictsaad'!W25</f>
        <v>33534</v>
      </c>
      <c r="M25" s="560">
        <f t="shared" si="3"/>
        <v>27.797902764537653</v>
      </c>
      <c r="N25" s="703">
        <f t="shared" si="4"/>
        <v>120635</v>
      </c>
      <c r="O25" s="560">
        <f t="shared" si="4"/>
        <v>100</v>
      </c>
      <c r="P25" s="724"/>
      <c r="Q25" s="724"/>
    </row>
    <row r="26" spans="2:25" s="697" customFormat="1" ht="18" customHeight="1" x14ac:dyDescent="0.25">
      <c r="B26" s="714" t="s">
        <v>46</v>
      </c>
      <c r="D26" s="703"/>
      <c r="F26" s="703">
        <f>'31dictsaad'!K26</f>
        <v>2274</v>
      </c>
      <c r="G26" s="704">
        <f t="shared" si="0"/>
        <v>15.011882756799578</v>
      </c>
      <c r="H26" s="703">
        <f>'31dictsaad'!N26</f>
        <v>4499</v>
      </c>
      <c r="I26" s="560">
        <f t="shared" si="1"/>
        <v>29.700290467388434</v>
      </c>
      <c r="J26" s="703">
        <f>'31dictsaad'!Q26</f>
        <v>3881</v>
      </c>
      <c r="K26" s="560">
        <f t="shared" si="2"/>
        <v>25.62054396620016</v>
      </c>
      <c r="L26" s="703">
        <f>'31dictsaad'!W26</f>
        <v>4494</v>
      </c>
      <c r="M26" s="560">
        <f t="shared" si="3"/>
        <v>29.66728280961183</v>
      </c>
      <c r="N26" s="703">
        <f t="shared" si="4"/>
        <v>15148</v>
      </c>
      <c r="O26" s="560">
        <f t="shared" si="4"/>
        <v>100</v>
      </c>
      <c r="P26" s="724"/>
      <c r="Q26" s="724"/>
    </row>
    <row r="27" spans="2:25" s="697" customFormat="1" ht="18" customHeight="1" x14ac:dyDescent="0.25">
      <c r="B27" s="714" t="s">
        <v>1</v>
      </c>
      <c r="D27" s="703"/>
      <c r="F27" s="703">
        <f>'31dictsaad'!K27</f>
        <v>1321</v>
      </c>
      <c r="G27" s="704">
        <f t="shared" si="0"/>
        <v>22.830971310058761</v>
      </c>
      <c r="H27" s="703">
        <f>'31dictsaad'!N27</f>
        <v>1587</v>
      </c>
      <c r="I27" s="560">
        <f t="shared" si="1"/>
        <v>27.428275146906326</v>
      </c>
      <c r="J27" s="703">
        <f>'31dictsaad'!Q27</f>
        <v>1405</v>
      </c>
      <c r="K27" s="560">
        <f t="shared" si="2"/>
        <v>24.282751469063257</v>
      </c>
      <c r="L27" s="703">
        <f>'31dictsaad'!W27</f>
        <v>1473</v>
      </c>
      <c r="M27" s="560">
        <f t="shared" si="3"/>
        <v>25.458002073971656</v>
      </c>
      <c r="N27" s="706">
        <f t="shared" si="4"/>
        <v>5786</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457841</v>
      </c>
      <c r="G29" s="713">
        <f>F29*100/$N29</f>
        <v>20.470822524294071</v>
      </c>
      <c r="H29" s="727">
        <f>SUM(H10:H27)</f>
        <v>667363</v>
      </c>
      <c r="I29" s="713">
        <f>H29*100/$N29</f>
        <v>29.838895014383734</v>
      </c>
      <c r="J29" s="727">
        <f>SUM(J10:J27)</f>
        <v>683082</v>
      </c>
      <c r="K29" s="713">
        <f>J29*100/$N29</f>
        <v>30.54171730260034</v>
      </c>
      <c r="L29" s="727">
        <f>SUM(L10:L27)</f>
        <v>428268</v>
      </c>
      <c r="M29" s="713">
        <f>L29*100/$N29</f>
        <v>19.148565158721855</v>
      </c>
      <c r="N29" s="727">
        <f>SUM(N10:N27)</f>
        <v>2236554</v>
      </c>
      <c r="O29" s="713">
        <f>N29*100/$N29</f>
        <v>100</v>
      </c>
      <c r="P29" s="713"/>
      <c r="Q29" s="713"/>
    </row>
    <row r="30" spans="2:25" s="697" customFormat="1" ht="20.25" customHeight="1" x14ac:dyDescent="0.25">
      <c r="B30" s="714" t="s">
        <v>0</v>
      </c>
      <c r="C30" s="715"/>
      <c r="D30" s="727">
        <f>SUM(D10:D29)</f>
        <v>0</v>
      </c>
      <c r="E30" s="715"/>
      <c r="F30" s="727">
        <f>SUM(F10:F27)</f>
        <v>457841</v>
      </c>
      <c r="G30" s="728">
        <f>F30*100/$N30</f>
        <v>20.470822524294071</v>
      </c>
      <c r="H30" s="727">
        <f>SUM(H10:H27)</f>
        <v>667363</v>
      </c>
      <c r="I30" s="728">
        <f>H30*100/$N30</f>
        <v>29.838895014383734</v>
      </c>
      <c r="J30" s="727">
        <f>SUM(J10:J27)</f>
        <v>683082</v>
      </c>
      <c r="K30" s="728">
        <f>J30*100/$N30</f>
        <v>30.54171730260034</v>
      </c>
      <c r="L30" s="727">
        <f>SUM(L10:L28)</f>
        <v>428268</v>
      </c>
      <c r="M30" s="728">
        <f>L30*100/$N30</f>
        <v>19.148565158721855</v>
      </c>
      <c r="N30" s="727">
        <f>F30+H30+J30+L30</f>
        <v>2236554</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63" t="s">
        <v>400</v>
      </c>
      <c r="C3" s="1563"/>
      <c r="D3" s="1563"/>
      <c r="E3" s="1563"/>
      <c r="F3" s="1563"/>
      <c r="G3" s="1563"/>
      <c r="H3" s="1563"/>
      <c r="I3" s="1563"/>
      <c r="J3" s="1563"/>
      <c r="K3" s="1563"/>
      <c r="L3" s="1563"/>
      <c r="M3" s="1563"/>
      <c r="N3" s="1563"/>
      <c r="O3" s="1563"/>
      <c r="P3" s="1563"/>
      <c r="Q3" s="1563"/>
      <c r="R3" s="1563"/>
      <c r="S3" s="1563"/>
      <c r="T3" s="1563"/>
      <c r="U3" s="1563"/>
      <c r="V3" s="1563"/>
      <c r="W3" s="1563"/>
      <c r="X3" s="1563"/>
      <c r="Y3" s="712"/>
    </row>
    <row r="4" spans="1:25" s="738"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66" t="s">
        <v>52</v>
      </c>
      <c r="G6" s="1566"/>
      <c r="H6" s="1566"/>
      <c r="I6" s="1566"/>
      <c r="J6" s="1566"/>
      <c r="K6" s="1566"/>
      <c r="L6" s="1566"/>
      <c r="M6" s="1566"/>
      <c r="N6" s="1566"/>
      <c r="O6" s="1566"/>
      <c r="P6" s="1566"/>
      <c r="Q6" s="1566"/>
      <c r="R6" s="1566"/>
      <c r="S6" s="1566"/>
      <c r="T6" s="1566"/>
      <c r="U6" s="1566"/>
      <c r="V6" s="1566"/>
      <c r="W6" s="1566"/>
      <c r="X6" s="154"/>
      <c r="Y6" s="154"/>
    </row>
    <row r="7" spans="1:25" s="133" customFormat="1" ht="64.5" customHeight="1" x14ac:dyDescent="0.25">
      <c r="A7" s="132"/>
      <c r="B7" s="1567" t="s">
        <v>12</v>
      </c>
      <c r="C7" s="155"/>
      <c r="D7" s="156"/>
      <c r="E7" s="155"/>
      <c r="F7" s="1568" t="s">
        <v>32</v>
      </c>
      <c r="G7" s="1568"/>
      <c r="H7" s="1568" t="s">
        <v>33</v>
      </c>
      <c r="I7" s="1568"/>
      <c r="J7" s="1568" t="s">
        <v>48</v>
      </c>
      <c r="K7" s="1568"/>
      <c r="L7" s="1568"/>
      <c r="M7" s="1568"/>
      <c r="N7" s="1568" t="s">
        <v>223</v>
      </c>
      <c r="O7" s="1568"/>
      <c r="P7" s="156"/>
      <c r="Q7" s="156"/>
    </row>
    <row r="8" spans="1:25" s="155" customFormat="1" ht="20.25" customHeight="1" x14ac:dyDescent="0.25">
      <c r="A8" s="189"/>
      <c r="B8" s="1567"/>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85057</v>
      </c>
      <c r="G10" s="165">
        <f t="shared" ref="G10:G27" si="0">F10*100/$N10</f>
        <v>23.694341683009448</v>
      </c>
      <c r="H10" s="164">
        <f>'31dictsaad'!N10</f>
        <v>151624</v>
      </c>
      <c r="I10" s="165">
        <f t="shared" ref="I10:I27" si="1">H10*100/$N10</f>
        <v>42.237921198074524</v>
      </c>
      <c r="J10" s="164">
        <f>'31dictsaad'!Q10</f>
        <v>122295</v>
      </c>
      <c r="K10" s="165">
        <f t="shared" ref="K10:K27" si="2">J10*100/$N10</f>
        <v>34.067737118916028</v>
      </c>
      <c r="L10" s="164"/>
      <c r="M10" s="165"/>
      <c r="N10" s="164">
        <f>F10+H10+J10+L10</f>
        <v>358976</v>
      </c>
      <c r="O10" s="165">
        <f>G10+I10+K10+M10</f>
        <v>100</v>
      </c>
      <c r="P10" s="166"/>
      <c r="Q10" s="166"/>
    </row>
    <row r="11" spans="1:25" s="162" customFormat="1" ht="18" customHeight="1" x14ac:dyDescent="0.25">
      <c r="A11" s="191"/>
      <c r="B11" s="146" t="s">
        <v>7</v>
      </c>
      <c r="C11" s="159"/>
      <c r="D11" s="163"/>
      <c r="F11" s="164">
        <f>'31dictsaad'!K11</f>
        <v>14513</v>
      </c>
      <c r="G11" s="165">
        <f t="shared" si="0"/>
        <v>29.07892364102667</v>
      </c>
      <c r="H11" s="164">
        <f>'31dictsaad'!N11</f>
        <v>17760</v>
      </c>
      <c r="I11" s="165">
        <f t="shared" si="1"/>
        <v>35.584764270973174</v>
      </c>
      <c r="J11" s="164">
        <f>'31dictsaad'!Q11</f>
        <v>17636</v>
      </c>
      <c r="K11" s="165">
        <f t="shared" si="2"/>
        <v>35.336312088000163</v>
      </c>
      <c r="L11" s="164"/>
      <c r="M11" s="165"/>
      <c r="N11" s="164">
        <f t="shared" ref="N11:O27" si="3">F11+H11+J11+L11</f>
        <v>49909</v>
      </c>
      <c r="O11" s="165">
        <f t="shared" si="3"/>
        <v>100</v>
      </c>
      <c r="P11" s="166"/>
      <c r="Q11" s="166"/>
    </row>
    <row r="12" spans="1:25" s="162" customFormat="1" ht="22.5" customHeight="1" x14ac:dyDescent="0.25">
      <c r="A12" s="191"/>
      <c r="B12" s="146" t="s">
        <v>37</v>
      </c>
      <c r="C12" s="159"/>
      <c r="D12" s="163"/>
      <c r="F12" s="163">
        <f>'31dictsaad'!K12</f>
        <v>7381</v>
      </c>
      <c r="G12" s="165">
        <f t="shared" si="0"/>
        <v>21.533389736558043</v>
      </c>
      <c r="H12" s="163">
        <f>'31dictsaad'!N12</f>
        <v>11165</v>
      </c>
      <c r="I12" s="165">
        <f t="shared" si="1"/>
        <v>32.572862269160076</v>
      </c>
      <c r="J12" s="163">
        <f>'31dictsaad'!Q12</f>
        <v>15731</v>
      </c>
      <c r="K12" s="165">
        <f t="shared" si="2"/>
        <v>45.893747994281881</v>
      </c>
      <c r="L12" s="163"/>
      <c r="M12" s="165"/>
      <c r="N12" s="164">
        <f t="shared" si="3"/>
        <v>34277</v>
      </c>
      <c r="O12" s="165">
        <f t="shared" si="3"/>
        <v>100</v>
      </c>
      <c r="P12" s="166"/>
      <c r="Q12" s="166"/>
    </row>
    <row r="13" spans="1:25" s="162" customFormat="1" ht="18" customHeight="1" x14ac:dyDescent="0.25">
      <c r="A13" s="191"/>
      <c r="B13" s="146" t="s">
        <v>38</v>
      </c>
      <c r="C13" s="159"/>
      <c r="D13" s="163"/>
      <c r="F13" s="164">
        <f>'31dictsaad'!K13</f>
        <v>8811</v>
      </c>
      <c r="G13" s="165">
        <f t="shared" si="0"/>
        <v>23.054581610759328</v>
      </c>
      <c r="H13" s="164">
        <f>'31dictsaad'!N13</f>
        <v>11980</v>
      </c>
      <c r="I13" s="165">
        <f t="shared" si="1"/>
        <v>31.346485949029255</v>
      </c>
      <c r="J13" s="164">
        <f>'31dictsaad'!Q13</f>
        <v>17427</v>
      </c>
      <c r="K13" s="165">
        <f t="shared" si="2"/>
        <v>45.598932440211421</v>
      </c>
      <c r="L13" s="164"/>
      <c r="M13" s="165"/>
      <c r="N13" s="164">
        <f t="shared" si="3"/>
        <v>38218</v>
      </c>
      <c r="O13" s="165">
        <f t="shared" si="3"/>
        <v>100</v>
      </c>
      <c r="P13" s="166"/>
      <c r="Q13" s="166"/>
    </row>
    <row r="14" spans="1:25" s="162" customFormat="1" ht="18" customHeight="1" x14ac:dyDescent="0.25">
      <c r="A14" s="191"/>
      <c r="B14" s="146" t="s">
        <v>6</v>
      </c>
      <c r="C14" s="159"/>
      <c r="D14" s="163"/>
      <c r="F14" s="164">
        <f>'31dictsaad'!K14</f>
        <v>24643</v>
      </c>
      <c r="G14" s="165">
        <f t="shared" si="0"/>
        <v>34.258744369682475</v>
      </c>
      <c r="H14" s="164">
        <f>'31dictsaad'!N14</f>
        <v>25819</v>
      </c>
      <c r="I14" s="165">
        <f t="shared" si="1"/>
        <v>35.893621753878662</v>
      </c>
      <c r="J14" s="164">
        <f>'31dictsaad'!Q14</f>
        <v>21470</v>
      </c>
      <c r="K14" s="165">
        <f t="shared" si="2"/>
        <v>29.847633876438859</v>
      </c>
      <c r="L14" s="164"/>
      <c r="M14" s="165"/>
      <c r="N14" s="164">
        <f t="shared" si="3"/>
        <v>71932</v>
      </c>
      <c r="O14" s="165">
        <f t="shared" si="3"/>
        <v>100</v>
      </c>
      <c r="P14" s="166"/>
      <c r="Q14" s="166"/>
    </row>
    <row r="15" spans="1:25" s="162" customFormat="1" ht="18" customHeight="1" x14ac:dyDescent="0.25">
      <c r="A15" s="191"/>
      <c r="B15" s="146" t="s">
        <v>5</v>
      </c>
      <c r="C15" s="159"/>
      <c r="D15" s="163"/>
      <c r="F15" s="163">
        <f>'31dictsaad'!K15</f>
        <v>5257</v>
      </c>
      <c r="G15" s="165">
        <f t="shared" si="0"/>
        <v>26.378644186863365</v>
      </c>
      <c r="H15" s="163">
        <f>'31dictsaad'!N15</f>
        <v>8524</v>
      </c>
      <c r="I15" s="165">
        <f t="shared" si="1"/>
        <v>42.771840032114007</v>
      </c>
      <c r="J15" s="163">
        <f>'31dictsaad'!Q15</f>
        <v>6148</v>
      </c>
      <c r="K15" s="165">
        <f t="shared" si="2"/>
        <v>30.849515781022632</v>
      </c>
      <c r="L15" s="163"/>
      <c r="M15" s="165"/>
      <c r="N15" s="164">
        <f t="shared" si="3"/>
        <v>19929</v>
      </c>
      <c r="O15" s="165">
        <f t="shared" si="3"/>
        <v>100</v>
      </c>
      <c r="P15" s="166"/>
      <c r="Q15" s="166"/>
    </row>
    <row r="16" spans="1:25" s="162" customFormat="1" ht="18" customHeight="1" x14ac:dyDescent="0.25">
      <c r="A16" s="191"/>
      <c r="B16" s="146" t="s">
        <v>4</v>
      </c>
      <c r="C16" s="159"/>
      <c r="D16" s="163"/>
      <c r="F16" s="164">
        <f>'31dictsaad'!K16</f>
        <v>33949</v>
      </c>
      <c r="G16" s="165">
        <f t="shared" si="0"/>
        <v>26.650495344857362</v>
      </c>
      <c r="H16" s="164">
        <f>'31dictsaad'!N16</f>
        <v>42050</v>
      </c>
      <c r="I16" s="165">
        <f t="shared" si="1"/>
        <v>33.009906897147253</v>
      </c>
      <c r="J16" s="164">
        <f>'31dictsaad'!Q16</f>
        <v>51387</v>
      </c>
      <c r="K16" s="165">
        <f t="shared" si="2"/>
        <v>40.339597757995385</v>
      </c>
      <c r="L16" s="164"/>
      <c r="M16" s="165"/>
      <c r="N16" s="164">
        <f t="shared" si="3"/>
        <v>127386</v>
      </c>
      <c r="O16" s="165">
        <f t="shared" si="3"/>
        <v>100</v>
      </c>
      <c r="P16" s="166"/>
      <c r="Q16" s="166"/>
    </row>
    <row r="17" spans="1:25" s="162" customFormat="1" ht="18" customHeight="1" x14ac:dyDescent="0.25">
      <c r="A17" s="191"/>
      <c r="B17" s="146" t="s">
        <v>40</v>
      </c>
      <c r="C17" s="159"/>
      <c r="D17" s="163"/>
      <c r="F17" s="164">
        <f>'31dictsaad'!K17</f>
        <v>25254</v>
      </c>
      <c r="G17" s="165">
        <f t="shared" si="0"/>
        <v>29.840482098546616</v>
      </c>
      <c r="H17" s="164">
        <f>'31dictsaad'!N17</f>
        <v>27261</v>
      </c>
      <c r="I17" s="165">
        <f t="shared" si="1"/>
        <v>32.211981566820278</v>
      </c>
      <c r="J17" s="164">
        <f>'31dictsaad'!Q17</f>
        <v>32115</v>
      </c>
      <c r="K17" s="165">
        <f t="shared" si="2"/>
        <v>37.947536334633106</v>
      </c>
      <c r="L17" s="164"/>
      <c r="M17" s="165"/>
      <c r="N17" s="164">
        <f t="shared" si="3"/>
        <v>84630</v>
      </c>
      <c r="O17" s="165">
        <f t="shared" si="3"/>
        <v>100</v>
      </c>
      <c r="P17" s="166"/>
      <c r="Q17" s="166"/>
    </row>
    <row r="18" spans="1:25" s="162" customFormat="1" ht="18" customHeight="1" x14ac:dyDescent="0.25">
      <c r="A18" s="191"/>
      <c r="B18" s="146" t="s">
        <v>41</v>
      </c>
      <c r="C18" s="159"/>
      <c r="D18" s="163"/>
      <c r="F18" s="164">
        <f>'31dictsaad'!K18</f>
        <v>49338</v>
      </c>
      <c r="G18" s="165">
        <f t="shared" si="0"/>
        <v>16.964199755188492</v>
      </c>
      <c r="H18" s="164">
        <f>'31dictsaad'!N18</f>
        <v>106922</v>
      </c>
      <c r="I18" s="165">
        <f t="shared" si="1"/>
        <v>36.763674373186262</v>
      </c>
      <c r="J18" s="164">
        <f>'31dictsaad'!Q18</f>
        <v>134576</v>
      </c>
      <c r="K18" s="165">
        <f t="shared" si="2"/>
        <v>46.272125871625249</v>
      </c>
      <c r="L18" s="164"/>
      <c r="M18" s="165"/>
      <c r="N18" s="164">
        <f t="shared" si="3"/>
        <v>290836</v>
      </c>
      <c r="O18" s="165">
        <f t="shared" si="3"/>
        <v>100</v>
      </c>
      <c r="P18" s="166"/>
      <c r="Q18" s="166"/>
    </row>
    <row r="19" spans="1:25" s="162" customFormat="1" ht="18" customHeight="1" x14ac:dyDescent="0.25">
      <c r="A19" s="191"/>
      <c r="B19" s="146" t="s">
        <v>3</v>
      </c>
      <c r="C19" s="159"/>
      <c r="D19" s="163"/>
      <c r="F19" s="164">
        <f>'31dictsaad'!K19</f>
        <v>50050</v>
      </c>
      <c r="G19" s="165">
        <f t="shared" si="0"/>
        <v>26.307490144546648</v>
      </c>
      <c r="H19" s="164">
        <f>'31dictsaad'!N19</f>
        <v>71622</v>
      </c>
      <c r="I19" s="165">
        <f>H19*100/$N19</f>
        <v>37.646254927726673</v>
      </c>
      <c r="J19" s="164">
        <f>'31dictsaad'!Q19</f>
        <v>68578</v>
      </c>
      <c r="K19" s="165">
        <f>J19*100/$N19</f>
        <v>36.046254927726679</v>
      </c>
      <c r="L19" s="164"/>
      <c r="M19" s="165"/>
      <c r="N19" s="164">
        <f t="shared" si="3"/>
        <v>190250</v>
      </c>
      <c r="O19" s="165">
        <f t="shared" si="3"/>
        <v>100</v>
      </c>
      <c r="P19" s="166"/>
      <c r="Q19" s="166"/>
    </row>
    <row r="20" spans="1:25" s="162" customFormat="1" ht="18" customHeight="1" x14ac:dyDescent="0.25">
      <c r="A20" s="191"/>
      <c r="B20" s="146" t="s">
        <v>2</v>
      </c>
      <c r="C20" s="159"/>
      <c r="D20" s="163"/>
      <c r="F20" s="164">
        <f>'31dictsaad'!K20</f>
        <v>12964</v>
      </c>
      <c r="G20" s="165">
        <f t="shared" si="0"/>
        <v>30.709463460855147</v>
      </c>
      <c r="H20" s="164">
        <f>'31dictsaad'!N20</f>
        <v>13980</v>
      </c>
      <c r="I20" s="165">
        <f>H20*100/$N20</f>
        <v>33.116190927395479</v>
      </c>
      <c r="J20" s="164">
        <f>'31dictsaad'!Q20</f>
        <v>15271</v>
      </c>
      <c r="K20" s="165">
        <f>J20*100/$N20</f>
        <v>36.174345611749381</v>
      </c>
      <c r="L20" s="164"/>
      <c r="M20" s="165"/>
      <c r="N20" s="164">
        <f t="shared" si="3"/>
        <v>42215</v>
      </c>
      <c r="O20" s="165">
        <f t="shared" si="3"/>
        <v>100</v>
      </c>
      <c r="P20" s="166"/>
      <c r="Q20" s="166"/>
    </row>
    <row r="21" spans="1:25" s="162" customFormat="1" ht="18" customHeight="1" x14ac:dyDescent="0.25">
      <c r="A21" s="191"/>
      <c r="B21" s="146" t="s">
        <v>35</v>
      </c>
      <c r="C21" s="159"/>
      <c r="D21" s="163"/>
      <c r="F21" s="164">
        <f>'31dictsaad'!K21</f>
        <v>27696</v>
      </c>
      <c r="G21" s="165">
        <f t="shared" si="0"/>
        <v>29.319726450847959</v>
      </c>
      <c r="H21" s="164">
        <f>'31dictsaad'!N21</f>
        <v>31687</v>
      </c>
      <c r="I21" s="165">
        <f>H21*100/$N21</f>
        <v>33.54470580762635</v>
      </c>
      <c r="J21" s="164">
        <f>'31dictsaad'!Q21</f>
        <v>35079</v>
      </c>
      <c r="K21" s="165">
        <f>J21*100/$N21</f>
        <v>37.135567741525691</v>
      </c>
      <c r="L21" s="164"/>
      <c r="M21" s="165"/>
      <c r="N21" s="164">
        <f t="shared" si="3"/>
        <v>94462</v>
      </c>
      <c r="O21" s="165">
        <f t="shared" si="3"/>
        <v>100</v>
      </c>
      <c r="P21" s="166"/>
      <c r="Q21" s="166"/>
    </row>
    <row r="22" spans="1:25" s="162" customFormat="1" ht="21" customHeight="1" x14ac:dyDescent="0.25">
      <c r="A22" s="191"/>
      <c r="B22" s="146" t="s">
        <v>42</v>
      </c>
      <c r="C22" s="159"/>
      <c r="D22" s="163"/>
      <c r="F22" s="164">
        <f>'31dictsaad'!K22</f>
        <v>70867</v>
      </c>
      <c r="G22" s="165">
        <f t="shared" si="0"/>
        <v>31.148412844923829</v>
      </c>
      <c r="H22" s="164">
        <f>'31dictsaad'!N22</f>
        <v>85911</v>
      </c>
      <c r="I22" s="165">
        <f>H22*100/$N22</f>
        <v>37.760753184419421</v>
      </c>
      <c r="J22" s="164">
        <f>'31dictsaad'!Q22</f>
        <v>70736</v>
      </c>
      <c r="K22" s="165">
        <f>J22*100/$N22</f>
        <v>31.09083397065675</v>
      </c>
      <c r="L22" s="164"/>
      <c r="M22" s="165"/>
      <c r="N22" s="164">
        <f t="shared" si="3"/>
        <v>227514</v>
      </c>
      <c r="O22" s="165">
        <f t="shared" si="3"/>
        <v>100</v>
      </c>
      <c r="P22" s="166"/>
      <c r="Q22" s="166"/>
    </row>
    <row r="23" spans="1:25" s="162" customFormat="1" ht="18" customHeight="1" x14ac:dyDescent="0.25">
      <c r="A23" s="191"/>
      <c r="B23" s="146" t="s">
        <v>43</v>
      </c>
      <c r="C23" s="159"/>
      <c r="D23" s="163"/>
      <c r="F23" s="164">
        <f>'31dictsaad'!K23</f>
        <v>16051</v>
      </c>
      <c r="G23" s="165">
        <f t="shared" si="0"/>
        <v>27.703752286927404</v>
      </c>
      <c r="H23" s="164">
        <f>'31dictsaad'!N23</f>
        <v>21031</v>
      </c>
      <c r="I23" s="165">
        <f>H23*100/$N23</f>
        <v>36.299147364424037</v>
      </c>
      <c r="J23" s="164">
        <f>'31dictsaad'!Q23</f>
        <v>20856</v>
      </c>
      <c r="K23" s="165">
        <f>J23*100/$N23</f>
        <v>35.997100348648559</v>
      </c>
      <c r="L23" s="164"/>
      <c r="M23" s="165"/>
      <c r="N23" s="164">
        <f t="shared" si="3"/>
        <v>57938</v>
      </c>
      <c r="O23" s="165">
        <f t="shared" si="3"/>
        <v>100</v>
      </c>
      <c r="P23" s="166"/>
      <c r="Q23" s="166"/>
    </row>
    <row r="24" spans="1:25" s="162" customFormat="1" ht="22.5" customHeight="1" x14ac:dyDescent="0.25">
      <c r="A24" s="191"/>
      <c r="B24" s="146" t="s">
        <v>44</v>
      </c>
      <c r="C24" s="159"/>
      <c r="D24" s="163"/>
      <c r="F24" s="163">
        <f>'31dictsaad'!K24</f>
        <v>3207</v>
      </c>
      <c r="G24" s="167">
        <f t="shared" si="0"/>
        <v>18.071678124647807</v>
      </c>
      <c r="H24" s="163">
        <f>'31dictsaad'!N24</f>
        <v>6658</v>
      </c>
      <c r="I24" s="165">
        <f t="shared" si="1"/>
        <v>37.518313986250419</v>
      </c>
      <c r="J24" s="163">
        <f>'31dictsaad'!Q24</f>
        <v>7881</v>
      </c>
      <c r="K24" s="165">
        <f t="shared" si="2"/>
        <v>44.41000788910177</v>
      </c>
      <c r="L24" s="163"/>
      <c r="M24" s="165"/>
      <c r="N24" s="163">
        <f t="shared" si="3"/>
        <v>17746</v>
      </c>
      <c r="O24" s="165">
        <f t="shared" si="3"/>
        <v>100</v>
      </c>
      <c r="P24" s="166"/>
      <c r="Q24" s="166"/>
    </row>
    <row r="25" spans="1:25" s="162" customFormat="1" ht="18" customHeight="1" x14ac:dyDescent="0.25">
      <c r="A25" s="191"/>
      <c r="B25" s="146" t="s">
        <v>45</v>
      </c>
      <c r="C25" s="159"/>
      <c r="D25" s="163"/>
      <c r="F25" s="163">
        <f>'31dictsaad'!K25</f>
        <v>19208</v>
      </c>
      <c r="G25" s="167">
        <f t="shared" si="0"/>
        <v>22.052559672104799</v>
      </c>
      <c r="H25" s="163">
        <f>'31dictsaad'!N25</f>
        <v>27283</v>
      </c>
      <c r="I25" s="165">
        <f t="shared" si="1"/>
        <v>31.323406160664057</v>
      </c>
      <c r="J25" s="163">
        <f>'31dictsaad'!Q25</f>
        <v>40610</v>
      </c>
      <c r="K25" s="165">
        <f t="shared" si="2"/>
        <v>46.624034167231144</v>
      </c>
      <c r="L25" s="163"/>
      <c r="M25" s="165"/>
      <c r="N25" s="163">
        <f t="shared" si="3"/>
        <v>87101</v>
      </c>
      <c r="O25" s="165">
        <f t="shared" si="3"/>
        <v>100</v>
      </c>
      <c r="P25" s="166"/>
      <c r="Q25" s="166"/>
    </row>
    <row r="26" spans="1:25" s="162" customFormat="1" ht="18" customHeight="1" x14ac:dyDescent="0.25">
      <c r="A26" s="191"/>
      <c r="B26" s="146" t="s">
        <v>46</v>
      </c>
      <c r="C26" s="159"/>
      <c r="D26" s="163"/>
      <c r="F26" s="163">
        <f>'31dictsaad'!K26</f>
        <v>2274</v>
      </c>
      <c r="G26" s="167">
        <f t="shared" si="0"/>
        <v>21.344096114135535</v>
      </c>
      <c r="H26" s="163">
        <f>'31dictsaad'!N26</f>
        <v>4499</v>
      </c>
      <c r="I26" s="165">
        <f t="shared" si="1"/>
        <v>42.228271071897879</v>
      </c>
      <c r="J26" s="163">
        <f>'31dictsaad'!Q26</f>
        <v>3881</v>
      </c>
      <c r="K26" s="165">
        <f t="shared" si="2"/>
        <v>36.427632813966582</v>
      </c>
      <c r="L26" s="163"/>
      <c r="M26" s="165"/>
      <c r="N26" s="163">
        <f t="shared" si="3"/>
        <v>10654</v>
      </c>
      <c r="O26" s="165">
        <f t="shared" si="3"/>
        <v>100</v>
      </c>
      <c r="P26" s="166"/>
      <c r="Q26" s="166"/>
    </row>
    <row r="27" spans="1:25" s="162" customFormat="1" ht="18" customHeight="1" x14ac:dyDescent="0.25">
      <c r="A27" s="191"/>
      <c r="B27" s="146" t="s">
        <v>1</v>
      </c>
      <c r="C27" s="159"/>
      <c r="D27" s="163"/>
      <c r="F27" s="163">
        <f>'31dictsaad'!K27</f>
        <v>1321</v>
      </c>
      <c r="G27" s="167">
        <f t="shared" si="0"/>
        <v>30.628332946904706</v>
      </c>
      <c r="H27" s="163">
        <f>'31dictsaad'!N27</f>
        <v>1587</v>
      </c>
      <c r="I27" s="165">
        <f t="shared" si="1"/>
        <v>36.795733827961975</v>
      </c>
      <c r="J27" s="163">
        <f>'31dictsaad'!Q27</f>
        <v>1405</v>
      </c>
      <c r="K27" s="165">
        <f t="shared" si="2"/>
        <v>32.575933225133319</v>
      </c>
      <c r="L27" s="163"/>
      <c r="M27" s="165"/>
      <c r="N27" s="164">
        <f t="shared" si="3"/>
        <v>4313</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457841</v>
      </c>
      <c r="G29" s="172">
        <f>F29*100/$N29</f>
        <v>25.319059042651439</v>
      </c>
      <c r="H29" s="147">
        <f>SUM(H10:H27)</f>
        <v>667363</v>
      </c>
      <c r="I29" s="172">
        <f>H29*100/$N29</f>
        <v>36.905832373861216</v>
      </c>
      <c r="J29" s="147">
        <f>SUM(J10:J27)</f>
        <v>683082</v>
      </c>
      <c r="K29" s="172">
        <f>J29*100/$N29</f>
        <v>37.775108583487345</v>
      </c>
      <c r="L29" s="147"/>
      <c r="M29" s="172"/>
      <c r="N29" s="147">
        <f>SUM(N10:N27)</f>
        <v>1808286</v>
      </c>
      <c r="O29" s="172">
        <f>N29*100/$N29</f>
        <v>100</v>
      </c>
      <c r="P29" s="172"/>
      <c r="Q29" s="172"/>
    </row>
    <row r="30" spans="1:25" s="162" customFormat="1" ht="20.25" customHeight="1" x14ac:dyDescent="0.25">
      <c r="B30" s="146" t="s">
        <v>0</v>
      </c>
      <c r="C30" s="173"/>
      <c r="D30" s="147">
        <f>SUM(D10:D29)</f>
        <v>0</v>
      </c>
      <c r="E30" s="174"/>
      <c r="F30" s="147">
        <f>SUM(F10:F27)</f>
        <v>457841</v>
      </c>
      <c r="G30" s="175">
        <f>F30*100/$N30</f>
        <v>25.319059042651439</v>
      </c>
      <c r="H30" s="147">
        <f>SUM(H10:H27)</f>
        <v>667363</v>
      </c>
      <c r="I30" s="175">
        <f>H30*100/$N30</f>
        <v>36.905832373861216</v>
      </c>
      <c r="J30" s="147">
        <f>SUM(J10:J27)</f>
        <v>683082</v>
      </c>
      <c r="K30" s="175">
        <f>J30*100/$N30</f>
        <v>37.775108583487345</v>
      </c>
      <c r="L30" s="147">
        <f>SUM(L10:L28)</f>
        <v>0</v>
      </c>
      <c r="M30" s="175">
        <f>L30*100/$N30</f>
        <v>0</v>
      </c>
      <c r="N30" s="147">
        <f>F30+H30+J30+L30</f>
        <v>1808286</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46"/>
      <c r="C3" s="1446"/>
      <c r="D3" s="1446"/>
      <c r="E3" s="1446"/>
      <c r="F3" s="1446"/>
      <c r="G3" s="1446"/>
      <c r="H3" s="1446"/>
      <c r="I3" s="1446"/>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41" t="s">
        <v>401</v>
      </c>
      <c r="B4" s="1541"/>
      <c r="C4" s="1541"/>
      <c r="D4" s="1541"/>
      <c r="E4" s="1541"/>
      <c r="F4" s="1541"/>
      <c r="G4" s="1541"/>
      <c r="H4" s="1541"/>
      <c r="I4" s="1541"/>
      <c r="J4" s="1541"/>
      <c r="K4" s="1541"/>
      <c r="L4" s="1541"/>
      <c r="M4" s="1541"/>
      <c r="N4" s="1541"/>
      <c r="O4" s="1541"/>
      <c r="P4" s="1541"/>
      <c r="Q4" s="1541"/>
      <c r="R4" s="1541"/>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84" t="str">
        <f>porsaad!$B$6</f>
        <v>Situación a 31 de marzo de 2026</v>
      </c>
      <c r="C5" s="1484"/>
      <c r="D5" s="1484"/>
      <c r="E5" s="1484"/>
      <c r="F5" s="1484"/>
      <c r="G5" s="1484"/>
      <c r="H5" s="1484"/>
      <c r="I5" s="1484"/>
      <c r="J5" s="1484"/>
      <c r="K5" s="1484"/>
      <c r="L5" s="1484"/>
      <c r="M5" s="1484"/>
      <c r="N5" s="1484"/>
      <c r="O5" s="1484"/>
      <c r="P5" s="1484"/>
      <c r="Q5" s="1484"/>
      <c r="R5" s="1484"/>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69" t="s">
        <v>12</v>
      </c>
      <c r="C8" s="437"/>
      <c r="D8" s="1571" t="s">
        <v>475</v>
      </c>
      <c r="E8" s="1572"/>
      <c r="F8" s="437"/>
      <c r="G8" s="1571" t="s">
        <v>474</v>
      </c>
      <c r="H8" s="1572"/>
      <c r="I8" s="437"/>
      <c r="J8" s="1573" t="s">
        <v>243</v>
      </c>
      <c r="K8" s="1574"/>
      <c r="L8" s="1574"/>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70"/>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8676713</v>
      </c>
      <c r="E11" s="676">
        <v>17.661334770061334</v>
      </c>
      <c r="F11" s="350"/>
      <c r="G11" s="758">
        <v>1096572</v>
      </c>
      <c r="H11" s="759">
        <v>16.190506563479449</v>
      </c>
      <c r="I11" s="756"/>
      <c r="J11" s="760">
        <v>444855</v>
      </c>
      <c r="K11" s="761">
        <f>J11*100/D11</f>
        <v>5.1269991297395681</v>
      </c>
      <c r="L11" s="759">
        <f>J11*100/G11</f>
        <v>40.567787614493163</v>
      </c>
      <c r="M11" s="396"/>
      <c r="N11" s="396">
        <f>_xlfn.RANK.EQ(L11,L$11:L$31,0)</f>
        <v>1</v>
      </c>
      <c r="O11" s="396">
        <v>1</v>
      </c>
      <c r="P11" s="396">
        <f>MATCH(O11,N$11:N$31,0)</f>
        <v>1</v>
      </c>
      <c r="Q11" s="568" t="str">
        <f>INDEX(B$11:B$31,P11,1)</f>
        <v>Andalucía</v>
      </c>
      <c r="R11" s="762">
        <f>INDEX(L$11:L$31,P11,1)</f>
        <v>40.567787614493163</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1364621</v>
      </c>
      <c r="E12" s="684">
        <v>2.7776680311145325</v>
      </c>
      <c r="F12" s="350"/>
      <c r="G12" s="765">
        <v>191202</v>
      </c>
      <c r="H12" s="766">
        <v>2.8230314433985164</v>
      </c>
      <c r="I12" s="756"/>
      <c r="J12" s="767">
        <v>57743</v>
      </c>
      <c r="K12" s="448">
        <f t="shared" ref="K12:K28" si="0">J12*100/D12</f>
        <v>4.2314312911790157</v>
      </c>
      <c r="L12" s="766">
        <f t="shared" ref="L12:L28" si="1">J12*100/G12</f>
        <v>30.199997907971674</v>
      </c>
      <c r="M12" s="396"/>
      <c r="N12" s="396">
        <f t="shared" ref="N12:N31" si="2">_xlfn.RANK.EQ(L12,L$11:L$31,0)</f>
        <v>13</v>
      </c>
      <c r="O12" s="396">
        <v>2</v>
      </c>
      <c r="P12" s="396">
        <f t="shared" ref="P12:P29" si="3">MATCH(O12,N$11:N$31,0)</f>
        <v>4</v>
      </c>
      <c r="Q12" s="568" t="str">
        <f t="shared" ref="Q12:Q29" si="4">INDEX(B$11:B$31,P12,1)</f>
        <v>Balears, Illes</v>
      </c>
      <c r="R12" s="762">
        <f t="shared" ref="R12:R29" si="5">INDEX(L$11:L$31,P12,1)</f>
        <v>37.4651875958319</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1015128</v>
      </c>
      <c r="E13" s="684">
        <v>2.0662796432776815</v>
      </c>
      <c r="F13" s="350"/>
      <c r="G13" s="765">
        <v>191994</v>
      </c>
      <c r="H13" s="766">
        <v>2.8347250496535326</v>
      </c>
      <c r="I13" s="756"/>
      <c r="J13" s="767">
        <v>43644</v>
      </c>
      <c r="K13" s="448">
        <f t="shared" si="0"/>
        <v>4.2993592926212258</v>
      </c>
      <c r="L13" s="766">
        <f t="shared" si="1"/>
        <v>22.73196037376168</v>
      </c>
      <c r="M13" s="396"/>
      <c r="N13" s="396">
        <f t="shared" si="2"/>
        <v>18</v>
      </c>
      <c r="O13" s="396">
        <v>3</v>
      </c>
      <c r="P13" s="396">
        <f>MATCH(O13,N$11:N$31,0)</f>
        <v>11</v>
      </c>
      <c r="Q13" s="568" t="str">
        <f t="shared" si="4"/>
        <v>Extremadura</v>
      </c>
      <c r="R13" s="762">
        <f t="shared" si="5"/>
        <v>37.05508825063945</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1249844</v>
      </c>
      <c r="E14" s="684">
        <v>2.5440409627876983</v>
      </c>
      <c r="F14" s="350"/>
      <c r="G14" s="765">
        <v>127828</v>
      </c>
      <c r="H14" s="766">
        <v>1.8873362378361396</v>
      </c>
      <c r="I14" s="756"/>
      <c r="J14" s="767">
        <v>47891</v>
      </c>
      <c r="K14" s="448">
        <f t="shared" si="0"/>
        <v>3.8317582034237874</v>
      </c>
      <c r="L14" s="766">
        <f t="shared" si="1"/>
        <v>37.4651875958319</v>
      </c>
      <c r="M14" s="396"/>
      <c r="N14" s="396">
        <f t="shared" si="2"/>
        <v>2</v>
      </c>
      <c r="O14" s="396">
        <v>4</v>
      </c>
      <c r="P14" s="396">
        <f t="shared" si="3"/>
        <v>7</v>
      </c>
      <c r="Q14" s="568" t="str">
        <f t="shared" si="4"/>
        <v>Castilla y León</v>
      </c>
      <c r="R14" s="762">
        <f t="shared" si="5"/>
        <v>36.783145655891254</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2258866</v>
      </c>
      <c r="E15" s="684">
        <v>4.597891923670792</v>
      </c>
      <c r="F15" s="350"/>
      <c r="G15" s="765">
        <v>270684</v>
      </c>
      <c r="H15" s="766">
        <v>3.9965557014303408</v>
      </c>
      <c r="I15" s="756"/>
      <c r="J15" s="767">
        <v>80739</v>
      </c>
      <c r="K15" s="448">
        <f t="shared" si="0"/>
        <v>3.5743156079200804</v>
      </c>
      <c r="L15" s="766">
        <f t="shared" si="1"/>
        <v>29.827769650219444</v>
      </c>
      <c r="M15" s="396"/>
      <c r="N15" s="396">
        <f t="shared" si="2"/>
        <v>14</v>
      </c>
      <c r="O15" s="396">
        <v>5</v>
      </c>
      <c r="P15" s="396">
        <f t="shared" si="3"/>
        <v>16</v>
      </c>
      <c r="Q15" s="568" t="str">
        <f t="shared" si="4"/>
        <v>País Vasco</v>
      </c>
      <c r="R15" s="762">
        <f t="shared" si="5"/>
        <v>34.780164336168376</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593623</v>
      </c>
      <c r="E16" s="684">
        <v>1.2083117800724905</v>
      </c>
      <c r="F16" s="350"/>
      <c r="G16" s="769">
        <v>104312</v>
      </c>
      <c r="H16" s="766">
        <v>1.5401306258500749</v>
      </c>
      <c r="I16" s="756"/>
      <c r="J16" s="767">
        <v>24665</v>
      </c>
      <c r="K16" s="448">
        <f t="shared" si="0"/>
        <v>4.1549939945049301</v>
      </c>
      <c r="L16" s="766">
        <f t="shared" si="1"/>
        <v>23.645409924073931</v>
      </c>
      <c r="M16" s="396"/>
      <c r="N16" s="396">
        <f t="shared" si="2"/>
        <v>17</v>
      </c>
      <c r="O16" s="396">
        <v>6</v>
      </c>
      <c r="P16" s="396">
        <f t="shared" si="3"/>
        <v>9</v>
      </c>
      <c r="Q16" s="568" t="str">
        <f t="shared" si="4"/>
        <v>Cataluña</v>
      </c>
      <c r="R16" s="770">
        <f t="shared" si="5"/>
        <v>33.705841342123144</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2401221</v>
      </c>
      <c r="E17" s="684">
        <v>4.8876536469399703</v>
      </c>
      <c r="F17" s="350"/>
      <c r="G17" s="772">
        <v>428661</v>
      </c>
      <c r="H17" s="773">
        <v>6.3290315036383058</v>
      </c>
      <c r="I17" s="756"/>
      <c r="J17" s="774">
        <v>157675</v>
      </c>
      <c r="K17" s="587">
        <f t="shared" si="0"/>
        <v>6.5664509847281858</v>
      </c>
      <c r="L17" s="773">
        <f t="shared" si="1"/>
        <v>36.783145655891254</v>
      </c>
      <c r="M17" s="396"/>
      <c r="N17" s="396">
        <f t="shared" si="2"/>
        <v>4</v>
      </c>
      <c r="O17" s="396">
        <v>7</v>
      </c>
      <c r="P17" s="396">
        <f t="shared" si="3"/>
        <v>8</v>
      </c>
      <c r="Q17" s="568" t="str">
        <f t="shared" si="4"/>
        <v>Castilla - La Mancha</v>
      </c>
      <c r="R17" s="762">
        <f t="shared" si="5"/>
        <v>33.63365059952676</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2126378</v>
      </c>
      <c r="E18" s="684">
        <v>4.328214348647176</v>
      </c>
      <c r="F18" s="350"/>
      <c r="G18" s="772">
        <v>300904</v>
      </c>
      <c r="H18" s="773">
        <v>4.4427435562618962</v>
      </c>
      <c r="I18" s="756"/>
      <c r="J18" s="774">
        <v>101205</v>
      </c>
      <c r="K18" s="587">
        <f t="shared" si="0"/>
        <v>4.7595018383373038</v>
      </c>
      <c r="L18" s="773">
        <f t="shared" si="1"/>
        <v>33.63365059952676</v>
      </c>
      <c r="M18" s="396"/>
      <c r="N18" s="396">
        <f t="shared" si="2"/>
        <v>7</v>
      </c>
      <c r="O18" s="396">
        <v>8</v>
      </c>
      <c r="P18" s="396">
        <f t="shared" si="3"/>
        <v>17</v>
      </c>
      <c r="Q18" s="568" t="str">
        <f t="shared" si="4"/>
        <v>Rioja, La</v>
      </c>
      <c r="R18" s="762">
        <f t="shared" si="5"/>
        <v>33.518465249042997</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8124126</v>
      </c>
      <c r="E19" s="684">
        <v>16.536551226271897</v>
      </c>
      <c r="F19" s="350"/>
      <c r="G19" s="772">
        <v>1133130</v>
      </c>
      <c r="H19" s="773">
        <v>16.730272797659861</v>
      </c>
      <c r="I19" s="756"/>
      <c r="J19" s="774">
        <v>381931</v>
      </c>
      <c r="K19" s="587">
        <f t="shared" si="0"/>
        <v>4.7011949346920519</v>
      </c>
      <c r="L19" s="773">
        <f t="shared" si="1"/>
        <v>33.705841342123144</v>
      </c>
      <c r="M19" s="396"/>
      <c r="N19" s="396">
        <f t="shared" si="2"/>
        <v>6</v>
      </c>
      <c r="O19" s="396">
        <v>9</v>
      </c>
      <c r="P19" s="396">
        <f t="shared" si="3"/>
        <v>14</v>
      </c>
      <c r="Q19" s="568" t="str">
        <f>INDEX(B$11:B$31,P19,1)</f>
        <v>Murcia, Región de</v>
      </c>
      <c r="R19" s="762">
        <f t="shared" si="5"/>
        <v>33.248642917519682</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5425182</v>
      </c>
      <c r="E20" s="684">
        <v>11.042886343078409</v>
      </c>
      <c r="F20" s="350"/>
      <c r="G20" s="772">
        <v>691918</v>
      </c>
      <c r="H20" s="773">
        <v>10.215930117119145</v>
      </c>
      <c r="I20" s="756"/>
      <c r="J20" s="774">
        <v>221569</v>
      </c>
      <c r="K20" s="587">
        <f t="shared" si="0"/>
        <v>4.0840841837195505</v>
      </c>
      <c r="L20" s="773">
        <f>J20*100/G20</f>
        <v>32.022436184634593</v>
      </c>
      <c r="M20" s="396"/>
      <c r="N20" s="396">
        <f t="shared" si="2"/>
        <v>12</v>
      </c>
      <c r="O20" s="396">
        <v>10</v>
      </c>
      <c r="P20" s="396">
        <f t="shared" si="3"/>
        <v>21</v>
      </c>
      <c r="Q20" s="568" t="str">
        <f t="shared" si="4"/>
        <v>TOTAL</v>
      </c>
      <c r="R20" s="762">
        <f t="shared" si="5"/>
        <v>33.021946772830439</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1053345</v>
      </c>
      <c r="E21" s="684">
        <v>2.1440698422744027</v>
      </c>
      <c r="F21" s="350"/>
      <c r="G21" s="765">
        <v>157166</v>
      </c>
      <c r="H21" s="766">
        <v>2.3205016675200638</v>
      </c>
      <c r="I21" s="756"/>
      <c r="J21" s="767">
        <v>58238</v>
      </c>
      <c r="K21" s="448">
        <f t="shared" si="0"/>
        <v>5.5288628132283346</v>
      </c>
      <c r="L21" s="766">
        <f t="shared" si="1"/>
        <v>37.05508825063945</v>
      </c>
      <c r="M21" s="396"/>
      <c r="N21" s="396">
        <f t="shared" si="2"/>
        <v>3</v>
      </c>
      <c r="O21" s="396">
        <v>11</v>
      </c>
      <c r="P21" s="396">
        <f t="shared" si="3"/>
        <v>13</v>
      </c>
      <c r="Q21" s="568" t="str">
        <f t="shared" si="4"/>
        <v>Madrid, Comunidad de</v>
      </c>
      <c r="R21" s="762">
        <f t="shared" si="5"/>
        <v>32.087772643746263</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2714741</v>
      </c>
      <c r="E22" s="684">
        <v>5.5258194681570174</v>
      </c>
      <c r="F22" s="350"/>
      <c r="G22" s="765">
        <v>492391</v>
      </c>
      <c r="H22" s="766">
        <v>7.2699829261536957</v>
      </c>
      <c r="I22" s="756"/>
      <c r="J22" s="767">
        <v>100152</v>
      </c>
      <c r="K22" s="448">
        <f t="shared" si="0"/>
        <v>3.6891917129479386</v>
      </c>
      <c r="L22" s="766">
        <f t="shared" si="1"/>
        <v>20.339933101945405</v>
      </c>
      <c r="M22" s="396"/>
      <c r="N22" s="396">
        <f t="shared" si="2"/>
        <v>19</v>
      </c>
      <c r="O22" s="396">
        <v>12</v>
      </c>
      <c r="P22" s="396">
        <f t="shared" si="3"/>
        <v>10</v>
      </c>
      <c r="Q22" s="568" t="str">
        <f t="shared" si="4"/>
        <v>Comunitat Valenciana</v>
      </c>
      <c r="R22" s="762">
        <f t="shared" si="5"/>
        <v>32.022436184634593</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7113886</v>
      </c>
      <c r="E23" s="684">
        <v>14.480221042467644</v>
      </c>
      <c r="F23" s="350"/>
      <c r="G23" s="765">
        <v>881049</v>
      </c>
      <c r="H23" s="766">
        <v>13.008383961333141</v>
      </c>
      <c r="I23" s="756"/>
      <c r="J23" s="767">
        <v>282709</v>
      </c>
      <c r="K23" s="448">
        <f t="shared" si="0"/>
        <v>3.9740445657970902</v>
      </c>
      <c r="L23" s="766">
        <f t="shared" si="1"/>
        <v>32.087772643746263</v>
      </c>
      <c r="M23" s="396"/>
      <c r="N23" s="396">
        <f t="shared" si="2"/>
        <v>11</v>
      </c>
      <c r="O23" s="396">
        <v>13</v>
      </c>
      <c r="P23" s="396">
        <f t="shared" si="3"/>
        <v>2</v>
      </c>
      <c r="Q23" s="568" t="str">
        <f t="shared" si="4"/>
        <v>Aragón</v>
      </c>
      <c r="R23" s="762">
        <f t="shared" si="5"/>
        <v>30.199997907971674</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1586989</v>
      </c>
      <c r="E24" s="684">
        <v>3.2302951596307112</v>
      </c>
      <c r="F24" s="350"/>
      <c r="G24" s="765">
        <v>204667</v>
      </c>
      <c r="H24" s="766">
        <v>3.0218375143881557</v>
      </c>
      <c r="I24" s="756"/>
      <c r="J24" s="767">
        <v>68049</v>
      </c>
      <c r="K24" s="448">
        <f t="shared" si="0"/>
        <v>4.2879314223350002</v>
      </c>
      <c r="L24" s="766">
        <f>J24*100/G24</f>
        <v>33.248642917519682</v>
      </c>
      <c r="M24" s="396"/>
      <c r="N24" s="396">
        <f t="shared" si="2"/>
        <v>9</v>
      </c>
      <c r="O24" s="396">
        <v>14</v>
      </c>
      <c r="P24" s="396">
        <f t="shared" si="3"/>
        <v>5</v>
      </c>
      <c r="Q24" s="568" t="str">
        <f t="shared" si="4"/>
        <v>Canarias</v>
      </c>
      <c r="R24" s="762">
        <f t="shared" si="5"/>
        <v>29.827769650219444</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683854</v>
      </c>
      <c r="E25" s="684">
        <v>1.3919757894314961</v>
      </c>
      <c r="F25" s="350"/>
      <c r="G25" s="769">
        <v>86335</v>
      </c>
      <c r="H25" s="766">
        <v>1.2747064343773125</v>
      </c>
      <c r="I25" s="756"/>
      <c r="J25" s="767">
        <v>23920</v>
      </c>
      <c r="K25" s="448">
        <f t="shared" si="0"/>
        <v>3.4978226346559351</v>
      </c>
      <c r="L25" s="766">
        <f t="shared" si="1"/>
        <v>27.706028841142064</v>
      </c>
      <c r="M25" s="396"/>
      <c r="N25" s="396">
        <f t="shared" si="2"/>
        <v>15</v>
      </c>
      <c r="O25" s="396">
        <v>15</v>
      </c>
      <c r="P25" s="396">
        <f t="shared" si="3"/>
        <v>15</v>
      </c>
      <c r="Q25" s="568" t="str">
        <f t="shared" si="4"/>
        <v>Navarra, Comunidad Foral de</v>
      </c>
      <c r="R25" s="770">
        <f t="shared" si="5"/>
        <v>27.706028841142064</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2242343</v>
      </c>
      <c r="E26" s="684">
        <v>4.5642595752912012</v>
      </c>
      <c r="F26" s="350"/>
      <c r="G26" s="769">
        <v>346850</v>
      </c>
      <c r="H26" s="766">
        <v>5.1211203655964654</v>
      </c>
      <c r="I26" s="756"/>
      <c r="J26" s="767">
        <v>120635</v>
      </c>
      <c r="K26" s="448">
        <f t="shared" si="0"/>
        <v>5.3798638299314598</v>
      </c>
      <c r="L26" s="766">
        <f t="shared" si="1"/>
        <v>34.780164336168376</v>
      </c>
      <c r="M26" s="396"/>
      <c r="N26" s="396">
        <f t="shared" si="2"/>
        <v>5</v>
      </c>
      <c r="O26" s="396">
        <v>16</v>
      </c>
      <c r="P26" s="396">
        <f t="shared" si="3"/>
        <v>18</v>
      </c>
      <c r="Q26" s="568" t="str">
        <f t="shared" si="4"/>
        <v>Ceuta y Melilla</v>
      </c>
      <c r="R26" s="762">
        <f t="shared" si="5"/>
        <v>26.209458235187533</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326803</v>
      </c>
      <c r="E27" s="686">
        <v>0.66520319236793413</v>
      </c>
      <c r="F27" s="350"/>
      <c r="G27" s="769">
        <v>45193</v>
      </c>
      <c r="H27" s="775">
        <v>0.66725902459968589</v>
      </c>
      <c r="I27" s="756"/>
      <c r="J27" s="767">
        <v>15148</v>
      </c>
      <c r="K27" s="448">
        <f t="shared" si="0"/>
        <v>4.6352083671202529</v>
      </c>
      <c r="L27" s="775">
        <f t="shared" si="1"/>
        <v>33.518465249042997</v>
      </c>
      <c r="M27" s="396"/>
      <c r="N27" s="396">
        <f t="shared" si="2"/>
        <v>8</v>
      </c>
      <c r="O27" s="396">
        <v>17</v>
      </c>
      <c r="P27" s="396">
        <f t="shared" si="3"/>
        <v>6</v>
      </c>
      <c r="Q27" s="568" t="str">
        <f t="shared" si="4"/>
        <v>Cantabria</v>
      </c>
      <c r="R27" s="762">
        <f t="shared" si="5"/>
        <v>23.645409924073931</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170634</v>
      </c>
      <c r="E28" s="775">
        <v>0.34732325445760925</v>
      </c>
      <c r="F28" s="328"/>
      <c r="G28" s="769">
        <v>22076</v>
      </c>
      <c r="H28" s="775">
        <v>0.32594450970421673</v>
      </c>
      <c r="I28" s="756"/>
      <c r="J28" s="767">
        <v>5786</v>
      </c>
      <c r="K28" s="448">
        <f t="shared" si="0"/>
        <v>3.3908834112779398</v>
      </c>
      <c r="L28" s="775">
        <f t="shared" si="1"/>
        <v>26.209458235187533</v>
      </c>
      <c r="M28" s="396"/>
      <c r="N28" s="396">
        <f t="shared" si="2"/>
        <v>16</v>
      </c>
      <c r="O28" s="396">
        <v>18</v>
      </c>
      <c r="P28" s="396">
        <f t="shared" si="3"/>
        <v>3</v>
      </c>
      <c r="Q28" s="568" t="str">
        <f t="shared" si="4"/>
        <v>Asturias, Principado de</v>
      </c>
      <c r="R28" s="762">
        <f t="shared" si="5"/>
        <v>22.73196037376168</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20.339933101945405</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49128297</v>
      </c>
      <c r="E31" s="1258">
        <f>SUM(E11:E28)</f>
        <v>100.00000000000003</v>
      </c>
      <c r="F31" s="591"/>
      <c r="G31" s="1257">
        <f>SUM(G11:G28)</f>
        <v>6772932</v>
      </c>
      <c r="H31" s="1258">
        <f>SUM(H11:H28)</f>
        <v>100</v>
      </c>
      <c r="I31" s="320"/>
      <c r="J31" s="1257">
        <f>SUM(J11:J30)</f>
        <v>2236554</v>
      </c>
      <c r="K31" s="1259">
        <f>J31*100/D31</f>
        <v>4.5524761422118907</v>
      </c>
      <c r="L31" s="1258">
        <f>J31*100/G31</f>
        <v>33.021946772830439</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88" t="str">
        <f>'22solcasaadpot'!B32:M32</f>
        <v>(1) Cifras INE de población referidas al 01/01/2025.</v>
      </c>
      <c r="C33" s="1488"/>
      <c r="D33" s="1488"/>
      <c r="E33" s="1488"/>
      <c r="F33" s="1488"/>
      <c r="G33" s="1488"/>
      <c r="H33" s="1488"/>
      <c r="I33" s="1488"/>
      <c r="J33" s="1488"/>
      <c r="K33" s="1488"/>
      <c r="L33" s="1488"/>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89" t="str">
        <f>'22solcasaadpot'!B33:Q33</f>
        <v>(2) Cifras de Población Potencialmente Dependiente calculadas según lo explicado en la metodología</v>
      </c>
      <c r="C34" s="1489"/>
      <c r="D34" s="1489"/>
      <c r="E34" s="1489"/>
      <c r="F34" s="1489"/>
      <c r="G34" s="1489"/>
      <c r="H34" s="1489"/>
      <c r="I34" s="1489"/>
      <c r="J34" s="1489"/>
      <c r="K34" s="1489"/>
      <c r="L34" s="1489"/>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402</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243</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175</v>
      </c>
      <c r="K8" s="1459"/>
      <c r="L8" s="1459"/>
      <c r="M8" s="1459"/>
      <c r="N8" s="1459"/>
      <c r="O8" s="1460"/>
      <c r="P8" s="317"/>
      <c r="Q8" s="1458" t="s">
        <v>176</v>
      </c>
      <c r="R8" s="1459"/>
      <c r="S8" s="1459"/>
      <c r="T8" s="1459"/>
      <c r="U8" s="1459"/>
      <c r="V8" s="1460"/>
      <c r="W8" s="317"/>
      <c r="X8" s="1458" t="s">
        <v>177</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219</v>
      </c>
      <c r="L9" s="1471" t="s">
        <v>24</v>
      </c>
      <c r="M9" s="1472"/>
      <c r="N9" s="1467" t="s">
        <v>23</v>
      </c>
      <c r="O9" s="1468"/>
      <c r="P9" s="317"/>
      <c r="Q9" s="1466" t="s">
        <v>9</v>
      </c>
      <c r="R9" s="1469" t="s">
        <v>219</v>
      </c>
      <c r="S9" s="1471" t="s">
        <v>24</v>
      </c>
      <c r="T9" s="1472"/>
      <c r="U9" s="1467" t="s">
        <v>23</v>
      </c>
      <c r="V9" s="1468"/>
      <c r="W9" s="317"/>
      <c r="X9" s="1466" t="s">
        <v>9</v>
      </c>
      <c r="Y9" s="1469" t="s">
        <v>219</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219</v>
      </c>
      <c r="G10" s="406" t="s">
        <v>9</v>
      </c>
      <c r="H10" s="886" t="s">
        <v>219</v>
      </c>
      <c r="I10" s="346"/>
      <c r="J10" s="1462"/>
      <c r="K10" s="1470"/>
      <c r="L10" s="404" t="s">
        <v>9</v>
      </c>
      <c r="M10" s="403" t="s">
        <v>220</v>
      </c>
      <c r="N10" s="407" t="s">
        <v>9</v>
      </c>
      <c r="O10" s="402" t="s">
        <v>220</v>
      </c>
      <c r="P10" s="347"/>
      <c r="Q10" s="1462"/>
      <c r="R10" s="1470"/>
      <c r="S10" s="404" t="s">
        <v>9</v>
      </c>
      <c r="T10" s="403" t="s">
        <v>220</v>
      </c>
      <c r="U10" s="407" t="s">
        <v>9</v>
      </c>
      <c r="V10" s="402" t="s">
        <v>220</v>
      </c>
      <c r="W10" s="347"/>
      <c r="X10" s="1462"/>
      <c r="Y10" s="1470"/>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444855</v>
      </c>
      <c r="E12" s="352">
        <f>L12+S12+Z12</f>
        <v>275237</v>
      </c>
      <c r="F12" s="353">
        <f>E12/$D12*100</f>
        <v>61.871171505321954</v>
      </c>
      <c r="G12" s="352">
        <f>N12+U12+AB12</f>
        <v>169618</v>
      </c>
      <c r="H12" s="354">
        <f>G12/$D12*100</f>
        <v>38.128828494678039</v>
      </c>
      <c r="I12" s="350"/>
      <c r="J12" s="355">
        <v>123708</v>
      </c>
      <c r="K12" s="356">
        <v>27.808611794854503</v>
      </c>
      <c r="L12" s="357">
        <v>51869</v>
      </c>
      <c r="M12" s="353">
        <v>41.928573738157596</v>
      </c>
      <c r="N12" s="357">
        <v>71839</v>
      </c>
      <c r="O12" s="358">
        <v>58.071426261842404</v>
      </c>
      <c r="P12" s="350"/>
      <c r="Q12" s="355">
        <v>108034</v>
      </c>
      <c r="R12" s="356">
        <v>24.285216531229274</v>
      </c>
      <c r="S12" s="357">
        <v>71016</v>
      </c>
      <c r="T12" s="353">
        <v>65.734861247385084</v>
      </c>
      <c r="U12" s="357">
        <v>37018</v>
      </c>
      <c r="V12" s="358">
        <v>34.265138752614916</v>
      </c>
      <c r="W12" s="350"/>
      <c r="X12" s="355">
        <v>213113</v>
      </c>
      <c r="Y12" s="356">
        <v>47.906171673916219</v>
      </c>
      <c r="Z12" s="357">
        <v>152352</v>
      </c>
      <c r="AA12" s="353">
        <v>71.488834561946007</v>
      </c>
      <c r="AB12" s="357">
        <v>60761</v>
      </c>
      <c r="AC12" s="358">
        <f t="shared" ref="AC12:AC29" si="0">AB12/$X12*100</f>
        <v>28.511165438053993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57743</v>
      </c>
      <c r="E13" s="365">
        <f t="shared" ref="E13:E29" si="2">L13+S13+Z13</f>
        <v>36952</v>
      </c>
      <c r="F13" s="366">
        <f t="shared" ref="F13:H29" si="3">E13/$D13*100</f>
        <v>63.993904022998457</v>
      </c>
      <c r="G13" s="365">
        <f t="shared" ref="G13:G29" si="4">N13+U13+AB13</f>
        <v>20791</v>
      </c>
      <c r="H13" s="367">
        <f t="shared" si="3"/>
        <v>36.006095977001543</v>
      </c>
      <c r="I13" s="350"/>
      <c r="J13" s="368">
        <v>11272</v>
      </c>
      <c r="K13" s="369">
        <v>19.520980898117521</v>
      </c>
      <c r="L13" s="370">
        <v>4760</v>
      </c>
      <c r="M13" s="371">
        <v>42.228530872959546</v>
      </c>
      <c r="N13" s="370">
        <v>6512</v>
      </c>
      <c r="O13" s="372">
        <v>57.771469127040454</v>
      </c>
      <c r="P13" s="350"/>
      <c r="Q13" s="368">
        <v>11350</v>
      </c>
      <c r="R13" s="369">
        <v>19.656062206674402</v>
      </c>
      <c r="S13" s="370">
        <v>6946</v>
      </c>
      <c r="T13" s="371">
        <v>61.198237885462561</v>
      </c>
      <c r="U13" s="370">
        <v>4404</v>
      </c>
      <c r="V13" s="372">
        <v>38.801762114537446</v>
      </c>
      <c r="W13" s="350"/>
      <c r="X13" s="368">
        <v>35121</v>
      </c>
      <c r="Y13" s="369">
        <v>60.82295689520808</v>
      </c>
      <c r="Z13" s="370">
        <v>25246</v>
      </c>
      <c r="AA13" s="371">
        <v>71.882919051279856</v>
      </c>
      <c r="AB13" s="370">
        <v>9875</v>
      </c>
      <c r="AC13" s="372">
        <f t="shared" si="0"/>
        <v>28.11708094872014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43644</v>
      </c>
      <c r="E14" s="365">
        <f t="shared" si="2"/>
        <v>28162</v>
      </c>
      <c r="F14" s="366">
        <f t="shared" si="3"/>
        <v>64.526624507377875</v>
      </c>
      <c r="G14" s="365">
        <f t="shared" si="4"/>
        <v>15482</v>
      </c>
      <c r="H14" s="367">
        <f t="shared" si="3"/>
        <v>35.473375492622125</v>
      </c>
      <c r="I14" s="350"/>
      <c r="J14" s="368">
        <v>9976</v>
      </c>
      <c r="K14" s="369">
        <v>22.85766657501604</v>
      </c>
      <c r="L14" s="370">
        <v>4186</v>
      </c>
      <c r="M14" s="371">
        <v>41.960705693664799</v>
      </c>
      <c r="N14" s="370">
        <v>5790</v>
      </c>
      <c r="O14" s="372">
        <v>58.039294306335208</v>
      </c>
      <c r="P14" s="350"/>
      <c r="Q14" s="368">
        <v>9664</v>
      </c>
      <c r="R14" s="369">
        <v>22.142791678122993</v>
      </c>
      <c r="S14" s="370">
        <v>5819</v>
      </c>
      <c r="T14" s="371">
        <v>60.213162251655625</v>
      </c>
      <c r="U14" s="370">
        <v>3845</v>
      </c>
      <c r="V14" s="372">
        <v>39.786837748344375</v>
      </c>
      <c r="W14" s="350"/>
      <c r="X14" s="368">
        <v>24004</v>
      </c>
      <c r="Y14" s="369">
        <v>54.99954174686097</v>
      </c>
      <c r="Z14" s="370">
        <v>18157</v>
      </c>
      <c r="AA14" s="371">
        <v>75.641559740043334</v>
      </c>
      <c r="AB14" s="370">
        <v>5847</v>
      </c>
      <c r="AC14" s="372">
        <f t="shared" si="0"/>
        <v>24.358440259956673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47891</v>
      </c>
      <c r="E15" s="365">
        <f t="shared" si="2"/>
        <v>28901</v>
      </c>
      <c r="F15" s="366">
        <f t="shared" si="3"/>
        <v>60.347455680608043</v>
      </c>
      <c r="G15" s="365">
        <f t="shared" si="4"/>
        <v>18990</v>
      </c>
      <c r="H15" s="367">
        <f t="shared" si="3"/>
        <v>39.65254431939195</v>
      </c>
      <c r="I15" s="350"/>
      <c r="J15" s="368">
        <v>14076</v>
      </c>
      <c r="K15" s="369">
        <v>29.391743751435552</v>
      </c>
      <c r="L15" s="370">
        <v>6086</v>
      </c>
      <c r="M15" s="371">
        <v>43.236714975845409</v>
      </c>
      <c r="N15" s="370">
        <v>7990</v>
      </c>
      <c r="O15" s="372">
        <v>56.763285024154584</v>
      </c>
      <c r="P15" s="350"/>
      <c r="Q15" s="368">
        <v>11106</v>
      </c>
      <c r="R15" s="369">
        <v>23.190160990582783</v>
      </c>
      <c r="S15" s="370">
        <v>6646</v>
      </c>
      <c r="T15" s="371">
        <v>59.84152710246714</v>
      </c>
      <c r="U15" s="370">
        <v>4460</v>
      </c>
      <c r="V15" s="372">
        <v>40.158472897532867</v>
      </c>
      <c r="W15" s="350"/>
      <c r="X15" s="368">
        <v>22709</v>
      </c>
      <c r="Y15" s="369">
        <v>47.418095257981669</v>
      </c>
      <c r="Z15" s="370">
        <v>16169</v>
      </c>
      <c r="AA15" s="371">
        <v>71.200845479765732</v>
      </c>
      <c r="AB15" s="370">
        <v>6540</v>
      </c>
      <c r="AC15" s="372">
        <f t="shared" si="0"/>
        <v>28.799154520234264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80739</v>
      </c>
      <c r="E16" s="365">
        <f t="shared" si="2"/>
        <v>47253</v>
      </c>
      <c r="F16" s="366">
        <f t="shared" si="3"/>
        <v>58.525619589046187</v>
      </c>
      <c r="G16" s="365">
        <f t="shared" si="4"/>
        <v>33486</v>
      </c>
      <c r="H16" s="367">
        <f t="shared" si="3"/>
        <v>41.474380410953813</v>
      </c>
      <c r="I16" s="350"/>
      <c r="J16" s="368">
        <v>27901</v>
      </c>
      <c r="K16" s="369">
        <v>34.557029440542983</v>
      </c>
      <c r="L16" s="370">
        <v>11710</v>
      </c>
      <c r="M16" s="371">
        <v>41.969821870183864</v>
      </c>
      <c r="N16" s="370">
        <v>16191</v>
      </c>
      <c r="O16" s="372">
        <v>58.030178129816136</v>
      </c>
      <c r="P16" s="350"/>
      <c r="Q16" s="368">
        <v>19381</v>
      </c>
      <c r="R16" s="369">
        <v>24.004508354079192</v>
      </c>
      <c r="S16" s="370">
        <v>11733</v>
      </c>
      <c r="T16" s="371">
        <v>60.538671895155048</v>
      </c>
      <c r="U16" s="370">
        <v>7648</v>
      </c>
      <c r="V16" s="372">
        <v>39.461328104844952</v>
      </c>
      <c r="W16" s="350"/>
      <c r="X16" s="368">
        <v>33457</v>
      </c>
      <c r="Y16" s="369">
        <v>41.438462205377824</v>
      </c>
      <c r="Z16" s="370">
        <v>23810</v>
      </c>
      <c r="AA16" s="371">
        <v>71.165974235585978</v>
      </c>
      <c r="AB16" s="370">
        <v>9647</v>
      </c>
      <c r="AC16" s="372">
        <f t="shared" si="0"/>
        <v>28.834025764414022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24665</v>
      </c>
      <c r="E17" s="375">
        <f t="shared" si="2"/>
        <v>15160</v>
      </c>
      <c r="F17" s="376">
        <f t="shared" si="3"/>
        <v>61.463612406243662</v>
      </c>
      <c r="G17" s="375">
        <f t="shared" si="4"/>
        <v>9505</v>
      </c>
      <c r="H17" s="367">
        <f t="shared" si="3"/>
        <v>38.536387593756331</v>
      </c>
      <c r="I17" s="350"/>
      <c r="J17" s="377">
        <v>6865</v>
      </c>
      <c r="K17" s="378">
        <v>27.832961686600445</v>
      </c>
      <c r="L17" s="375">
        <v>2904</v>
      </c>
      <c r="M17" s="376">
        <v>42.301529497450836</v>
      </c>
      <c r="N17" s="375">
        <v>3961</v>
      </c>
      <c r="O17" s="372">
        <v>57.698470502549156</v>
      </c>
      <c r="P17" s="350"/>
      <c r="Q17" s="377">
        <v>5166</v>
      </c>
      <c r="R17" s="378">
        <v>20.944658422866411</v>
      </c>
      <c r="S17" s="375">
        <v>2937</v>
      </c>
      <c r="T17" s="376">
        <v>56.852497096399532</v>
      </c>
      <c r="U17" s="375">
        <v>2229</v>
      </c>
      <c r="V17" s="372">
        <v>43.147502903600468</v>
      </c>
      <c r="W17" s="350"/>
      <c r="X17" s="377">
        <v>12634</v>
      </c>
      <c r="Y17" s="378">
        <v>51.222379890533141</v>
      </c>
      <c r="Z17" s="375">
        <v>9319</v>
      </c>
      <c r="AA17" s="376">
        <v>73.761279088174774</v>
      </c>
      <c r="AB17" s="375">
        <v>3315</v>
      </c>
      <c r="AC17" s="372">
        <f t="shared" si="0"/>
        <v>26.238720911825236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157675</v>
      </c>
      <c r="E18" s="365">
        <f t="shared" si="2"/>
        <v>98361</v>
      </c>
      <c r="F18" s="366">
        <f t="shared" si="3"/>
        <v>62.382115110195024</v>
      </c>
      <c r="G18" s="365">
        <f t="shared" si="4"/>
        <v>59314</v>
      </c>
      <c r="H18" s="367">
        <f t="shared" si="3"/>
        <v>37.617884889804984</v>
      </c>
      <c r="I18" s="350"/>
      <c r="J18" s="368">
        <v>32862</v>
      </c>
      <c r="K18" s="369">
        <v>20.841604566354842</v>
      </c>
      <c r="L18" s="370">
        <v>13902</v>
      </c>
      <c r="M18" s="371">
        <v>42.30418112105167</v>
      </c>
      <c r="N18" s="370">
        <v>18960</v>
      </c>
      <c r="O18" s="372">
        <v>57.695818878948323</v>
      </c>
      <c r="P18" s="350"/>
      <c r="Q18" s="368">
        <v>28254</v>
      </c>
      <c r="R18" s="369">
        <v>17.919137466307276</v>
      </c>
      <c r="S18" s="370">
        <v>16056</v>
      </c>
      <c r="T18" s="371">
        <v>56.827351879379904</v>
      </c>
      <c r="U18" s="370">
        <v>12198</v>
      </c>
      <c r="V18" s="372">
        <v>43.172648120620089</v>
      </c>
      <c r="W18" s="350"/>
      <c r="X18" s="368">
        <v>96559</v>
      </c>
      <c r="Y18" s="369">
        <v>61.239257967337878</v>
      </c>
      <c r="Z18" s="370">
        <v>68403</v>
      </c>
      <c r="AA18" s="371">
        <v>70.840625938545344</v>
      </c>
      <c r="AB18" s="370">
        <v>28156</v>
      </c>
      <c r="AC18" s="372">
        <f t="shared" si="0"/>
        <v>29.159374061454656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101205</v>
      </c>
      <c r="E19" s="365">
        <f t="shared" si="2"/>
        <v>62810</v>
      </c>
      <c r="F19" s="366">
        <f t="shared" si="3"/>
        <v>62.062151079492125</v>
      </c>
      <c r="G19" s="365">
        <f t="shared" si="4"/>
        <v>38395</v>
      </c>
      <c r="H19" s="367">
        <f t="shared" si="3"/>
        <v>37.937848920507875</v>
      </c>
      <c r="I19" s="350"/>
      <c r="J19" s="368">
        <v>24071</v>
      </c>
      <c r="K19" s="369">
        <v>23.784398004051184</v>
      </c>
      <c r="L19" s="370">
        <v>10014</v>
      </c>
      <c r="M19" s="371">
        <v>41.601927630759008</v>
      </c>
      <c r="N19" s="370">
        <v>14057</v>
      </c>
      <c r="O19" s="372">
        <v>58.398072369240992</v>
      </c>
      <c r="P19" s="350"/>
      <c r="Q19" s="368">
        <v>20277</v>
      </c>
      <c r="R19" s="369">
        <v>20.035571365051133</v>
      </c>
      <c r="S19" s="370">
        <v>12493</v>
      </c>
      <c r="T19" s="371">
        <v>61.611678256152288</v>
      </c>
      <c r="U19" s="370">
        <v>7784</v>
      </c>
      <c r="V19" s="372">
        <v>38.388321743847712</v>
      </c>
      <c r="W19" s="350"/>
      <c r="X19" s="368">
        <v>56857</v>
      </c>
      <c r="Y19" s="369">
        <v>56.180030630897683</v>
      </c>
      <c r="Z19" s="370">
        <v>40303</v>
      </c>
      <c r="AA19" s="371">
        <v>70.884851469476047</v>
      </c>
      <c r="AB19" s="370">
        <v>16554</v>
      </c>
      <c r="AC19" s="372">
        <f t="shared" si="0"/>
        <v>29.11514853052395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381931</v>
      </c>
      <c r="E20" s="365">
        <f t="shared" si="2"/>
        <v>238058</v>
      </c>
      <c r="F20" s="366">
        <f t="shared" si="3"/>
        <v>62.330106747030221</v>
      </c>
      <c r="G20" s="365">
        <f t="shared" si="4"/>
        <v>143873</v>
      </c>
      <c r="H20" s="367">
        <f t="shared" si="3"/>
        <v>37.669893252969779</v>
      </c>
      <c r="I20" s="350"/>
      <c r="J20" s="368">
        <v>98901</v>
      </c>
      <c r="K20" s="369">
        <v>25.894991503700933</v>
      </c>
      <c r="L20" s="370">
        <v>43136</v>
      </c>
      <c r="M20" s="371">
        <v>43.615332504221392</v>
      </c>
      <c r="N20" s="370">
        <v>55765</v>
      </c>
      <c r="O20" s="372">
        <v>56.384667495778608</v>
      </c>
      <c r="P20" s="350"/>
      <c r="Q20" s="368">
        <v>85437</v>
      </c>
      <c r="R20" s="369">
        <v>22.369747415109011</v>
      </c>
      <c r="S20" s="370">
        <v>53323</v>
      </c>
      <c r="T20" s="371">
        <v>62.412069712185591</v>
      </c>
      <c r="U20" s="370">
        <v>32114</v>
      </c>
      <c r="V20" s="372">
        <v>37.587930287814416</v>
      </c>
      <c r="W20" s="350"/>
      <c r="X20" s="368">
        <v>197593</v>
      </c>
      <c r="Y20" s="369">
        <v>51.735261081190053</v>
      </c>
      <c r="Z20" s="370">
        <v>141599</v>
      </c>
      <c r="AA20" s="371">
        <v>71.661951587353798</v>
      </c>
      <c r="AB20" s="370">
        <v>55994</v>
      </c>
      <c r="AC20" s="372">
        <f t="shared" si="0"/>
        <v>28.338048412646199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221569</v>
      </c>
      <c r="E21" s="365">
        <f t="shared" si="2"/>
        <v>136431</v>
      </c>
      <c r="F21" s="366">
        <f t="shared" si="3"/>
        <v>61.574949564244093</v>
      </c>
      <c r="G21" s="365">
        <f t="shared" si="4"/>
        <v>85138</v>
      </c>
      <c r="H21" s="367">
        <f t="shared" si="3"/>
        <v>38.425050435755907</v>
      </c>
      <c r="I21" s="350"/>
      <c r="J21" s="368">
        <v>59098</v>
      </c>
      <c r="K21" s="369">
        <v>26.672503824993569</v>
      </c>
      <c r="L21" s="370">
        <v>24042</v>
      </c>
      <c r="M21" s="371">
        <v>40.681579748891671</v>
      </c>
      <c r="N21" s="370">
        <v>35056</v>
      </c>
      <c r="O21" s="372">
        <v>59.318420251108329</v>
      </c>
      <c r="P21" s="350"/>
      <c r="Q21" s="368">
        <v>48006</v>
      </c>
      <c r="R21" s="369">
        <v>21.666388348550562</v>
      </c>
      <c r="S21" s="370">
        <v>29489</v>
      </c>
      <c r="T21" s="371">
        <v>61.427738199391747</v>
      </c>
      <c r="U21" s="370">
        <v>18517</v>
      </c>
      <c r="V21" s="372">
        <v>38.57226180060826</v>
      </c>
      <c r="W21" s="350"/>
      <c r="X21" s="368">
        <v>114465</v>
      </c>
      <c r="Y21" s="369">
        <v>51.661107826455869</v>
      </c>
      <c r="Z21" s="370">
        <v>82900</v>
      </c>
      <c r="AA21" s="371">
        <v>72.423885030358619</v>
      </c>
      <c r="AB21" s="370">
        <v>31565</v>
      </c>
      <c r="AC21" s="372">
        <f t="shared" si="0"/>
        <v>27.576114969641374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58238</v>
      </c>
      <c r="E22" s="365">
        <f t="shared" si="2"/>
        <v>36768</v>
      </c>
      <c r="F22" s="366">
        <f t="shared" si="3"/>
        <v>63.134036196297949</v>
      </c>
      <c r="G22" s="365">
        <f t="shared" si="4"/>
        <v>21470</v>
      </c>
      <c r="H22" s="367">
        <f t="shared" si="3"/>
        <v>36.865963803702051</v>
      </c>
      <c r="I22" s="350"/>
      <c r="J22" s="368">
        <v>14046</v>
      </c>
      <c r="K22" s="369">
        <v>24.118273292352072</v>
      </c>
      <c r="L22" s="370">
        <v>6110</v>
      </c>
      <c r="M22" s="371">
        <v>43.499928805353839</v>
      </c>
      <c r="N22" s="370">
        <v>7936</v>
      </c>
      <c r="O22" s="372">
        <v>56.500071194646161</v>
      </c>
      <c r="P22" s="350"/>
      <c r="Q22" s="368">
        <v>12376</v>
      </c>
      <c r="R22" s="369">
        <v>21.250729764071568</v>
      </c>
      <c r="S22" s="370">
        <v>7710</v>
      </c>
      <c r="T22" s="371">
        <v>62.297996121525536</v>
      </c>
      <c r="U22" s="370">
        <v>4666</v>
      </c>
      <c r="V22" s="372">
        <v>37.702003878474464</v>
      </c>
      <c r="W22" s="350"/>
      <c r="X22" s="368">
        <v>31816</v>
      </c>
      <c r="Y22" s="369">
        <v>54.630996943576363</v>
      </c>
      <c r="Z22" s="370">
        <v>22948</v>
      </c>
      <c r="AA22" s="371">
        <v>72.12723158159416</v>
      </c>
      <c r="AB22" s="370">
        <v>8868</v>
      </c>
      <c r="AC22" s="372">
        <f t="shared" si="0"/>
        <v>27.872768418405837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100152</v>
      </c>
      <c r="E23" s="365">
        <f t="shared" si="2"/>
        <v>61907</v>
      </c>
      <c r="F23" s="366">
        <f t="shared" si="3"/>
        <v>61.813044172857253</v>
      </c>
      <c r="G23" s="365">
        <f t="shared" si="4"/>
        <v>38245</v>
      </c>
      <c r="H23" s="367">
        <f t="shared" si="3"/>
        <v>38.186955827142747</v>
      </c>
      <c r="I23" s="350"/>
      <c r="J23" s="368">
        <v>27973</v>
      </c>
      <c r="K23" s="369">
        <v>27.930545570732484</v>
      </c>
      <c r="L23" s="370">
        <v>11006</v>
      </c>
      <c r="M23" s="371">
        <v>39.345082758374147</v>
      </c>
      <c r="N23" s="370">
        <v>16967</v>
      </c>
      <c r="O23" s="372">
        <v>60.654917241625853</v>
      </c>
      <c r="P23" s="350"/>
      <c r="Q23" s="368">
        <v>17730</v>
      </c>
      <c r="R23" s="369">
        <v>17.703091301222145</v>
      </c>
      <c r="S23" s="370">
        <v>10207</v>
      </c>
      <c r="T23" s="371">
        <v>57.569091934574168</v>
      </c>
      <c r="U23" s="370">
        <v>7523</v>
      </c>
      <c r="V23" s="372">
        <v>42.430908065425832</v>
      </c>
      <c r="W23" s="350"/>
      <c r="X23" s="368">
        <v>54449</v>
      </c>
      <c r="Y23" s="369">
        <v>54.366363128045371</v>
      </c>
      <c r="Z23" s="370">
        <v>40694</v>
      </c>
      <c r="AA23" s="371">
        <v>74.737828059284837</v>
      </c>
      <c r="AB23" s="370">
        <v>13755</v>
      </c>
      <c r="AC23" s="372">
        <f t="shared" si="0"/>
        <v>25.262171940715167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282709</v>
      </c>
      <c r="E24" s="365">
        <f t="shared" si="2"/>
        <v>183265</v>
      </c>
      <c r="F24" s="366">
        <f t="shared" si="3"/>
        <v>64.824607635413088</v>
      </c>
      <c r="G24" s="365">
        <f t="shared" si="4"/>
        <v>99444</v>
      </c>
      <c r="H24" s="367">
        <f t="shared" si="3"/>
        <v>35.175392364586905</v>
      </c>
      <c r="I24" s="350"/>
      <c r="J24" s="368">
        <v>67284</v>
      </c>
      <c r="K24" s="369">
        <v>23.799737539307202</v>
      </c>
      <c r="L24" s="370">
        <v>30856</v>
      </c>
      <c r="M24" s="371">
        <v>45.859342488555974</v>
      </c>
      <c r="N24" s="370">
        <v>36428</v>
      </c>
      <c r="O24" s="372">
        <v>54.140657511444026</v>
      </c>
      <c r="P24" s="350"/>
      <c r="Q24" s="368">
        <v>56030</v>
      </c>
      <c r="R24" s="369">
        <v>19.818965791679783</v>
      </c>
      <c r="S24" s="370">
        <v>36331</v>
      </c>
      <c r="T24" s="371">
        <v>64.842048902373733</v>
      </c>
      <c r="U24" s="370">
        <v>19699</v>
      </c>
      <c r="V24" s="372">
        <v>35.157951097626274</v>
      </c>
      <c r="W24" s="350"/>
      <c r="X24" s="368">
        <v>159395</v>
      </c>
      <c r="Y24" s="369">
        <v>56.381296669013011</v>
      </c>
      <c r="Z24" s="370">
        <v>116078</v>
      </c>
      <c r="AA24" s="371">
        <v>72.824116189340941</v>
      </c>
      <c r="AB24" s="370">
        <v>43317</v>
      </c>
      <c r="AC24" s="372">
        <f t="shared" si="0"/>
        <v>27.175883810659059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68049</v>
      </c>
      <c r="E25" s="365">
        <f t="shared" si="2"/>
        <v>38771</v>
      </c>
      <c r="F25" s="366">
        <f t="shared" si="3"/>
        <v>56.975120868785723</v>
      </c>
      <c r="G25" s="365">
        <f t="shared" si="4"/>
        <v>29278</v>
      </c>
      <c r="H25" s="367">
        <f t="shared" si="3"/>
        <v>43.02487913121427</v>
      </c>
      <c r="I25" s="350"/>
      <c r="J25" s="368">
        <v>23409</v>
      </c>
      <c r="K25" s="369">
        <v>34.400211612220602</v>
      </c>
      <c r="L25" s="370">
        <v>8809</v>
      </c>
      <c r="M25" s="371">
        <v>37.630825750779614</v>
      </c>
      <c r="N25" s="370">
        <v>14600</v>
      </c>
      <c r="O25" s="372">
        <v>62.369174249220386</v>
      </c>
      <c r="P25" s="350"/>
      <c r="Q25" s="368">
        <v>15468</v>
      </c>
      <c r="R25" s="369">
        <v>22.730679363399904</v>
      </c>
      <c r="S25" s="370">
        <v>9575</v>
      </c>
      <c r="T25" s="371">
        <v>61.901991207654518</v>
      </c>
      <c r="U25" s="370">
        <v>5893</v>
      </c>
      <c r="V25" s="372">
        <v>38.098008792345489</v>
      </c>
      <c r="W25" s="350"/>
      <c r="X25" s="368">
        <v>29172</v>
      </c>
      <c r="Y25" s="369">
        <v>42.86910902437949</v>
      </c>
      <c r="Z25" s="370">
        <v>20387</v>
      </c>
      <c r="AA25" s="371">
        <v>69.885506650212534</v>
      </c>
      <c r="AB25" s="370">
        <v>8785</v>
      </c>
      <c r="AC25" s="372">
        <f t="shared" si="0"/>
        <v>30.11449334978747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23920</v>
      </c>
      <c r="E26" s="380">
        <f t="shared" si="2"/>
        <v>14835</v>
      </c>
      <c r="F26" s="381">
        <f t="shared" si="3"/>
        <v>62.019230769230774</v>
      </c>
      <c r="G26" s="380">
        <f t="shared" si="4"/>
        <v>9085</v>
      </c>
      <c r="H26" s="367">
        <f t="shared" si="3"/>
        <v>37.980769230769226</v>
      </c>
      <c r="I26" s="350"/>
      <c r="J26" s="377">
        <v>5678</v>
      </c>
      <c r="K26" s="378">
        <v>23.737458193979933</v>
      </c>
      <c r="L26" s="375">
        <v>2507</v>
      </c>
      <c r="M26" s="376">
        <v>44.152870729129972</v>
      </c>
      <c r="N26" s="375">
        <v>3171</v>
      </c>
      <c r="O26" s="372">
        <v>55.84712927087002</v>
      </c>
      <c r="P26" s="350"/>
      <c r="Q26" s="377">
        <v>4583</v>
      </c>
      <c r="R26" s="378">
        <v>19.159698996655518</v>
      </c>
      <c r="S26" s="375">
        <v>2542</v>
      </c>
      <c r="T26" s="376">
        <v>55.46585206196815</v>
      </c>
      <c r="U26" s="375">
        <v>2041</v>
      </c>
      <c r="V26" s="372">
        <v>44.534147938031857</v>
      </c>
      <c r="W26" s="350"/>
      <c r="X26" s="377">
        <v>13659</v>
      </c>
      <c r="Y26" s="378">
        <v>57.102842809364553</v>
      </c>
      <c r="Z26" s="375">
        <v>9786</v>
      </c>
      <c r="AA26" s="376">
        <v>71.64506918515265</v>
      </c>
      <c r="AB26" s="375">
        <v>3873</v>
      </c>
      <c r="AC26" s="372">
        <f t="shared" si="0"/>
        <v>28.35493081484735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120635</v>
      </c>
      <c r="E27" s="380">
        <f t="shared" si="2"/>
        <v>72717</v>
      </c>
      <c r="F27" s="381">
        <f t="shared" si="3"/>
        <v>60.278526132548592</v>
      </c>
      <c r="G27" s="380">
        <f t="shared" si="4"/>
        <v>47918</v>
      </c>
      <c r="H27" s="367">
        <f t="shared" si="3"/>
        <v>39.721473867451401</v>
      </c>
      <c r="I27" s="350"/>
      <c r="J27" s="377">
        <v>31959</v>
      </c>
      <c r="K27" s="378">
        <v>26.492311518216106</v>
      </c>
      <c r="L27" s="375">
        <v>13062</v>
      </c>
      <c r="M27" s="376">
        <v>40.871116117525581</v>
      </c>
      <c r="N27" s="375">
        <v>18897</v>
      </c>
      <c r="O27" s="372">
        <v>59.128883882474426</v>
      </c>
      <c r="P27" s="350"/>
      <c r="Q27" s="377">
        <v>24154</v>
      </c>
      <c r="R27" s="378">
        <v>20.022381564222655</v>
      </c>
      <c r="S27" s="375">
        <v>13579</v>
      </c>
      <c r="T27" s="376">
        <v>56.218431729734206</v>
      </c>
      <c r="U27" s="375">
        <v>10575</v>
      </c>
      <c r="V27" s="372">
        <v>43.781568270265794</v>
      </c>
      <c r="W27" s="350"/>
      <c r="X27" s="377">
        <v>64522</v>
      </c>
      <c r="Y27" s="378">
        <v>53.485306917561239</v>
      </c>
      <c r="Z27" s="375">
        <v>46076</v>
      </c>
      <c r="AA27" s="376">
        <v>71.41130157155699</v>
      </c>
      <c r="AB27" s="375">
        <v>18446</v>
      </c>
      <c r="AC27" s="372">
        <f t="shared" si="0"/>
        <v>28.58869842844301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15148</v>
      </c>
      <c r="E28" s="380">
        <f t="shared" si="2"/>
        <v>9368</v>
      </c>
      <c r="F28" s="381">
        <f t="shared" si="3"/>
        <v>61.843147610245573</v>
      </c>
      <c r="G28" s="380">
        <f t="shared" si="4"/>
        <v>5780</v>
      </c>
      <c r="H28" s="382">
        <f t="shared" si="3"/>
        <v>38.156852389754427</v>
      </c>
      <c r="I28" s="350"/>
      <c r="J28" s="377">
        <v>3453</v>
      </c>
      <c r="K28" s="378">
        <v>22.795088460522841</v>
      </c>
      <c r="L28" s="375">
        <v>1444</v>
      </c>
      <c r="M28" s="376">
        <v>41.818708369533738</v>
      </c>
      <c r="N28" s="375">
        <v>2009</v>
      </c>
      <c r="O28" s="383">
        <v>58.181291630466262</v>
      </c>
      <c r="P28" s="350"/>
      <c r="Q28" s="377">
        <v>2870</v>
      </c>
      <c r="R28" s="378">
        <v>18.946395563770796</v>
      </c>
      <c r="S28" s="375">
        <v>1693</v>
      </c>
      <c r="T28" s="376">
        <v>58.98954703832753</v>
      </c>
      <c r="U28" s="375">
        <v>1177</v>
      </c>
      <c r="V28" s="383">
        <v>41.01045296167247</v>
      </c>
      <c r="W28" s="350"/>
      <c r="X28" s="377">
        <v>8825</v>
      </c>
      <c r="Y28" s="378">
        <v>58.258515975706359</v>
      </c>
      <c r="Z28" s="375">
        <v>6231</v>
      </c>
      <c r="AA28" s="376">
        <v>70.60623229461757</v>
      </c>
      <c r="AB28" s="375">
        <v>2594</v>
      </c>
      <c r="AC28" s="383">
        <f t="shared" si="0"/>
        <v>29.393767705382434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5786</v>
      </c>
      <c r="E29" s="386">
        <f t="shared" si="2"/>
        <v>3153</v>
      </c>
      <c r="F29" s="387">
        <f t="shared" si="3"/>
        <v>54.493605254061528</v>
      </c>
      <c r="G29" s="386">
        <f t="shared" si="4"/>
        <v>2633</v>
      </c>
      <c r="H29" s="388">
        <f t="shared" si="3"/>
        <v>45.506394745938472</v>
      </c>
      <c r="I29" s="350"/>
      <c r="J29" s="389">
        <v>3131</v>
      </c>
      <c r="K29" s="390">
        <v>54.113377117179397</v>
      </c>
      <c r="L29" s="391">
        <v>1214</v>
      </c>
      <c r="M29" s="392">
        <v>38.77355477483232</v>
      </c>
      <c r="N29" s="391">
        <v>1917</v>
      </c>
      <c r="O29" s="393">
        <v>61.22644522516768</v>
      </c>
      <c r="P29" s="350"/>
      <c r="Q29" s="389">
        <v>1069</v>
      </c>
      <c r="R29" s="390">
        <v>18.47563083304528</v>
      </c>
      <c r="S29" s="391">
        <v>728</v>
      </c>
      <c r="T29" s="392">
        <v>68.101028999064553</v>
      </c>
      <c r="U29" s="391">
        <v>341</v>
      </c>
      <c r="V29" s="393">
        <v>31.898971000935454</v>
      </c>
      <c r="W29" s="350"/>
      <c r="X29" s="389">
        <v>1586</v>
      </c>
      <c r="Y29" s="390">
        <v>27.410992049775317</v>
      </c>
      <c r="Z29" s="391">
        <v>1211</v>
      </c>
      <c r="AA29" s="392">
        <v>76.355611601513246</v>
      </c>
      <c r="AB29" s="391">
        <v>375</v>
      </c>
      <c r="AC29" s="393">
        <f t="shared" si="0"/>
        <v>23.644388398486761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2236554</v>
      </c>
      <c r="E31" s="1230">
        <f>L31+S31+Z31</f>
        <v>1388109</v>
      </c>
      <c r="F31" s="1231">
        <f>E31/$D31*100</f>
        <v>62.064631571605247</v>
      </c>
      <c r="G31" s="1230">
        <f>N31+U31+AB31</f>
        <v>848445</v>
      </c>
      <c r="H31" s="1232">
        <f>G31/$D31*100</f>
        <v>37.935368428394753</v>
      </c>
      <c r="I31" s="320"/>
      <c r="J31" s="1233">
        <f>SUM(J12:J29)</f>
        <v>585663</v>
      </c>
      <c r="K31" s="1234">
        <f>J31/$D31*100</f>
        <v>26.185953927336431</v>
      </c>
      <c r="L31" s="1230">
        <f>SUM(L12:L29)</f>
        <v>247617</v>
      </c>
      <c r="M31" s="1231">
        <f>L31/$J31*100</f>
        <v>42.279775229099329</v>
      </c>
      <c r="N31" s="1230">
        <f>SUM(N12:N29)</f>
        <v>338046</v>
      </c>
      <c r="O31" s="1235">
        <f>N31/$J31*100</f>
        <v>57.720224770900671</v>
      </c>
      <c r="P31" s="320"/>
      <c r="Q31" s="1233">
        <f>SUM(Q12:Q29)</f>
        <v>480955</v>
      </c>
      <c r="R31" s="1234">
        <f>Q31/$D31*100</f>
        <v>21.504287399275849</v>
      </c>
      <c r="S31" s="1230">
        <f>SUM(S12:S29)</f>
        <v>298823</v>
      </c>
      <c r="T31" s="1231">
        <f>S31/$Q31*100</f>
        <v>62.131176513395225</v>
      </c>
      <c r="U31" s="1230">
        <f>SUM(U12:U29)</f>
        <v>182132</v>
      </c>
      <c r="V31" s="1235">
        <f>U31/$Q31*100</f>
        <v>37.868823486604775</v>
      </c>
      <c r="W31" s="320"/>
      <c r="X31" s="1233">
        <f>SUM(X12:X29)</f>
        <v>1169936</v>
      </c>
      <c r="Y31" s="1234">
        <f>X31/$D31*100</f>
        <v>52.309758673387719</v>
      </c>
      <c r="Z31" s="1230">
        <f>SUM(Z12:Z29)</f>
        <v>841669</v>
      </c>
      <c r="AA31" s="1231">
        <f>Z31/$X31*100</f>
        <v>71.94145662668727</v>
      </c>
      <c r="AB31" s="1230">
        <f>SUM(AB12:AB29)</f>
        <v>328267</v>
      </c>
      <c r="AC31" s="1235">
        <f>AB31/$X31*100</f>
        <v>28.058543373312727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91"/>
      <c r="C34" s="1491"/>
      <c r="D34" s="1491"/>
      <c r="E34" s="1491"/>
      <c r="F34" s="1491"/>
      <c r="G34" s="1491"/>
      <c r="H34" s="1491"/>
      <c r="I34" s="1491"/>
      <c r="J34" s="1491"/>
      <c r="K34" s="1491"/>
      <c r="L34" s="1491"/>
      <c r="M34" s="1491"/>
      <c r="N34" s="1491"/>
      <c r="O34" s="1491"/>
    </row>
    <row r="35" spans="2:15" s="396" customFormat="1" ht="29.25" customHeight="1" x14ac:dyDescent="0.25">
      <c r="B35" s="1491"/>
      <c r="C35" s="1491"/>
      <c r="D35" s="1491"/>
      <c r="E35" s="1491"/>
      <c r="F35" s="1491"/>
      <c r="G35" s="1491"/>
      <c r="H35" s="1491"/>
      <c r="I35" s="1491"/>
      <c r="J35" s="1491"/>
      <c r="K35" s="1491"/>
      <c r="L35" s="1491"/>
      <c r="M35" s="1491"/>
    </row>
    <row r="36" spans="2:15" s="396" customFormat="1" ht="4.5" customHeight="1" x14ac:dyDescent="0.25">
      <c r="B36" s="1490"/>
      <c r="C36" s="1490"/>
      <c r="D36" s="1490"/>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224</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225</v>
      </c>
      <c r="K8" s="1459"/>
      <c r="L8" s="1459"/>
      <c r="M8" s="1459"/>
      <c r="N8" s="1459"/>
      <c r="O8" s="1460"/>
      <c r="P8" s="317"/>
      <c r="Q8" s="1458" t="s">
        <v>226</v>
      </c>
      <c r="R8" s="1459"/>
      <c r="S8" s="1459"/>
      <c r="T8" s="1459"/>
      <c r="U8" s="1459"/>
      <c r="V8" s="1460"/>
      <c r="W8" s="317"/>
      <c r="X8" s="1458" t="s">
        <v>227</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219</v>
      </c>
      <c r="L9" s="1471" t="s">
        <v>24</v>
      </c>
      <c r="M9" s="1472"/>
      <c r="N9" s="1467" t="s">
        <v>23</v>
      </c>
      <c r="O9" s="1468"/>
      <c r="P9" s="317"/>
      <c r="Q9" s="1466" t="s">
        <v>9</v>
      </c>
      <c r="R9" s="1469" t="s">
        <v>219</v>
      </c>
      <c r="S9" s="1471" t="s">
        <v>24</v>
      </c>
      <c r="T9" s="1472"/>
      <c r="U9" s="1467" t="s">
        <v>23</v>
      </c>
      <c r="V9" s="1468"/>
      <c r="W9" s="317"/>
      <c r="X9" s="1466" t="s">
        <v>9</v>
      </c>
      <c r="Y9" s="1469" t="s">
        <v>219</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219</v>
      </c>
      <c r="G10" s="406" t="s">
        <v>9</v>
      </c>
      <c r="H10" s="886" t="s">
        <v>219</v>
      </c>
      <c r="I10" s="346"/>
      <c r="J10" s="1462"/>
      <c r="K10" s="1470"/>
      <c r="L10" s="404" t="s">
        <v>9</v>
      </c>
      <c r="M10" s="403" t="s">
        <v>220</v>
      </c>
      <c r="N10" s="407" t="s">
        <v>9</v>
      </c>
      <c r="O10" s="402" t="s">
        <v>220</v>
      </c>
      <c r="P10" s="347"/>
      <c r="Q10" s="1462"/>
      <c r="R10" s="1470"/>
      <c r="S10" s="404" t="s">
        <v>9</v>
      </c>
      <c r="T10" s="403" t="s">
        <v>220</v>
      </c>
      <c r="U10" s="407" t="s">
        <v>9</v>
      </c>
      <c r="V10" s="402" t="s">
        <v>220</v>
      </c>
      <c r="W10" s="347"/>
      <c r="X10" s="1462"/>
      <c r="Y10" s="1470"/>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85057</v>
      </c>
      <c r="E12" s="352">
        <f>L12+S12+Z12</f>
        <v>49920</v>
      </c>
      <c r="F12" s="353">
        <f>E12/$D12*100</f>
        <v>58.690054904358256</v>
      </c>
      <c r="G12" s="352">
        <f>N12+U12+AB12</f>
        <v>35137</v>
      </c>
      <c r="H12" s="354">
        <f>G12/$D12*100</f>
        <v>41.309945095641751</v>
      </c>
      <c r="I12" s="350"/>
      <c r="J12" s="355">
        <f>L12+N12</f>
        <v>30105</v>
      </c>
      <c r="K12" s="356">
        <f>J12/$D12*100</f>
        <v>35.393912317622302</v>
      </c>
      <c r="L12" s="357">
        <v>11626</v>
      </c>
      <c r="M12" s="353">
        <v>38.618169739245971</v>
      </c>
      <c r="N12" s="357">
        <v>18479</v>
      </c>
      <c r="O12" s="358">
        <v>61.381830260754022</v>
      </c>
      <c r="P12" s="350"/>
      <c r="Q12" s="355">
        <v>14938</v>
      </c>
      <c r="R12" s="356">
        <v>17.562340548103037</v>
      </c>
      <c r="S12" s="357">
        <v>8524</v>
      </c>
      <c r="T12" s="353">
        <v>57.062525103762219</v>
      </c>
      <c r="U12" s="357">
        <v>6414</v>
      </c>
      <c r="V12" s="358">
        <v>42.937474896237781</v>
      </c>
      <c r="W12" s="350"/>
      <c r="X12" s="355">
        <v>40014</v>
      </c>
      <c r="Y12" s="356">
        <v>47.04374713427466</v>
      </c>
      <c r="Z12" s="357">
        <v>29770</v>
      </c>
      <c r="AA12" s="353">
        <v>74.398960363872646</v>
      </c>
      <c r="AB12" s="357">
        <v>10244</v>
      </c>
      <c r="AC12" s="358">
        <f t="shared" ref="AC12:AC29" si="0">AB12/$X12*100</f>
        <v>25.601039636127354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14513</v>
      </c>
      <c r="E13" s="365">
        <f t="shared" ref="E13:E29" si="2">L13+S13+Z13</f>
        <v>9661</v>
      </c>
      <c r="F13" s="366">
        <f t="shared" ref="F13:H29" si="3">E13/$D13*100</f>
        <v>66.567904637221801</v>
      </c>
      <c r="G13" s="365">
        <f t="shared" ref="G13:G29" si="4">N13+U13+AB13</f>
        <v>4852</v>
      </c>
      <c r="H13" s="367">
        <f t="shared" si="3"/>
        <v>33.432095362778199</v>
      </c>
      <c r="I13" s="350"/>
      <c r="J13" s="368">
        <f t="shared" ref="J13:J29" si="5">L13+N13</f>
        <v>2621</v>
      </c>
      <c r="K13" s="369">
        <f t="shared" ref="K13:K29" si="6">J13/$D13*100</f>
        <v>18.059670640115758</v>
      </c>
      <c r="L13" s="370">
        <v>1055</v>
      </c>
      <c r="M13" s="371">
        <v>40.25181228538726</v>
      </c>
      <c r="N13" s="370">
        <v>1566</v>
      </c>
      <c r="O13" s="372">
        <v>59.74818771461274</v>
      </c>
      <c r="P13" s="350"/>
      <c r="Q13" s="368">
        <v>2203</v>
      </c>
      <c r="R13" s="369">
        <v>15.179494246537587</v>
      </c>
      <c r="S13" s="370">
        <v>1281</v>
      </c>
      <c r="T13" s="371">
        <v>58.14798002723559</v>
      </c>
      <c r="U13" s="370">
        <v>922</v>
      </c>
      <c r="V13" s="372">
        <v>41.852019972764417</v>
      </c>
      <c r="W13" s="350"/>
      <c r="X13" s="368">
        <v>9689</v>
      </c>
      <c r="Y13" s="369">
        <v>66.760835113346644</v>
      </c>
      <c r="Z13" s="370">
        <v>7325</v>
      </c>
      <c r="AA13" s="371">
        <v>75.601197233976663</v>
      </c>
      <c r="AB13" s="370">
        <v>2364</v>
      </c>
      <c r="AC13" s="372">
        <f t="shared" si="0"/>
        <v>24.398802766023326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7381</v>
      </c>
      <c r="E14" s="365">
        <f t="shared" si="2"/>
        <v>4863</v>
      </c>
      <c r="F14" s="366">
        <f t="shared" si="3"/>
        <v>65.885381384636233</v>
      </c>
      <c r="G14" s="365">
        <f t="shared" si="4"/>
        <v>2518</v>
      </c>
      <c r="H14" s="367">
        <f t="shared" si="3"/>
        <v>34.114618615363774</v>
      </c>
      <c r="I14" s="350"/>
      <c r="J14" s="368">
        <f t="shared" si="5"/>
        <v>1791</v>
      </c>
      <c r="K14" s="369">
        <f t="shared" si="6"/>
        <v>24.265004741904892</v>
      </c>
      <c r="L14" s="370">
        <v>729</v>
      </c>
      <c r="M14" s="371">
        <v>40.7035175879397</v>
      </c>
      <c r="N14" s="370">
        <v>1062</v>
      </c>
      <c r="O14" s="372">
        <v>59.2964824120603</v>
      </c>
      <c r="P14" s="350"/>
      <c r="Q14" s="368">
        <v>1358</v>
      </c>
      <c r="R14" s="369">
        <v>18.398590976832409</v>
      </c>
      <c r="S14" s="370">
        <v>779</v>
      </c>
      <c r="T14" s="371">
        <v>57.363770250368184</v>
      </c>
      <c r="U14" s="370">
        <v>579</v>
      </c>
      <c r="V14" s="372">
        <v>42.636229749631809</v>
      </c>
      <c r="W14" s="350"/>
      <c r="X14" s="368">
        <v>4232</v>
      </c>
      <c r="Y14" s="369">
        <v>57.336404281262702</v>
      </c>
      <c r="Z14" s="370">
        <v>3355</v>
      </c>
      <c r="AA14" s="371">
        <v>79.276937618147443</v>
      </c>
      <c r="AB14" s="370">
        <v>877</v>
      </c>
      <c r="AC14" s="372">
        <f t="shared" si="0"/>
        <v>20.723062381852554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8811</v>
      </c>
      <c r="E15" s="365">
        <f t="shared" si="2"/>
        <v>5521</v>
      </c>
      <c r="F15" s="366">
        <f t="shared" si="3"/>
        <v>62.660310974917721</v>
      </c>
      <c r="G15" s="365">
        <f t="shared" si="4"/>
        <v>3290</v>
      </c>
      <c r="H15" s="367">
        <f t="shared" si="3"/>
        <v>37.339689025082286</v>
      </c>
      <c r="I15" s="350"/>
      <c r="J15" s="368">
        <f t="shared" si="5"/>
        <v>2093</v>
      </c>
      <c r="K15" s="369">
        <f t="shared" si="6"/>
        <v>23.754397911701282</v>
      </c>
      <c r="L15" s="370">
        <v>795</v>
      </c>
      <c r="M15" s="371">
        <v>37.983755375059722</v>
      </c>
      <c r="N15" s="370">
        <v>1298</v>
      </c>
      <c r="O15" s="372">
        <v>62.016244624940278</v>
      </c>
      <c r="P15" s="350"/>
      <c r="Q15" s="368">
        <v>1529</v>
      </c>
      <c r="R15" s="369">
        <v>17.353308364544322</v>
      </c>
      <c r="S15" s="370">
        <v>866</v>
      </c>
      <c r="T15" s="371">
        <v>56.638325703073903</v>
      </c>
      <c r="U15" s="370">
        <v>663</v>
      </c>
      <c r="V15" s="372">
        <v>43.361674296926097</v>
      </c>
      <c r="W15" s="350"/>
      <c r="X15" s="368">
        <v>5189</v>
      </c>
      <c r="Y15" s="369">
        <v>58.892293723754399</v>
      </c>
      <c r="Z15" s="370">
        <v>3860</v>
      </c>
      <c r="AA15" s="371">
        <v>74.3881287338601</v>
      </c>
      <c r="AB15" s="370">
        <v>1329</v>
      </c>
      <c r="AC15" s="372">
        <f t="shared" si="0"/>
        <v>25.611871266139914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24643</v>
      </c>
      <c r="E16" s="365">
        <f t="shared" si="2"/>
        <v>14979</v>
      </c>
      <c r="F16" s="366">
        <f t="shared" si="3"/>
        <v>60.783995455098818</v>
      </c>
      <c r="G16" s="365">
        <f t="shared" si="4"/>
        <v>9664</v>
      </c>
      <c r="H16" s="367">
        <f t="shared" si="3"/>
        <v>39.216004544901189</v>
      </c>
      <c r="I16" s="350"/>
      <c r="J16" s="368">
        <f t="shared" si="5"/>
        <v>7101</v>
      </c>
      <c r="K16" s="369">
        <f t="shared" si="6"/>
        <v>28.815485127622448</v>
      </c>
      <c r="L16" s="370">
        <v>2885</v>
      </c>
      <c r="M16" s="371">
        <v>40.628080552034923</v>
      </c>
      <c r="N16" s="370">
        <v>4216</v>
      </c>
      <c r="O16" s="372">
        <v>59.37191944796507</v>
      </c>
      <c r="P16" s="350"/>
      <c r="Q16" s="368">
        <v>4942</v>
      </c>
      <c r="R16" s="369">
        <v>20.054376496368135</v>
      </c>
      <c r="S16" s="370">
        <v>2804</v>
      </c>
      <c r="T16" s="371">
        <v>56.73816268717119</v>
      </c>
      <c r="U16" s="370">
        <v>2138</v>
      </c>
      <c r="V16" s="372">
        <v>43.261837312828817</v>
      </c>
      <c r="W16" s="350"/>
      <c r="X16" s="368">
        <v>12600</v>
      </c>
      <c r="Y16" s="369">
        <v>51.130138376009413</v>
      </c>
      <c r="Z16" s="370">
        <v>9290</v>
      </c>
      <c r="AA16" s="371">
        <v>73.730158730158735</v>
      </c>
      <c r="AB16" s="370">
        <v>3310</v>
      </c>
      <c r="AC16" s="372">
        <f t="shared" si="0"/>
        <v>26.269841269841272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5257</v>
      </c>
      <c r="E17" s="375">
        <f t="shared" si="2"/>
        <v>3348</v>
      </c>
      <c r="F17" s="376">
        <f t="shared" si="3"/>
        <v>63.686513220467944</v>
      </c>
      <c r="G17" s="375">
        <f t="shared" si="4"/>
        <v>1909</v>
      </c>
      <c r="H17" s="367">
        <f t="shared" si="3"/>
        <v>36.313486779532049</v>
      </c>
      <c r="I17" s="350"/>
      <c r="J17" s="377">
        <f t="shared" si="5"/>
        <v>1308</v>
      </c>
      <c r="K17" s="378">
        <f t="shared" si="6"/>
        <v>24.881110899752713</v>
      </c>
      <c r="L17" s="375">
        <v>523</v>
      </c>
      <c r="M17" s="376">
        <v>39.984709480122326</v>
      </c>
      <c r="N17" s="375">
        <v>785</v>
      </c>
      <c r="O17" s="372">
        <v>60.015290519877674</v>
      </c>
      <c r="P17" s="350"/>
      <c r="Q17" s="377">
        <v>954</v>
      </c>
      <c r="R17" s="378">
        <v>18.147232261746243</v>
      </c>
      <c r="S17" s="375">
        <v>530</v>
      </c>
      <c r="T17" s="376">
        <v>55.555555555555557</v>
      </c>
      <c r="U17" s="375">
        <v>424</v>
      </c>
      <c r="V17" s="372">
        <v>44.444444444444443</v>
      </c>
      <c r="W17" s="350"/>
      <c r="X17" s="377">
        <v>2995</v>
      </c>
      <c r="Y17" s="378">
        <v>56.971656838501048</v>
      </c>
      <c r="Z17" s="375">
        <v>2295</v>
      </c>
      <c r="AA17" s="376">
        <v>76.627712854757931</v>
      </c>
      <c r="AB17" s="375">
        <v>700</v>
      </c>
      <c r="AC17" s="372">
        <f t="shared" si="0"/>
        <v>23.372287145242073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33949</v>
      </c>
      <c r="E18" s="365">
        <f t="shared" si="2"/>
        <v>22223</v>
      </c>
      <c r="F18" s="366">
        <f t="shared" si="3"/>
        <v>65.459954637839118</v>
      </c>
      <c r="G18" s="365">
        <f t="shared" si="4"/>
        <v>11726</v>
      </c>
      <c r="H18" s="367">
        <f t="shared" si="3"/>
        <v>34.540045362160889</v>
      </c>
      <c r="I18" s="350"/>
      <c r="J18" s="368">
        <f t="shared" si="5"/>
        <v>6646</v>
      </c>
      <c r="K18" s="369">
        <f t="shared" si="6"/>
        <v>19.576423458717489</v>
      </c>
      <c r="L18" s="370">
        <v>2698</v>
      </c>
      <c r="M18" s="371">
        <v>40.595847126090881</v>
      </c>
      <c r="N18" s="370">
        <v>3948</v>
      </c>
      <c r="O18" s="372">
        <v>59.404152873909119</v>
      </c>
      <c r="P18" s="350"/>
      <c r="Q18" s="368">
        <v>5072</v>
      </c>
      <c r="R18" s="369">
        <v>14.940057144540338</v>
      </c>
      <c r="S18" s="370">
        <v>2780</v>
      </c>
      <c r="T18" s="371">
        <v>54.810725552050478</v>
      </c>
      <c r="U18" s="370">
        <v>2292</v>
      </c>
      <c r="V18" s="372">
        <v>45.189274447949529</v>
      </c>
      <c r="W18" s="350"/>
      <c r="X18" s="368">
        <v>22231</v>
      </c>
      <c r="Y18" s="369">
        <v>65.483519396742167</v>
      </c>
      <c r="Z18" s="370">
        <v>16745</v>
      </c>
      <c r="AA18" s="371">
        <v>75.322747514731674</v>
      </c>
      <c r="AB18" s="370">
        <v>5486</v>
      </c>
      <c r="AC18" s="372">
        <f t="shared" si="0"/>
        <v>24.677252485268319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25254</v>
      </c>
      <c r="E19" s="365">
        <f t="shared" si="2"/>
        <v>16048</v>
      </c>
      <c r="F19" s="366">
        <f t="shared" si="3"/>
        <v>63.546368892056705</v>
      </c>
      <c r="G19" s="365">
        <f t="shared" si="4"/>
        <v>9206</v>
      </c>
      <c r="H19" s="367">
        <f t="shared" si="3"/>
        <v>36.453631107943295</v>
      </c>
      <c r="I19" s="350"/>
      <c r="J19" s="368">
        <f t="shared" si="5"/>
        <v>5647</v>
      </c>
      <c r="K19" s="369">
        <f t="shared" si="6"/>
        <v>22.360814128454898</v>
      </c>
      <c r="L19" s="370">
        <v>2163</v>
      </c>
      <c r="M19" s="371">
        <v>38.303523995041616</v>
      </c>
      <c r="N19" s="370">
        <v>3484</v>
      </c>
      <c r="O19" s="372">
        <v>61.696476004958392</v>
      </c>
      <c r="P19" s="350"/>
      <c r="Q19" s="368">
        <v>3692</v>
      </c>
      <c r="R19" s="369">
        <v>14.619466223172568</v>
      </c>
      <c r="S19" s="370">
        <v>2120</v>
      </c>
      <c r="T19" s="371">
        <v>57.421451787648969</v>
      </c>
      <c r="U19" s="370">
        <v>1572</v>
      </c>
      <c r="V19" s="372">
        <v>42.578548212351031</v>
      </c>
      <c r="W19" s="350"/>
      <c r="X19" s="368">
        <v>15915</v>
      </c>
      <c r="Y19" s="369">
        <v>63.019719648372529</v>
      </c>
      <c r="Z19" s="370">
        <v>11765</v>
      </c>
      <c r="AA19" s="371">
        <v>73.92397109644989</v>
      </c>
      <c r="AB19" s="370">
        <v>4150</v>
      </c>
      <c r="AC19" s="372">
        <f t="shared" si="0"/>
        <v>26.076028903550107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49338</v>
      </c>
      <c r="E20" s="365">
        <f t="shared" si="2"/>
        <v>30808</v>
      </c>
      <c r="F20" s="366">
        <f t="shared" si="3"/>
        <v>62.442741902792974</v>
      </c>
      <c r="G20" s="365">
        <f t="shared" si="4"/>
        <v>18530</v>
      </c>
      <c r="H20" s="367">
        <f t="shared" si="3"/>
        <v>37.557258097207018</v>
      </c>
      <c r="I20" s="350"/>
      <c r="J20" s="368">
        <f t="shared" si="5"/>
        <v>13981</v>
      </c>
      <c r="K20" s="369">
        <f t="shared" si="6"/>
        <v>28.337184320402127</v>
      </c>
      <c r="L20" s="370">
        <v>5619</v>
      </c>
      <c r="M20" s="371">
        <v>40.190258207567418</v>
      </c>
      <c r="N20" s="370">
        <v>8362</v>
      </c>
      <c r="O20" s="372">
        <v>59.80974179243259</v>
      </c>
      <c r="P20" s="350"/>
      <c r="Q20" s="368">
        <v>7785</v>
      </c>
      <c r="R20" s="369">
        <v>15.778912805545422</v>
      </c>
      <c r="S20" s="370">
        <v>4365</v>
      </c>
      <c r="T20" s="371">
        <v>56.069364161849713</v>
      </c>
      <c r="U20" s="370">
        <v>3420</v>
      </c>
      <c r="V20" s="372">
        <v>43.930635838150287</v>
      </c>
      <c r="W20" s="350"/>
      <c r="X20" s="368">
        <v>27572</v>
      </c>
      <c r="Y20" s="369">
        <v>55.883902874052453</v>
      </c>
      <c r="Z20" s="370">
        <v>20824</v>
      </c>
      <c r="AA20" s="371">
        <v>75.52589583635573</v>
      </c>
      <c r="AB20" s="370">
        <v>6748</v>
      </c>
      <c r="AC20" s="372">
        <f t="shared" si="0"/>
        <v>24.474104163644277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50050</v>
      </c>
      <c r="E21" s="365">
        <f t="shared" si="2"/>
        <v>32438</v>
      </c>
      <c r="F21" s="366">
        <f t="shared" si="3"/>
        <v>64.811188811188813</v>
      </c>
      <c r="G21" s="365">
        <f t="shared" si="4"/>
        <v>17612</v>
      </c>
      <c r="H21" s="367">
        <f t="shared" si="3"/>
        <v>35.188811188811187</v>
      </c>
      <c r="I21" s="350"/>
      <c r="J21" s="368">
        <f t="shared" si="5"/>
        <v>10482</v>
      </c>
      <c r="K21" s="369">
        <f t="shared" si="6"/>
        <v>20.943056943056941</v>
      </c>
      <c r="L21" s="370">
        <v>4290</v>
      </c>
      <c r="M21" s="371">
        <v>40.927303949627934</v>
      </c>
      <c r="N21" s="370">
        <v>6192</v>
      </c>
      <c r="O21" s="372">
        <v>59.072696050372066</v>
      </c>
      <c r="P21" s="350"/>
      <c r="Q21" s="368">
        <v>8895</v>
      </c>
      <c r="R21" s="369">
        <v>17.772227772227772</v>
      </c>
      <c r="S21" s="370">
        <v>5033</v>
      </c>
      <c r="T21" s="371">
        <v>56.582349634626198</v>
      </c>
      <c r="U21" s="370">
        <v>3862</v>
      </c>
      <c r="V21" s="372">
        <v>43.417650365373802</v>
      </c>
      <c r="W21" s="350"/>
      <c r="X21" s="368">
        <v>30673</v>
      </c>
      <c r="Y21" s="369">
        <v>61.284715284715283</v>
      </c>
      <c r="Z21" s="370">
        <v>23115</v>
      </c>
      <c r="AA21" s="371">
        <v>75.359436638085612</v>
      </c>
      <c r="AB21" s="370">
        <v>7558</v>
      </c>
      <c r="AC21" s="372">
        <f t="shared" si="0"/>
        <v>24.640563361914385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12964</v>
      </c>
      <c r="E22" s="365">
        <f t="shared" si="2"/>
        <v>8430</v>
      </c>
      <c r="F22" s="366">
        <f t="shared" si="3"/>
        <v>65.026226473310714</v>
      </c>
      <c r="G22" s="365">
        <f t="shared" si="4"/>
        <v>4534</v>
      </c>
      <c r="H22" s="367">
        <f t="shared" si="3"/>
        <v>34.973773526689293</v>
      </c>
      <c r="I22" s="350"/>
      <c r="J22" s="368">
        <f t="shared" si="5"/>
        <v>2773</v>
      </c>
      <c r="K22" s="369">
        <f t="shared" si="6"/>
        <v>21.390003085467448</v>
      </c>
      <c r="L22" s="370">
        <v>1117</v>
      </c>
      <c r="M22" s="371">
        <v>40.281283808150022</v>
      </c>
      <c r="N22" s="370">
        <v>1656</v>
      </c>
      <c r="O22" s="372">
        <v>59.718716191849985</v>
      </c>
      <c r="P22" s="350"/>
      <c r="Q22" s="368">
        <v>2035</v>
      </c>
      <c r="R22" s="369">
        <v>15.697315643319962</v>
      </c>
      <c r="S22" s="370">
        <v>1143</v>
      </c>
      <c r="T22" s="371">
        <v>56.167076167076168</v>
      </c>
      <c r="U22" s="370">
        <v>892</v>
      </c>
      <c r="V22" s="372">
        <v>43.832923832923832</v>
      </c>
      <c r="W22" s="350"/>
      <c r="X22" s="368">
        <v>8156</v>
      </c>
      <c r="Y22" s="369">
        <v>62.912681271212591</v>
      </c>
      <c r="Z22" s="370">
        <v>6170</v>
      </c>
      <c r="AA22" s="371">
        <v>75.649828347229032</v>
      </c>
      <c r="AB22" s="370">
        <v>1986</v>
      </c>
      <c r="AC22" s="372">
        <f t="shared" si="0"/>
        <v>24.350171652770968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27696</v>
      </c>
      <c r="E23" s="365">
        <f t="shared" si="2"/>
        <v>18654</v>
      </c>
      <c r="F23" s="366">
        <f t="shared" si="3"/>
        <v>67.35268630849221</v>
      </c>
      <c r="G23" s="365">
        <f t="shared" si="4"/>
        <v>9042</v>
      </c>
      <c r="H23" s="367">
        <f t="shared" si="3"/>
        <v>32.647313691507804</v>
      </c>
      <c r="I23" s="350"/>
      <c r="J23" s="368">
        <f t="shared" si="5"/>
        <v>5285</v>
      </c>
      <c r="K23" s="369">
        <f t="shared" si="6"/>
        <v>19.082177931831311</v>
      </c>
      <c r="L23" s="370">
        <v>2245</v>
      </c>
      <c r="M23" s="371">
        <v>42.478713339640493</v>
      </c>
      <c r="N23" s="370">
        <v>3040</v>
      </c>
      <c r="O23" s="372">
        <v>57.521286660359507</v>
      </c>
      <c r="P23" s="350"/>
      <c r="Q23" s="368">
        <v>4384</v>
      </c>
      <c r="R23" s="369">
        <v>15.82900057770075</v>
      </c>
      <c r="S23" s="370">
        <v>2437</v>
      </c>
      <c r="T23" s="371">
        <v>55.588503649635037</v>
      </c>
      <c r="U23" s="370">
        <v>1947</v>
      </c>
      <c r="V23" s="372">
        <v>44.411496350364963</v>
      </c>
      <c r="W23" s="350"/>
      <c r="X23" s="368">
        <v>18027</v>
      </c>
      <c r="Y23" s="369">
        <v>65.088821490467936</v>
      </c>
      <c r="Z23" s="370">
        <v>13972</v>
      </c>
      <c r="AA23" s="371">
        <v>77.505963277306265</v>
      </c>
      <c r="AB23" s="370">
        <v>4055</v>
      </c>
      <c r="AC23" s="372">
        <f t="shared" si="0"/>
        <v>22.494036722693735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70867</v>
      </c>
      <c r="E24" s="365">
        <f t="shared" si="2"/>
        <v>46465</v>
      </c>
      <c r="F24" s="366">
        <f t="shared" si="3"/>
        <v>65.566483694808582</v>
      </c>
      <c r="G24" s="365">
        <f t="shared" si="4"/>
        <v>24402</v>
      </c>
      <c r="H24" s="367">
        <f t="shared" si="3"/>
        <v>34.433516305191411</v>
      </c>
      <c r="I24" s="350"/>
      <c r="J24" s="368">
        <f t="shared" si="5"/>
        <v>17236</v>
      </c>
      <c r="K24" s="369">
        <f t="shared" si="6"/>
        <v>24.321616549310683</v>
      </c>
      <c r="L24" s="370">
        <v>8020</v>
      </c>
      <c r="M24" s="371">
        <v>46.530517521466699</v>
      </c>
      <c r="N24" s="370">
        <v>9216</v>
      </c>
      <c r="O24" s="372">
        <v>53.469482478533301</v>
      </c>
      <c r="P24" s="350"/>
      <c r="Q24" s="368">
        <v>10667</v>
      </c>
      <c r="R24" s="369">
        <v>15.052139924083141</v>
      </c>
      <c r="S24" s="370">
        <v>6235</v>
      </c>
      <c r="T24" s="371">
        <v>58.451298396925097</v>
      </c>
      <c r="U24" s="370">
        <v>4432</v>
      </c>
      <c r="V24" s="372">
        <v>41.548701603074903</v>
      </c>
      <c r="W24" s="350"/>
      <c r="X24" s="368">
        <v>42964</v>
      </c>
      <c r="Y24" s="369">
        <v>60.626243526606181</v>
      </c>
      <c r="Z24" s="370">
        <v>32210</v>
      </c>
      <c r="AA24" s="371">
        <v>74.969742109673206</v>
      </c>
      <c r="AB24" s="370">
        <v>10754</v>
      </c>
      <c r="AC24" s="372">
        <f t="shared" si="0"/>
        <v>25.030257890326784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16051</v>
      </c>
      <c r="E25" s="365">
        <f t="shared" si="2"/>
        <v>8857</v>
      </c>
      <c r="F25" s="366">
        <f t="shared" si="3"/>
        <v>55.180362594230893</v>
      </c>
      <c r="G25" s="365">
        <f t="shared" si="4"/>
        <v>7194</v>
      </c>
      <c r="H25" s="367">
        <f t="shared" si="3"/>
        <v>44.819637405769107</v>
      </c>
      <c r="I25" s="350"/>
      <c r="J25" s="368">
        <f t="shared" si="5"/>
        <v>5791</v>
      </c>
      <c r="K25" s="369">
        <f t="shared" si="6"/>
        <v>36.078748987602019</v>
      </c>
      <c r="L25" s="370">
        <v>2021</v>
      </c>
      <c r="M25" s="371">
        <v>34.898981177689521</v>
      </c>
      <c r="N25" s="370">
        <v>3770</v>
      </c>
      <c r="O25" s="372">
        <v>65.101018822310479</v>
      </c>
      <c r="P25" s="350"/>
      <c r="Q25" s="368">
        <v>2418</v>
      </c>
      <c r="R25" s="369">
        <v>15.064481963740578</v>
      </c>
      <c r="S25" s="370">
        <v>1279</v>
      </c>
      <c r="T25" s="371">
        <v>52.89495450785774</v>
      </c>
      <c r="U25" s="370">
        <v>1139</v>
      </c>
      <c r="V25" s="372">
        <v>47.105045492142267</v>
      </c>
      <c r="W25" s="350"/>
      <c r="X25" s="368">
        <v>7842</v>
      </c>
      <c r="Y25" s="369">
        <v>48.856769048657405</v>
      </c>
      <c r="Z25" s="370">
        <v>5557</v>
      </c>
      <c r="AA25" s="371">
        <v>70.862024993624075</v>
      </c>
      <c r="AB25" s="370">
        <v>2285</v>
      </c>
      <c r="AC25" s="372">
        <f t="shared" si="0"/>
        <v>29.137975006375928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3207</v>
      </c>
      <c r="E26" s="380">
        <f t="shared" si="2"/>
        <v>2161</v>
      </c>
      <c r="F26" s="381">
        <f t="shared" si="3"/>
        <v>67.383847832865612</v>
      </c>
      <c r="G26" s="380">
        <f t="shared" si="4"/>
        <v>1046</v>
      </c>
      <c r="H26" s="367">
        <f t="shared" si="3"/>
        <v>32.616152167134395</v>
      </c>
      <c r="I26" s="350"/>
      <c r="J26" s="377">
        <f t="shared" si="5"/>
        <v>646</v>
      </c>
      <c r="K26" s="378">
        <f t="shared" si="6"/>
        <v>20.14343623323979</v>
      </c>
      <c r="L26" s="375">
        <v>298</v>
      </c>
      <c r="M26" s="376">
        <v>46.130030959752318</v>
      </c>
      <c r="N26" s="375">
        <v>348</v>
      </c>
      <c r="O26" s="372">
        <v>53.869969040247682</v>
      </c>
      <c r="P26" s="350"/>
      <c r="Q26" s="377">
        <v>487</v>
      </c>
      <c r="R26" s="378">
        <v>15.185531649516681</v>
      </c>
      <c r="S26" s="375">
        <v>275</v>
      </c>
      <c r="T26" s="376">
        <v>56.468172484599592</v>
      </c>
      <c r="U26" s="375">
        <v>212</v>
      </c>
      <c r="V26" s="372">
        <v>43.531827515400408</v>
      </c>
      <c r="W26" s="350"/>
      <c r="X26" s="377">
        <v>2074</v>
      </c>
      <c r="Y26" s="378">
        <v>64.671032117243527</v>
      </c>
      <c r="Z26" s="375">
        <v>1588</v>
      </c>
      <c r="AA26" s="376">
        <v>76.567020250723232</v>
      </c>
      <c r="AB26" s="375">
        <v>486</v>
      </c>
      <c r="AC26" s="372">
        <f t="shared" si="0"/>
        <v>23.432979749276761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19208</v>
      </c>
      <c r="E27" s="380">
        <f t="shared" si="2"/>
        <v>12819</v>
      </c>
      <c r="F27" s="381">
        <f t="shared" si="3"/>
        <v>66.737817576009988</v>
      </c>
      <c r="G27" s="380">
        <f t="shared" si="4"/>
        <v>6389</v>
      </c>
      <c r="H27" s="367">
        <f t="shared" si="3"/>
        <v>33.262182423990005</v>
      </c>
      <c r="I27" s="350"/>
      <c r="J27" s="377">
        <f t="shared" si="5"/>
        <v>3496</v>
      </c>
      <c r="K27" s="378">
        <f t="shared" si="6"/>
        <v>18.200749687630154</v>
      </c>
      <c r="L27" s="375">
        <v>1436</v>
      </c>
      <c r="M27" s="376">
        <v>41.075514874141881</v>
      </c>
      <c r="N27" s="375">
        <v>2060</v>
      </c>
      <c r="O27" s="372">
        <v>58.924485125858126</v>
      </c>
      <c r="P27" s="350"/>
      <c r="Q27" s="377">
        <v>2944</v>
      </c>
      <c r="R27" s="378">
        <v>15.326947105372762</v>
      </c>
      <c r="S27" s="375">
        <v>1662</v>
      </c>
      <c r="T27" s="376">
        <v>56.453804347826086</v>
      </c>
      <c r="U27" s="375">
        <v>1282</v>
      </c>
      <c r="V27" s="372">
        <v>43.546195652173914</v>
      </c>
      <c r="W27" s="350"/>
      <c r="X27" s="377">
        <v>12768</v>
      </c>
      <c r="Y27" s="378">
        <v>66.472303206997083</v>
      </c>
      <c r="Z27" s="375">
        <v>9721</v>
      </c>
      <c r="AA27" s="376">
        <v>76.135651629072683</v>
      </c>
      <c r="AB27" s="375">
        <v>3047</v>
      </c>
      <c r="AC27" s="372">
        <f t="shared" si="0"/>
        <v>23.864348370927317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2274</v>
      </c>
      <c r="E28" s="380">
        <f t="shared" si="2"/>
        <v>1442</v>
      </c>
      <c r="F28" s="381">
        <f t="shared" si="3"/>
        <v>63.412489006156548</v>
      </c>
      <c r="G28" s="380">
        <f t="shared" si="4"/>
        <v>832</v>
      </c>
      <c r="H28" s="382">
        <f t="shared" si="3"/>
        <v>36.587510993843445</v>
      </c>
      <c r="I28" s="350"/>
      <c r="J28" s="377">
        <f t="shared" si="5"/>
        <v>522</v>
      </c>
      <c r="K28" s="378">
        <f t="shared" si="6"/>
        <v>22.955145118733508</v>
      </c>
      <c r="L28" s="375">
        <v>223</v>
      </c>
      <c r="M28" s="376">
        <v>42.720306513409959</v>
      </c>
      <c r="N28" s="375">
        <v>299</v>
      </c>
      <c r="O28" s="383">
        <v>57.279693486590034</v>
      </c>
      <c r="P28" s="350"/>
      <c r="Q28" s="377">
        <v>347</v>
      </c>
      <c r="R28" s="378">
        <v>15.259454705364995</v>
      </c>
      <c r="S28" s="375">
        <v>186</v>
      </c>
      <c r="T28" s="376">
        <v>53.602305475504316</v>
      </c>
      <c r="U28" s="375">
        <v>161</v>
      </c>
      <c r="V28" s="383">
        <v>46.397694524495677</v>
      </c>
      <c r="W28" s="350"/>
      <c r="X28" s="377">
        <v>1405</v>
      </c>
      <c r="Y28" s="378">
        <v>61.785400175901493</v>
      </c>
      <c r="Z28" s="375">
        <v>1033</v>
      </c>
      <c r="AA28" s="376">
        <v>73.52313167259787</v>
      </c>
      <c r="AB28" s="375">
        <v>372</v>
      </c>
      <c r="AC28" s="383">
        <f t="shared" si="0"/>
        <v>26.476868327402137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1321</v>
      </c>
      <c r="E29" s="386">
        <f t="shared" si="2"/>
        <v>700</v>
      </c>
      <c r="F29" s="387">
        <f t="shared" si="3"/>
        <v>52.990158970476905</v>
      </c>
      <c r="G29" s="386">
        <f t="shared" si="4"/>
        <v>621</v>
      </c>
      <c r="H29" s="388">
        <f t="shared" si="3"/>
        <v>47.009841029523088</v>
      </c>
      <c r="I29" s="350"/>
      <c r="J29" s="389">
        <f t="shared" si="5"/>
        <v>697</v>
      </c>
      <c r="K29" s="390">
        <f t="shared" si="6"/>
        <v>52.763058289174872</v>
      </c>
      <c r="L29" s="391">
        <v>262</v>
      </c>
      <c r="M29" s="392">
        <v>37.589670014347206</v>
      </c>
      <c r="N29" s="391">
        <v>435</v>
      </c>
      <c r="O29" s="393">
        <v>62.410329985652801</v>
      </c>
      <c r="P29" s="350"/>
      <c r="Q29" s="389">
        <v>208</v>
      </c>
      <c r="R29" s="390">
        <v>15.745647236941712</v>
      </c>
      <c r="S29" s="391">
        <v>126</v>
      </c>
      <c r="T29" s="392">
        <v>60.576923076923073</v>
      </c>
      <c r="U29" s="391">
        <v>82</v>
      </c>
      <c r="V29" s="393">
        <v>39.42307692307692</v>
      </c>
      <c r="W29" s="350"/>
      <c r="X29" s="389">
        <v>416</v>
      </c>
      <c r="Y29" s="390">
        <v>31.491294473883425</v>
      </c>
      <c r="Z29" s="391">
        <v>312</v>
      </c>
      <c r="AA29" s="392">
        <v>75</v>
      </c>
      <c r="AB29" s="391">
        <v>104</v>
      </c>
      <c r="AC29" s="393">
        <f t="shared" si="0"/>
        <v>25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457841</v>
      </c>
      <c r="E31" s="1230">
        <f>L31+S31+Z31</f>
        <v>289337</v>
      </c>
      <c r="F31" s="1231">
        <f>E31/$D31*100</f>
        <v>63.195956674915536</v>
      </c>
      <c r="G31" s="1230">
        <f>N31+U31+AB31</f>
        <v>168504</v>
      </c>
      <c r="H31" s="1232">
        <f>G31/$D31*100</f>
        <v>36.804043325084471</v>
      </c>
      <c r="I31" s="320"/>
      <c r="J31" s="1233">
        <f>SUM(J12:J29)</f>
        <v>118221</v>
      </c>
      <c r="K31" s="1234">
        <f>J31/$D31*100</f>
        <v>25.821409616002061</v>
      </c>
      <c r="L31" s="1230">
        <f>SUM(L12:L29)</f>
        <v>48005</v>
      </c>
      <c r="M31" s="1231">
        <f>L31/$J31*100</f>
        <v>40.60615288315951</v>
      </c>
      <c r="N31" s="1230">
        <f>SUM(N12:N29)</f>
        <v>70216</v>
      </c>
      <c r="O31" s="1235">
        <f>N31/$J31*100</f>
        <v>59.39384711684049</v>
      </c>
      <c r="P31" s="320"/>
      <c r="Q31" s="1233">
        <f>SUM(Q12:Q29)</f>
        <v>74858</v>
      </c>
      <c r="R31" s="1234">
        <f>Q31/$D31*100</f>
        <v>16.350217651979619</v>
      </c>
      <c r="S31" s="1230">
        <f>SUM(S12:S29)</f>
        <v>42425</v>
      </c>
      <c r="T31" s="1231">
        <f>S31/$Q31*100</f>
        <v>56.673969382029973</v>
      </c>
      <c r="U31" s="1230">
        <f>SUM(U12:U29)</f>
        <v>32433</v>
      </c>
      <c r="V31" s="1235">
        <f>U31/$Q31*100</f>
        <v>43.326030617970027</v>
      </c>
      <c r="W31" s="320"/>
      <c r="X31" s="1233">
        <f>SUM(X12:X29)</f>
        <v>264762</v>
      </c>
      <c r="Y31" s="1234">
        <f>X31/$D31*100</f>
        <v>57.828372732018316</v>
      </c>
      <c r="Z31" s="1230">
        <f>SUM(Z12:Z29)</f>
        <v>198907</v>
      </c>
      <c r="AA31" s="1231">
        <f>Z31/$X31*100</f>
        <v>75.126717580317418</v>
      </c>
      <c r="AB31" s="1230">
        <f>SUM(AB12:AB29)</f>
        <v>65855</v>
      </c>
      <c r="AC31" s="1235">
        <f>AB31/$X31*100</f>
        <v>24.873282419682582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404</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228</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229</v>
      </c>
      <c r="K8" s="1459"/>
      <c r="L8" s="1459"/>
      <c r="M8" s="1459"/>
      <c r="N8" s="1459"/>
      <c r="O8" s="1460"/>
      <c r="P8" s="317"/>
      <c r="Q8" s="1458" t="s">
        <v>230</v>
      </c>
      <c r="R8" s="1459"/>
      <c r="S8" s="1459"/>
      <c r="T8" s="1459"/>
      <c r="U8" s="1459"/>
      <c r="V8" s="1460"/>
      <c r="W8" s="317"/>
      <c r="X8" s="1458" t="s">
        <v>231</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219</v>
      </c>
      <c r="L9" s="1471" t="s">
        <v>24</v>
      </c>
      <c r="M9" s="1472"/>
      <c r="N9" s="1467" t="s">
        <v>23</v>
      </c>
      <c r="O9" s="1468"/>
      <c r="P9" s="317"/>
      <c r="Q9" s="1466" t="s">
        <v>9</v>
      </c>
      <c r="R9" s="1469" t="s">
        <v>219</v>
      </c>
      <c r="S9" s="1471" t="s">
        <v>24</v>
      </c>
      <c r="T9" s="1472"/>
      <c r="U9" s="1467" t="s">
        <v>23</v>
      </c>
      <c r="V9" s="1468"/>
      <c r="W9" s="317"/>
      <c r="X9" s="1466" t="s">
        <v>9</v>
      </c>
      <c r="Y9" s="1469" t="s">
        <v>219</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219</v>
      </c>
      <c r="G10" s="406" t="s">
        <v>9</v>
      </c>
      <c r="H10" s="886" t="s">
        <v>219</v>
      </c>
      <c r="I10" s="346"/>
      <c r="J10" s="1462"/>
      <c r="K10" s="1470"/>
      <c r="L10" s="404" t="s">
        <v>9</v>
      </c>
      <c r="M10" s="403" t="s">
        <v>220</v>
      </c>
      <c r="N10" s="407" t="s">
        <v>9</v>
      </c>
      <c r="O10" s="402" t="s">
        <v>220</v>
      </c>
      <c r="P10" s="347"/>
      <c r="Q10" s="1462"/>
      <c r="R10" s="1470"/>
      <c r="S10" s="404" t="s">
        <v>9</v>
      </c>
      <c r="T10" s="403" t="s">
        <v>220</v>
      </c>
      <c r="U10" s="407" t="s">
        <v>9</v>
      </c>
      <c r="V10" s="402" t="s">
        <v>220</v>
      </c>
      <c r="W10" s="347"/>
      <c r="X10" s="1462"/>
      <c r="Y10" s="1470"/>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151624</v>
      </c>
      <c r="E12" s="352">
        <f>L12+S12+Z12</f>
        <v>94012</v>
      </c>
      <c r="F12" s="353">
        <f>E12/$D12*100</f>
        <v>62.003376774125471</v>
      </c>
      <c r="G12" s="352">
        <f>N12+U12+AB12</f>
        <v>57612</v>
      </c>
      <c r="H12" s="354">
        <f>G12/$D12*100</f>
        <v>37.996623225874529</v>
      </c>
      <c r="I12" s="350"/>
      <c r="J12" s="355">
        <f>L12+N12</f>
        <v>45408</v>
      </c>
      <c r="K12" s="356">
        <f>J12/$D12*100</f>
        <v>29.947765525246663</v>
      </c>
      <c r="L12" s="357">
        <v>18120</v>
      </c>
      <c r="M12" s="353">
        <v>39.904862579281186</v>
      </c>
      <c r="N12" s="357">
        <v>27288</v>
      </c>
      <c r="O12" s="358">
        <v>60.095137420718814</v>
      </c>
      <c r="P12" s="350"/>
      <c r="Q12" s="355">
        <v>31467</v>
      </c>
      <c r="R12" s="356">
        <v>20.753310821505831</v>
      </c>
      <c r="S12" s="357">
        <v>19761</v>
      </c>
      <c r="T12" s="353">
        <v>62.79912289064734</v>
      </c>
      <c r="U12" s="357">
        <v>11706</v>
      </c>
      <c r="V12" s="358">
        <v>37.200877109352653</v>
      </c>
      <c r="W12" s="350"/>
      <c r="X12" s="355">
        <v>74749</v>
      </c>
      <c r="Y12" s="356">
        <v>49.298923653247506</v>
      </c>
      <c r="Z12" s="357">
        <v>56131</v>
      </c>
      <c r="AA12" s="353">
        <v>75.092643379844546</v>
      </c>
      <c r="AB12" s="357">
        <v>18618</v>
      </c>
      <c r="AC12" s="358">
        <f t="shared" ref="AC12:AC29" si="0">AB12/$X12*100</f>
        <v>24.907356620155454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17760</v>
      </c>
      <c r="E13" s="365">
        <f t="shared" ref="E13:E29" si="2">L13+S13+Z13</f>
        <v>11188</v>
      </c>
      <c r="F13" s="366">
        <f t="shared" ref="F13:H29" si="3">E13/$D13*100</f>
        <v>62.99549549549549</v>
      </c>
      <c r="G13" s="365">
        <f t="shared" ref="G13:G29" si="4">N13+U13+AB13</f>
        <v>6572</v>
      </c>
      <c r="H13" s="367">
        <f t="shared" si="3"/>
        <v>37.004504504504503</v>
      </c>
      <c r="I13" s="350"/>
      <c r="J13" s="368">
        <f t="shared" ref="J13:J29" si="5">L13+N13</f>
        <v>3788</v>
      </c>
      <c r="K13" s="369">
        <f t="shared" ref="K13:K29" si="6">J13/$D13*100</f>
        <v>21.328828828828826</v>
      </c>
      <c r="L13" s="370">
        <v>1545</v>
      </c>
      <c r="M13" s="371">
        <v>40.786694825765572</v>
      </c>
      <c r="N13" s="370">
        <v>2243</v>
      </c>
      <c r="O13" s="372">
        <v>59.213305174234421</v>
      </c>
      <c r="P13" s="350"/>
      <c r="Q13" s="368">
        <v>3168</v>
      </c>
      <c r="R13" s="369">
        <v>17.837837837837839</v>
      </c>
      <c r="S13" s="370">
        <v>1834</v>
      </c>
      <c r="T13" s="371">
        <v>57.891414141414145</v>
      </c>
      <c r="U13" s="370">
        <v>1334</v>
      </c>
      <c r="V13" s="372">
        <v>42.108585858585855</v>
      </c>
      <c r="W13" s="350"/>
      <c r="X13" s="368">
        <v>10804</v>
      </c>
      <c r="Y13" s="369">
        <v>60.833333333333329</v>
      </c>
      <c r="Z13" s="370">
        <v>7809</v>
      </c>
      <c r="AA13" s="371">
        <v>72.278785634950012</v>
      </c>
      <c r="AB13" s="370">
        <v>2995</v>
      </c>
      <c r="AC13" s="372">
        <f t="shared" si="0"/>
        <v>27.721214365049985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11165</v>
      </c>
      <c r="E14" s="365">
        <f t="shared" si="2"/>
        <v>7167</v>
      </c>
      <c r="F14" s="366">
        <f t="shared" si="3"/>
        <v>64.191670398566941</v>
      </c>
      <c r="G14" s="365">
        <f t="shared" si="4"/>
        <v>3998</v>
      </c>
      <c r="H14" s="367">
        <f t="shared" si="3"/>
        <v>35.808329601433044</v>
      </c>
      <c r="I14" s="350"/>
      <c r="J14" s="368">
        <f t="shared" si="5"/>
        <v>2774</v>
      </c>
      <c r="K14" s="369">
        <f t="shared" si="6"/>
        <v>24.845499328257951</v>
      </c>
      <c r="L14" s="370">
        <v>1089</v>
      </c>
      <c r="M14" s="371">
        <v>39.257390050468636</v>
      </c>
      <c r="N14" s="370">
        <v>1685</v>
      </c>
      <c r="O14" s="372">
        <v>60.742609949531371</v>
      </c>
      <c r="P14" s="350"/>
      <c r="Q14" s="368">
        <v>2256</v>
      </c>
      <c r="R14" s="369">
        <v>20.206000895656068</v>
      </c>
      <c r="S14" s="370">
        <v>1309</v>
      </c>
      <c r="T14" s="371">
        <v>58.023049645390067</v>
      </c>
      <c r="U14" s="370">
        <v>947</v>
      </c>
      <c r="V14" s="372">
        <v>41.976950354609926</v>
      </c>
      <c r="W14" s="350"/>
      <c r="X14" s="368">
        <v>6135</v>
      </c>
      <c r="Y14" s="369">
        <v>54.948499776085981</v>
      </c>
      <c r="Z14" s="370">
        <v>4769</v>
      </c>
      <c r="AA14" s="371">
        <v>77.734311328443368</v>
      </c>
      <c r="AB14" s="370">
        <v>1366</v>
      </c>
      <c r="AC14" s="372">
        <f t="shared" si="0"/>
        <v>22.265688671556642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11980</v>
      </c>
      <c r="E15" s="365">
        <f t="shared" si="2"/>
        <v>7000</v>
      </c>
      <c r="F15" s="366">
        <f t="shared" si="3"/>
        <v>58.430717863105173</v>
      </c>
      <c r="G15" s="365">
        <f t="shared" si="4"/>
        <v>4980</v>
      </c>
      <c r="H15" s="367">
        <f t="shared" si="3"/>
        <v>41.569282136894827</v>
      </c>
      <c r="I15" s="350"/>
      <c r="J15" s="368">
        <f t="shared" si="5"/>
        <v>3654</v>
      </c>
      <c r="K15" s="369">
        <f t="shared" si="6"/>
        <v>30.500834724540905</v>
      </c>
      <c r="L15" s="370">
        <v>1412</v>
      </c>
      <c r="M15" s="371">
        <v>38.642583470169676</v>
      </c>
      <c r="N15" s="370">
        <v>2242</v>
      </c>
      <c r="O15" s="372">
        <v>61.357416529830324</v>
      </c>
      <c r="P15" s="350"/>
      <c r="Q15" s="368">
        <v>2497</v>
      </c>
      <c r="R15" s="369">
        <v>20.843071786310517</v>
      </c>
      <c r="S15" s="370">
        <v>1385</v>
      </c>
      <c r="T15" s="371">
        <v>55.466559871846208</v>
      </c>
      <c r="U15" s="370">
        <v>1112</v>
      </c>
      <c r="V15" s="372">
        <v>44.533440128153785</v>
      </c>
      <c r="W15" s="350"/>
      <c r="X15" s="368">
        <v>5829</v>
      </c>
      <c r="Y15" s="369">
        <v>48.656093489148581</v>
      </c>
      <c r="Z15" s="370">
        <v>4203</v>
      </c>
      <c r="AA15" s="371">
        <v>72.104992279979413</v>
      </c>
      <c r="AB15" s="370">
        <v>1626</v>
      </c>
      <c r="AC15" s="372">
        <f t="shared" si="0"/>
        <v>27.895007720020587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25819</v>
      </c>
      <c r="E16" s="365">
        <f t="shared" si="2"/>
        <v>14944</v>
      </c>
      <c r="F16" s="366">
        <f t="shared" si="3"/>
        <v>57.879855920058873</v>
      </c>
      <c r="G16" s="365">
        <f t="shared" si="4"/>
        <v>10875</v>
      </c>
      <c r="H16" s="367">
        <f t="shared" si="3"/>
        <v>42.120144079941127</v>
      </c>
      <c r="I16" s="350"/>
      <c r="J16" s="368">
        <f t="shared" si="5"/>
        <v>9581</v>
      </c>
      <c r="K16" s="369">
        <f t="shared" si="6"/>
        <v>37.108331074015261</v>
      </c>
      <c r="L16" s="370">
        <v>3937</v>
      </c>
      <c r="M16" s="371">
        <v>41.091744076818706</v>
      </c>
      <c r="N16" s="370">
        <v>5644</v>
      </c>
      <c r="O16" s="372">
        <v>58.908255923181294</v>
      </c>
      <c r="P16" s="350"/>
      <c r="Q16" s="368">
        <v>5968</v>
      </c>
      <c r="R16" s="369">
        <v>23.114760447732291</v>
      </c>
      <c r="S16" s="370">
        <v>3607</v>
      </c>
      <c r="T16" s="371">
        <v>60.439008042895438</v>
      </c>
      <c r="U16" s="370">
        <v>2361</v>
      </c>
      <c r="V16" s="372">
        <v>39.560991957104555</v>
      </c>
      <c r="W16" s="350"/>
      <c r="X16" s="368">
        <v>10270</v>
      </c>
      <c r="Y16" s="369">
        <v>39.776908478252452</v>
      </c>
      <c r="Z16" s="370">
        <v>7400</v>
      </c>
      <c r="AA16" s="371">
        <v>72.054527750730273</v>
      </c>
      <c r="AB16" s="370">
        <v>2870</v>
      </c>
      <c r="AC16" s="372">
        <f t="shared" si="0"/>
        <v>27.945472249269717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8524</v>
      </c>
      <c r="E17" s="375">
        <f t="shared" si="2"/>
        <v>5384</v>
      </c>
      <c r="F17" s="376">
        <f t="shared" si="3"/>
        <v>63.162834350070383</v>
      </c>
      <c r="G17" s="375">
        <f t="shared" si="4"/>
        <v>3140</v>
      </c>
      <c r="H17" s="367">
        <f t="shared" si="3"/>
        <v>36.837165649929609</v>
      </c>
      <c r="I17" s="350"/>
      <c r="J17" s="377">
        <f t="shared" si="5"/>
        <v>2033</v>
      </c>
      <c r="K17" s="378">
        <f t="shared" si="6"/>
        <v>23.850305021116846</v>
      </c>
      <c r="L17" s="375">
        <v>828</v>
      </c>
      <c r="M17" s="376">
        <v>40.727988194786029</v>
      </c>
      <c r="N17" s="375">
        <v>1205</v>
      </c>
      <c r="O17" s="372">
        <v>59.272011805213964</v>
      </c>
      <c r="P17" s="350"/>
      <c r="Q17" s="377">
        <v>1818</v>
      </c>
      <c r="R17" s="378">
        <v>21.328015016424214</v>
      </c>
      <c r="S17" s="375">
        <v>1015</v>
      </c>
      <c r="T17" s="376">
        <v>55.830583058305827</v>
      </c>
      <c r="U17" s="375">
        <v>803</v>
      </c>
      <c r="V17" s="372">
        <v>44.169416941694166</v>
      </c>
      <c r="W17" s="350"/>
      <c r="X17" s="377">
        <v>4673</v>
      </c>
      <c r="Y17" s="378">
        <v>54.821679962458937</v>
      </c>
      <c r="Z17" s="375">
        <v>3541</v>
      </c>
      <c r="AA17" s="376">
        <v>75.775732933875446</v>
      </c>
      <c r="AB17" s="375">
        <v>1132</v>
      </c>
      <c r="AC17" s="372">
        <f t="shared" si="0"/>
        <v>24.224267066124543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42050</v>
      </c>
      <c r="E18" s="365">
        <f t="shared" si="2"/>
        <v>26341</v>
      </c>
      <c r="F18" s="366">
        <f t="shared" si="3"/>
        <v>62.642092746730086</v>
      </c>
      <c r="G18" s="365">
        <f t="shared" si="4"/>
        <v>15709</v>
      </c>
      <c r="H18" s="367">
        <f t="shared" si="3"/>
        <v>37.357907253269914</v>
      </c>
      <c r="I18" s="350"/>
      <c r="J18" s="368">
        <f t="shared" si="5"/>
        <v>9916</v>
      </c>
      <c r="K18" s="369">
        <f t="shared" si="6"/>
        <v>23.581450653983353</v>
      </c>
      <c r="L18" s="370">
        <v>4103</v>
      </c>
      <c r="M18" s="371">
        <v>41.377571601452203</v>
      </c>
      <c r="N18" s="370">
        <v>5813</v>
      </c>
      <c r="O18" s="372">
        <v>58.622428398547797</v>
      </c>
      <c r="P18" s="350"/>
      <c r="Q18" s="368">
        <v>7199</v>
      </c>
      <c r="R18" s="369">
        <v>17.120095124851368</v>
      </c>
      <c r="S18" s="370">
        <v>3998</v>
      </c>
      <c r="T18" s="371">
        <v>55.535491040422279</v>
      </c>
      <c r="U18" s="370">
        <v>3201</v>
      </c>
      <c r="V18" s="372">
        <v>44.464508959577721</v>
      </c>
      <c r="W18" s="350"/>
      <c r="X18" s="368">
        <v>24935</v>
      </c>
      <c r="Y18" s="369">
        <v>59.298454221165272</v>
      </c>
      <c r="Z18" s="370">
        <v>18240</v>
      </c>
      <c r="AA18" s="371">
        <v>73.150190495287745</v>
      </c>
      <c r="AB18" s="370">
        <v>6695</v>
      </c>
      <c r="AC18" s="372">
        <f t="shared" si="0"/>
        <v>26.849809504712251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27261</v>
      </c>
      <c r="E19" s="365">
        <f t="shared" si="2"/>
        <v>16455</v>
      </c>
      <c r="F19" s="366">
        <f t="shared" si="3"/>
        <v>60.36095521074062</v>
      </c>
      <c r="G19" s="365">
        <f t="shared" si="4"/>
        <v>10806</v>
      </c>
      <c r="H19" s="367">
        <f t="shared" si="3"/>
        <v>39.63904478925938</v>
      </c>
      <c r="I19" s="350"/>
      <c r="J19" s="368">
        <f t="shared" si="5"/>
        <v>7108</v>
      </c>
      <c r="K19" s="369">
        <f t="shared" si="6"/>
        <v>26.073878434393453</v>
      </c>
      <c r="L19" s="370">
        <v>2810</v>
      </c>
      <c r="M19" s="371">
        <v>39.532920652785592</v>
      </c>
      <c r="N19" s="370">
        <v>4298</v>
      </c>
      <c r="O19" s="372">
        <v>60.467079347214401</v>
      </c>
      <c r="P19" s="350"/>
      <c r="Q19" s="368">
        <v>4951</v>
      </c>
      <c r="R19" s="369">
        <v>18.161476101390264</v>
      </c>
      <c r="S19" s="370">
        <v>2845</v>
      </c>
      <c r="T19" s="371">
        <v>57.463138759846501</v>
      </c>
      <c r="U19" s="370">
        <v>2106</v>
      </c>
      <c r="V19" s="372">
        <v>42.536861240153506</v>
      </c>
      <c r="W19" s="350"/>
      <c r="X19" s="368">
        <v>15202</v>
      </c>
      <c r="Y19" s="369">
        <v>55.764645464216279</v>
      </c>
      <c r="Z19" s="370">
        <v>10800</v>
      </c>
      <c r="AA19" s="371">
        <v>71.043283778450203</v>
      </c>
      <c r="AB19" s="370">
        <v>4402</v>
      </c>
      <c r="AC19" s="372">
        <f t="shared" si="0"/>
        <v>28.956716221549794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106922</v>
      </c>
      <c r="E20" s="365">
        <f t="shared" si="2"/>
        <v>66971</v>
      </c>
      <c r="F20" s="366">
        <f t="shared" si="3"/>
        <v>62.635379061371843</v>
      </c>
      <c r="G20" s="365">
        <f t="shared" si="4"/>
        <v>39951</v>
      </c>
      <c r="H20" s="367">
        <f t="shared" si="3"/>
        <v>37.364620938628157</v>
      </c>
      <c r="I20" s="350"/>
      <c r="J20" s="368">
        <f t="shared" si="5"/>
        <v>24356</v>
      </c>
      <c r="K20" s="369">
        <f t="shared" si="6"/>
        <v>22.779222236770728</v>
      </c>
      <c r="L20" s="370">
        <v>9606</v>
      </c>
      <c r="M20" s="371">
        <v>39.439973723107244</v>
      </c>
      <c r="N20" s="370">
        <v>14750</v>
      </c>
      <c r="O20" s="372">
        <v>60.560026276892756</v>
      </c>
      <c r="P20" s="350"/>
      <c r="Q20" s="368">
        <v>19981</v>
      </c>
      <c r="R20" s="369">
        <v>18.6874544060156</v>
      </c>
      <c r="S20" s="370">
        <v>11367</v>
      </c>
      <c r="T20" s="371">
        <v>56.889044592362751</v>
      </c>
      <c r="U20" s="370">
        <v>8614</v>
      </c>
      <c r="V20" s="372">
        <v>43.110955407637256</v>
      </c>
      <c r="W20" s="350"/>
      <c r="X20" s="368">
        <v>62585</v>
      </c>
      <c r="Y20" s="369">
        <v>58.533323357213675</v>
      </c>
      <c r="Z20" s="370">
        <v>45998</v>
      </c>
      <c r="AA20" s="371">
        <v>73.496844291763196</v>
      </c>
      <c r="AB20" s="370">
        <v>16587</v>
      </c>
      <c r="AC20" s="372">
        <f t="shared" si="0"/>
        <v>26.503155708236797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71622</v>
      </c>
      <c r="E21" s="365">
        <f t="shared" si="2"/>
        <v>44401</v>
      </c>
      <c r="F21" s="366">
        <f t="shared" si="3"/>
        <v>61.993521543659767</v>
      </c>
      <c r="G21" s="365">
        <f t="shared" si="4"/>
        <v>27221</v>
      </c>
      <c r="H21" s="367">
        <f t="shared" si="3"/>
        <v>38.006478456340233</v>
      </c>
      <c r="I21" s="350"/>
      <c r="J21" s="368">
        <f t="shared" si="5"/>
        <v>17804</v>
      </c>
      <c r="K21" s="369">
        <f t="shared" si="6"/>
        <v>24.858283767557452</v>
      </c>
      <c r="L21" s="370">
        <v>7329</v>
      </c>
      <c r="M21" s="371">
        <v>41.164906762525277</v>
      </c>
      <c r="N21" s="370">
        <v>10475</v>
      </c>
      <c r="O21" s="372">
        <v>58.835093237474723</v>
      </c>
      <c r="P21" s="350"/>
      <c r="Q21" s="368">
        <v>14859</v>
      </c>
      <c r="R21" s="369">
        <v>20.746418698165368</v>
      </c>
      <c r="S21" s="370">
        <v>8734</v>
      </c>
      <c r="T21" s="371">
        <v>58.779191062655634</v>
      </c>
      <c r="U21" s="370">
        <v>6125</v>
      </c>
      <c r="V21" s="372">
        <v>41.220808937344373</v>
      </c>
      <c r="W21" s="350"/>
      <c r="X21" s="368">
        <v>38959</v>
      </c>
      <c r="Y21" s="369">
        <v>54.395297534277177</v>
      </c>
      <c r="Z21" s="370">
        <v>28338</v>
      </c>
      <c r="AA21" s="371">
        <v>72.738006622346575</v>
      </c>
      <c r="AB21" s="370">
        <v>10621</v>
      </c>
      <c r="AC21" s="372">
        <f t="shared" si="0"/>
        <v>27.261993377653432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13980</v>
      </c>
      <c r="E22" s="365">
        <f t="shared" si="2"/>
        <v>8851</v>
      </c>
      <c r="F22" s="366">
        <f t="shared" si="3"/>
        <v>63.31187410586552</v>
      </c>
      <c r="G22" s="365">
        <f t="shared" si="4"/>
        <v>5129</v>
      </c>
      <c r="H22" s="367">
        <f t="shared" si="3"/>
        <v>36.68812589413448</v>
      </c>
      <c r="I22" s="350"/>
      <c r="J22" s="368">
        <f t="shared" si="5"/>
        <v>3592</v>
      </c>
      <c r="K22" s="369">
        <f t="shared" si="6"/>
        <v>25.693848354792557</v>
      </c>
      <c r="L22" s="370">
        <v>1487</v>
      </c>
      <c r="M22" s="371">
        <v>41.397550111358569</v>
      </c>
      <c r="N22" s="370">
        <v>2105</v>
      </c>
      <c r="O22" s="372">
        <v>58.602449888641431</v>
      </c>
      <c r="P22" s="350"/>
      <c r="Q22" s="368">
        <v>2606</v>
      </c>
      <c r="R22" s="369">
        <v>18.640915593705294</v>
      </c>
      <c r="S22" s="370">
        <v>1535</v>
      </c>
      <c r="T22" s="371">
        <v>58.902532617037608</v>
      </c>
      <c r="U22" s="370">
        <v>1071</v>
      </c>
      <c r="V22" s="372">
        <v>41.097467382962392</v>
      </c>
      <c r="W22" s="350"/>
      <c r="X22" s="368">
        <v>7782</v>
      </c>
      <c r="Y22" s="369">
        <v>55.665236051502141</v>
      </c>
      <c r="Z22" s="370">
        <v>5829</v>
      </c>
      <c r="AA22" s="371">
        <v>74.903623747108711</v>
      </c>
      <c r="AB22" s="370">
        <v>1953</v>
      </c>
      <c r="AC22" s="372">
        <f t="shared" si="0"/>
        <v>25.096376252891289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31687</v>
      </c>
      <c r="E23" s="365">
        <f t="shared" si="2"/>
        <v>19632</v>
      </c>
      <c r="F23" s="366">
        <f t="shared" si="3"/>
        <v>61.956007195379811</v>
      </c>
      <c r="G23" s="365">
        <f t="shared" si="4"/>
        <v>12055</v>
      </c>
      <c r="H23" s="367">
        <f t="shared" si="3"/>
        <v>38.043992804620189</v>
      </c>
      <c r="I23" s="350"/>
      <c r="J23" s="368">
        <f t="shared" si="5"/>
        <v>8524</v>
      </c>
      <c r="K23" s="369">
        <f t="shared" si="6"/>
        <v>26.900621706062424</v>
      </c>
      <c r="L23" s="370">
        <v>3289</v>
      </c>
      <c r="M23" s="371">
        <v>38.585171281088691</v>
      </c>
      <c r="N23" s="370">
        <v>5235</v>
      </c>
      <c r="O23" s="372">
        <v>61.414828718911309</v>
      </c>
      <c r="P23" s="350"/>
      <c r="Q23" s="368">
        <v>5736</v>
      </c>
      <c r="R23" s="369">
        <v>18.102060782024175</v>
      </c>
      <c r="S23" s="370">
        <v>3304</v>
      </c>
      <c r="T23" s="371">
        <v>57.601115760111576</v>
      </c>
      <c r="U23" s="370">
        <v>2432</v>
      </c>
      <c r="V23" s="372">
        <v>42.398884239888424</v>
      </c>
      <c r="W23" s="350"/>
      <c r="X23" s="368">
        <v>17427</v>
      </c>
      <c r="Y23" s="369">
        <v>54.997317511913401</v>
      </c>
      <c r="Z23" s="370">
        <v>13039</v>
      </c>
      <c r="AA23" s="371">
        <v>74.820680553164635</v>
      </c>
      <c r="AB23" s="370">
        <v>4388</v>
      </c>
      <c r="AC23" s="372">
        <f t="shared" si="0"/>
        <v>25.179319446835368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85911</v>
      </c>
      <c r="E24" s="365">
        <f t="shared" si="2"/>
        <v>54442</v>
      </c>
      <c r="F24" s="366">
        <f t="shared" si="3"/>
        <v>63.37023198426278</v>
      </c>
      <c r="G24" s="365">
        <f t="shared" si="4"/>
        <v>31469</v>
      </c>
      <c r="H24" s="367">
        <f t="shared" si="3"/>
        <v>36.62976801573722</v>
      </c>
      <c r="I24" s="350"/>
      <c r="J24" s="368">
        <f t="shared" si="5"/>
        <v>23813</v>
      </c>
      <c r="K24" s="369">
        <f t="shared" si="6"/>
        <v>27.718220018391126</v>
      </c>
      <c r="L24" s="370">
        <v>10481</v>
      </c>
      <c r="M24" s="371">
        <v>44.013773988997606</v>
      </c>
      <c r="N24" s="370">
        <v>13332</v>
      </c>
      <c r="O24" s="372">
        <v>55.986226011002394</v>
      </c>
      <c r="P24" s="350"/>
      <c r="Q24" s="368">
        <v>15403</v>
      </c>
      <c r="R24" s="369">
        <v>17.92901956676095</v>
      </c>
      <c r="S24" s="370">
        <v>9414</v>
      </c>
      <c r="T24" s="371">
        <v>61.117964032980588</v>
      </c>
      <c r="U24" s="370">
        <v>5989</v>
      </c>
      <c r="V24" s="372">
        <v>38.882035967019412</v>
      </c>
      <c r="W24" s="350"/>
      <c r="X24" s="368">
        <v>46695</v>
      </c>
      <c r="Y24" s="369">
        <v>54.352760414847921</v>
      </c>
      <c r="Z24" s="370">
        <v>34547</v>
      </c>
      <c r="AA24" s="371">
        <v>73.984366634543306</v>
      </c>
      <c r="AB24" s="370">
        <v>12148</v>
      </c>
      <c r="AC24" s="372">
        <f t="shared" si="0"/>
        <v>26.015633365456686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21031</v>
      </c>
      <c r="E25" s="365">
        <f t="shared" si="2"/>
        <v>11192</v>
      </c>
      <c r="F25" s="366">
        <f t="shared" si="3"/>
        <v>53.216680138842662</v>
      </c>
      <c r="G25" s="365">
        <f t="shared" si="4"/>
        <v>9839</v>
      </c>
      <c r="H25" s="367">
        <f t="shared" si="3"/>
        <v>46.783319861157338</v>
      </c>
      <c r="I25" s="350"/>
      <c r="J25" s="368">
        <f t="shared" si="5"/>
        <v>8457</v>
      </c>
      <c r="K25" s="369">
        <f t="shared" si="6"/>
        <v>40.212067899767014</v>
      </c>
      <c r="L25" s="370">
        <v>2977</v>
      </c>
      <c r="M25" s="371">
        <v>35.201608135272558</v>
      </c>
      <c r="N25" s="370">
        <v>5480</v>
      </c>
      <c r="O25" s="372">
        <v>64.798391864727449</v>
      </c>
      <c r="P25" s="350"/>
      <c r="Q25" s="368">
        <v>3952</v>
      </c>
      <c r="R25" s="369">
        <v>18.791308069040941</v>
      </c>
      <c r="S25" s="370">
        <v>2122</v>
      </c>
      <c r="T25" s="371">
        <v>53.694331983805668</v>
      </c>
      <c r="U25" s="370">
        <v>1830</v>
      </c>
      <c r="V25" s="372">
        <v>46.305668016194332</v>
      </c>
      <c r="W25" s="350"/>
      <c r="X25" s="368">
        <v>8622</v>
      </c>
      <c r="Y25" s="369">
        <v>40.996624031192049</v>
      </c>
      <c r="Z25" s="370">
        <v>6093</v>
      </c>
      <c r="AA25" s="371">
        <v>70.668058455114817</v>
      </c>
      <c r="AB25" s="370">
        <v>2529</v>
      </c>
      <c r="AC25" s="372">
        <f t="shared" si="0"/>
        <v>29.331941544885176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6658</v>
      </c>
      <c r="E26" s="380">
        <f t="shared" si="2"/>
        <v>4225</v>
      </c>
      <c r="F26" s="381">
        <f t="shared" si="3"/>
        <v>63.457494743166123</v>
      </c>
      <c r="G26" s="380">
        <f t="shared" si="4"/>
        <v>2433</v>
      </c>
      <c r="H26" s="367">
        <f t="shared" si="3"/>
        <v>36.542505256833884</v>
      </c>
      <c r="I26" s="350"/>
      <c r="J26" s="377">
        <f t="shared" si="5"/>
        <v>1201</v>
      </c>
      <c r="K26" s="378">
        <f t="shared" si="6"/>
        <v>18.038449984980474</v>
      </c>
      <c r="L26" s="375">
        <v>454</v>
      </c>
      <c r="M26" s="376">
        <v>37.801831806827643</v>
      </c>
      <c r="N26" s="375">
        <v>747</v>
      </c>
      <c r="O26" s="372">
        <v>62.198168193172357</v>
      </c>
      <c r="P26" s="350"/>
      <c r="Q26" s="377">
        <v>900</v>
      </c>
      <c r="R26" s="378">
        <v>13.517572844698108</v>
      </c>
      <c r="S26" s="375">
        <v>471</v>
      </c>
      <c r="T26" s="376">
        <v>52.333333333333329</v>
      </c>
      <c r="U26" s="375">
        <v>429</v>
      </c>
      <c r="V26" s="372">
        <v>47.666666666666671</v>
      </c>
      <c r="W26" s="350"/>
      <c r="X26" s="377">
        <v>4557</v>
      </c>
      <c r="Y26" s="378">
        <v>68.443977170321418</v>
      </c>
      <c r="Z26" s="375">
        <v>3300</v>
      </c>
      <c r="AA26" s="376">
        <v>72.416063199473342</v>
      </c>
      <c r="AB26" s="375">
        <v>1257</v>
      </c>
      <c r="AC26" s="372">
        <f t="shared" si="0"/>
        <v>27.583936800526665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27283</v>
      </c>
      <c r="E27" s="380">
        <f t="shared" si="2"/>
        <v>16642</v>
      </c>
      <c r="F27" s="381">
        <f t="shared" si="3"/>
        <v>60.997690869772384</v>
      </c>
      <c r="G27" s="380">
        <f t="shared" si="4"/>
        <v>10641</v>
      </c>
      <c r="H27" s="367">
        <f t="shared" si="3"/>
        <v>39.002309130227616</v>
      </c>
      <c r="I27" s="350"/>
      <c r="J27" s="377">
        <f t="shared" si="5"/>
        <v>6585</v>
      </c>
      <c r="K27" s="378">
        <f t="shared" si="6"/>
        <v>24.135908807682441</v>
      </c>
      <c r="L27" s="375">
        <v>2554</v>
      </c>
      <c r="M27" s="376">
        <v>38.785117691723613</v>
      </c>
      <c r="N27" s="375">
        <v>4031</v>
      </c>
      <c r="O27" s="372">
        <v>61.214882308276387</v>
      </c>
      <c r="P27" s="350"/>
      <c r="Q27" s="377">
        <v>4976</v>
      </c>
      <c r="R27" s="378">
        <v>18.238463512077118</v>
      </c>
      <c r="S27" s="375">
        <v>2685</v>
      </c>
      <c r="T27" s="376">
        <v>53.959003215434088</v>
      </c>
      <c r="U27" s="375">
        <v>2291</v>
      </c>
      <c r="V27" s="372">
        <v>46.04099678456592</v>
      </c>
      <c r="W27" s="350"/>
      <c r="X27" s="377">
        <v>15722</v>
      </c>
      <c r="Y27" s="378">
        <v>57.625627680240441</v>
      </c>
      <c r="Z27" s="375">
        <v>11403</v>
      </c>
      <c r="AA27" s="376">
        <v>72.528940338379343</v>
      </c>
      <c r="AB27" s="375">
        <v>4319</v>
      </c>
      <c r="AC27" s="372">
        <f t="shared" si="0"/>
        <v>27.471059661620661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4499</v>
      </c>
      <c r="E28" s="380">
        <f t="shared" si="2"/>
        <v>2871</v>
      </c>
      <c r="F28" s="381">
        <f t="shared" si="3"/>
        <v>63.814180929095357</v>
      </c>
      <c r="G28" s="380">
        <f t="shared" si="4"/>
        <v>1628</v>
      </c>
      <c r="H28" s="382">
        <f t="shared" si="3"/>
        <v>36.185819070904643</v>
      </c>
      <c r="I28" s="350"/>
      <c r="J28" s="377">
        <f t="shared" si="5"/>
        <v>734</v>
      </c>
      <c r="K28" s="378">
        <f t="shared" si="6"/>
        <v>16.314736608135142</v>
      </c>
      <c r="L28" s="375">
        <v>289</v>
      </c>
      <c r="M28" s="376">
        <v>39.373297002724797</v>
      </c>
      <c r="N28" s="375">
        <v>445</v>
      </c>
      <c r="O28" s="383">
        <v>60.626702997275203</v>
      </c>
      <c r="P28" s="350"/>
      <c r="Q28" s="377">
        <v>783</v>
      </c>
      <c r="R28" s="378">
        <v>17.403867526116915</v>
      </c>
      <c r="S28" s="375">
        <v>425</v>
      </c>
      <c r="T28" s="376">
        <v>54.278416347381864</v>
      </c>
      <c r="U28" s="375">
        <v>358</v>
      </c>
      <c r="V28" s="383">
        <v>45.721583652618136</v>
      </c>
      <c r="W28" s="350"/>
      <c r="X28" s="377">
        <v>2982</v>
      </c>
      <c r="Y28" s="378">
        <v>66.281395865747939</v>
      </c>
      <c r="Z28" s="375">
        <v>2157</v>
      </c>
      <c r="AA28" s="376">
        <v>72.334004024144875</v>
      </c>
      <c r="AB28" s="375">
        <v>825</v>
      </c>
      <c r="AC28" s="383">
        <f t="shared" si="0"/>
        <v>27.665995975855129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1587</v>
      </c>
      <c r="E29" s="386">
        <f t="shared" si="2"/>
        <v>838</v>
      </c>
      <c r="F29" s="387">
        <f t="shared" si="3"/>
        <v>52.804032766225582</v>
      </c>
      <c r="G29" s="386">
        <f t="shared" si="4"/>
        <v>749</v>
      </c>
      <c r="H29" s="388">
        <f t="shared" si="3"/>
        <v>47.195967233774418</v>
      </c>
      <c r="I29" s="350"/>
      <c r="J29" s="389">
        <f t="shared" si="5"/>
        <v>903</v>
      </c>
      <c r="K29" s="390">
        <f t="shared" si="6"/>
        <v>56.899810964083173</v>
      </c>
      <c r="L29" s="391">
        <v>328</v>
      </c>
      <c r="M29" s="392">
        <v>36.323366555924693</v>
      </c>
      <c r="N29" s="391">
        <v>575</v>
      </c>
      <c r="O29" s="393">
        <v>63.676633444075307</v>
      </c>
      <c r="P29" s="350"/>
      <c r="Q29" s="389">
        <v>249</v>
      </c>
      <c r="R29" s="390">
        <v>15.689981096408317</v>
      </c>
      <c r="S29" s="391">
        <v>168</v>
      </c>
      <c r="T29" s="392">
        <v>67.46987951807229</v>
      </c>
      <c r="U29" s="391">
        <v>81</v>
      </c>
      <c r="V29" s="393">
        <v>32.53012048192771</v>
      </c>
      <c r="W29" s="350"/>
      <c r="X29" s="389">
        <v>435</v>
      </c>
      <c r="Y29" s="390">
        <v>27.410207939508506</v>
      </c>
      <c r="Z29" s="391">
        <v>342</v>
      </c>
      <c r="AA29" s="392">
        <v>78.620689655172413</v>
      </c>
      <c r="AB29" s="391">
        <v>93</v>
      </c>
      <c r="AC29" s="393">
        <f t="shared" si="0"/>
        <v>21.379310344827587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667363</v>
      </c>
      <c r="E31" s="1230">
        <f>L31+S31+Z31</f>
        <v>412556</v>
      </c>
      <c r="F31" s="1231">
        <f>E31/$D31*100</f>
        <v>61.818830231822865</v>
      </c>
      <c r="G31" s="1230">
        <f>N31+U31+AB31</f>
        <v>254807</v>
      </c>
      <c r="H31" s="1232">
        <f>G31/$D31*100</f>
        <v>38.181169768177135</v>
      </c>
      <c r="I31" s="320"/>
      <c r="J31" s="1233">
        <f>SUM(J12:J29)</f>
        <v>180231</v>
      </c>
      <c r="K31" s="1234">
        <f>J31/$D31*100</f>
        <v>27.006441771569595</v>
      </c>
      <c r="L31" s="1230">
        <f>SUM(L12:L29)</f>
        <v>72638</v>
      </c>
      <c r="M31" s="1231">
        <f>L31/$J31*100</f>
        <v>40.302722617085848</v>
      </c>
      <c r="N31" s="1230">
        <f>SUM(N12:N29)</f>
        <v>107593</v>
      </c>
      <c r="O31" s="1235">
        <f>N31/$J31*100</f>
        <v>59.697277382914152</v>
      </c>
      <c r="P31" s="320"/>
      <c r="Q31" s="1233">
        <f>SUM(Q12:Q29)</f>
        <v>128769</v>
      </c>
      <c r="R31" s="1234">
        <f>Q31/$D31*100</f>
        <v>19.295196167602938</v>
      </c>
      <c r="S31" s="1230">
        <f>SUM(S12:S29)</f>
        <v>75979</v>
      </c>
      <c r="T31" s="1231">
        <f>S31/$Q31*100</f>
        <v>59.004108131615531</v>
      </c>
      <c r="U31" s="1230">
        <f>SUM(U12:U29)</f>
        <v>52790</v>
      </c>
      <c r="V31" s="1235">
        <f>U31/$Q31*100</f>
        <v>40.995891868384469</v>
      </c>
      <c r="W31" s="320"/>
      <c r="X31" s="1233">
        <f>SUM(X12:X29)</f>
        <v>358363</v>
      </c>
      <c r="Y31" s="1234">
        <f>X31/$D31*100</f>
        <v>53.698362060827463</v>
      </c>
      <c r="Z31" s="1230">
        <f>SUM(Z12:Z29)</f>
        <v>263939</v>
      </c>
      <c r="AA31" s="1231">
        <f>Z31/$X31*100</f>
        <v>73.651297706515464</v>
      </c>
      <c r="AB31" s="1230">
        <f>SUM(AB12:AB29)</f>
        <v>94424</v>
      </c>
      <c r="AC31" s="1235">
        <f>AB31/$X31*100</f>
        <v>26.348702293484539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405</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232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233</v>
      </c>
      <c r="K8" s="1459"/>
      <c r="L8" s="1459"/>
      <c r="M8" s="1459"/>
      <c r="N8" s="1459"/>
      <c r="O8" s="1460"/>
      <c r="P8" s="317"/>
      <c r="Q8" s="1458" t="s">
        <v>234</v>
      </c>
      <c r="R8" s="1459"/>
      <c r="S8" s="1459"/>
      <c r="T8" s="1459"/>
      <c r="U8" s="1459"/>
      <c r="V8" s="1460"/>
      <c r="W8" s="317"/>
      <c r="X8" s="1458" t="s">
        <v>235</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219</v>
      </c>
      <c r="L9" s="1471" t="s">
        <v>24</v>
      </c>
      <c r="M9" s="1472"/>
      <c r="N9" s="1467" t="s">
        <v>23</v>
      </c>
      <c r="O9" s="1468"/>
      <c r="P9" s="317"/>
      <c r="Q9" s="1466" t="s">
        <v>9</v>
      </c>
      <c r="R9" s="1469" t="s">
        <v>219</v>
      </c>
      <c r="S9" s="1471" t="s">
        <v>24</v>
      </c>
      <c r="T9" s="1472"/>
      <c r="U9" s="1467" t="s">
        <v>23</v>
      </c>
      <c r="V9" s="1468"/>
      <c r="W9" s="317"/>
      <c r="X9" s="1466" t="s">
        <v>9</v>
      </c>
      <c r="Y9" s="1469" t="s">
        <v>219</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219</v>
      </c>
      <c r="G10" s="406" t="s">
        <v>9</v>
      </c>
      <c r="H10" s="886" t="s">
        <v>219</v>
      </c>
      <c r="I10" s="346"/>
      <c r="J10" s="1462"/>
      <c r="K10" s="1470"/>
      <c r="L10" s="404" t="s">
        <v>9</v>
      </c>
      <c r="M10" s="403" t="s">
        <v>220</v>
      </c>
      <c r="N10" s="407" t="s">
        <v>9</v>
      </c>
      <c r="O10" s="402" t="s">
        <v>220</v>
      </c>
      <c r="P10" s="347"/>
      <c r="Q10" s="1462"/>
      <c r="R10" s="1470"/>
      <c r="S10" s="404" t="s">
        <v>9</v>
      </c>
      <c r="T10" s="403" t="s">
        <v>220</v>
      </c>
      <c r="U10" s="407" t="s">
        <v>9</v>
      </c>
      <c r="V10" s="402" t="s">
        <v>220</v>
      </c>
      <c r="W10" s="347"/>
      <c r="X10" s="1462"/>
      <c r="Y10" s="1470"/>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122295</v>
      </c>
      <c r="E12" s="352">
        <f>L12+S12+Z12</f>
        <v>79102</v>
      </c>
      <c r="F12" s="353">
        <f>E12/$D12*100</f>
        <v>64.681303405699325</v>
      </c>
      <c r="G12" s="352">
        <f>N12+U12+AB12</f>
        <v>43193</v>
      </c>
      <c r="H12" s="354">
        <f>G12/$D12*100</f>
        <v>35.318696594300661</v>
      </c>
      <c r="I12" s="350"/>
      <c r="J12" s="355">
        <f>L12+N12</f>
        <v>26934</v>
      </c>
      <c r="K12" s="356">
        <f>J12/$D12*100</f>
        <v>22.023794922114558</v>
      </c>
      <c r="L12" s="357">
        <v>11720</v>
      </c>
      <c r="M12" s="353">
        <v>43.513774411524473</v>
      </c>
      <c r="N12" s="357">
        <v>15214</v>
      </c>
      <c r="O12" s="358">
        <v>56.486225588475534</v>
      </c>
      <c r="P12" s="350"/>
      <c r="Q12" s="355">
        <v>32515</v>
      </c>
      <c r="R12" s="356">
        <v>26.587350259618137</v>
      </c>
      <c r="S12" s="357">
        <v>23066</v>
      </c>
      <c r="T12" s="353">
        <v>70.939566353990472</v>
      </c>
      <c r="U12" s="357">
        <v>9449</v>
      </c>
      <c r="V12" s="358">
        <v>29.060433646009532</v>
      </c>
      <c r="W12" s="350"/>
      <c r="X12" s="355">
        <v>62846</v>
      </c>
      <c r="Y12" s="356">
        <v>51.388854818267305</v>
      </c>
      <c r="Z12" s="357">
        <v>44316</v>
      </c>
      <c r="AA12" s="353">
        <v>70.515227699455821</v>
      </c>
      <c r="AB12" s="357">
        <v>18530</v>
      </c>
      <c r="AC12" s="358">
        <f t="shared" ref="AC12:AC29" si="0">AB12/$X12*100</f>
        <v>29.484772300544186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17636</v>
      </c>
      <c r="E13" s="365">
        <f t="shared" ref="E13:E29" si="2">L13+S13+Z13</f>
        <v>11253</v>
      </c>
      <c r="F13" s="366">
        <f t="shared" ref="F13:H29" si="3">E13/$D13*100</f>
        <v>63.806985711045591</v>
      </c>
      <c r="G13" s="365">
        <f t="shared" ref="G13:G29" si="4">N13+U13+AB13</f>
        <v>6383</v>
      </c>
      <c r="H13" s="367">
        <f t="shared" si="3"/>
        <v>36.193014288954409</v>
      </c>
      <c r="I13" s="350"/>
      <c r="J13" s="368">
        <f t="shared" ref="J13:J29" si="5">L13+N13</f>
        <v>3267</v>
      </c>
      <c r="K13" s="369">
        <f t="shared" ref="K13:K29" si="6">J13/$D13*100</f>
        <v>18.524608754819688</v>
      </c>
      <c r="L13" s="370">
        <v>1426</v>
      </c>
      <c r="M13" s="371">
        <v>43.648607284970922</v>
      </c>
      <c r="N13" s="370">
        <v>1841</v>
      </c>
      <c r="O13" s="372">
        <v>56.351392715029078</v>
      </c>
      <c r="P13" s="350"/>
      <c r="Q13" s="368">
        <v>4043</v>
      </c>
      <c r="R13" s="369">
        <v>22.924699478339761</v>
      </c>
      <c r="S13" s="370">
        <v>2584</v>
      </c>
      <c r="T13" s="371">
        <v>63.912935938659409</v>
      </c>
      <c r="U13" s="370">
        <v>1459</v>
      </c>
      <c r="V13" s="372">
        <v>36.087064061340591</v>
      </c>
      <c r="W13" s="350"/>
      <c r="X13" s="368">
        <v>10326</v>
      </c>
      <c r="Y13" s="369">
        <v>58.550691766840558</v>
      </c>
      <c r="Z13" s="370">
        <v>7243</v>
      </c>
      <c r="AA13" s="371">
        <v>70.143327522758085</v>
      </c>
      <c r="AB13" s="370">
        <v>3083</v>
      </c>
      <c r="AC13" s="372">
        <f t="shared" si="0"/>
        <v>29.856672477241915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15731</v>
      </c>
      <c r="E14" s="365">
        <f t="shared" si="2"/>
        <v>10173</v>
      </c>
      <c r="F14" s="366">
        <f t="shared" si="3"/>
        <v>64.66848897082194</v>
      </c>
      <c r="G14" s="365">
        <f t="shared" si="4"/>
        <v>5558</v>
      </c>
      <c r="H14" s="367">
        <f t="shared" si="3"/>
        <v>35.33151102917806</v>
      </c>
      <c r="I14" s="350"/>
      <c r="J14" s="368">
        <f t="shared" si="5"/>
        <v>3536</v>
      </c>
      <c r="K14" s="369">
        <f t="shared" si="6"/>
        <v>22.477909859513062</v>
      </c>
      <c r="L14" s="370">
        <v>1514</v>
      </c>
      <c r="M14" s="371">
        <v>42.816742081447963</v>
      </c>
      <c r="N14" s="370">
        <v>2022</v>
      </c>
      <c r="O14" s="372">
        <v>57.18325791855203</v>
      </c>
      <c r="P14" s="350"/>
      <c r="Q14" s="368">
        <v>3534</v>
      </c>
      <c r="R14" s="369">
        <v>22.465196109592526</v>
      </c>
      <c r="S14" s="370">
        <v>2097</v>
      </c>
      <c r="T14" s="371">
        <v>59.33786078098472</v>
      </c>
      <c r="U14" s="370">
        <v>1437</v>
      </c>
      <c r="V14" s="372">
        <v>40.66213921901528</v>
      </c>
      <c r="W14" s="350"/>
      <c r="X14" s="368">
        <v>8661</v>
      </c>
      <c r="Y14" s="369">
        <v>55.056894030894412</v>
      </c>
      <c r="Z14" s="370">
        <v>6562</v>
      </c>
      <c r="AA14" s="371">
        <v>75.764923219027821</v>
      </c>
      <c r="AB14" s="370">
        <v>2099</v>
      </c>
      <c r="AC14" s="372">
        <f t="shared" si="0"/>
        <v>24.235076780972172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17427</v>
      </c>
      <c r="E15" s="365">
        <f t="shared" si="2"/>
        <v>10610</v>
      </c>
      <c r="F15" s="366">
        <f t="shared" si="3"/>
        <v>60.882538589544957</v>
      </c>
      <c r="G15" s="365">
        <f t="shared" si="4"/>
        <v>6817</v>
      </c>
      <c r="H15" s="367">
        <f t="shared" si="3"/>
        <v>39.117461410455043</v>
      </c>
      <c r="I15" s="350"/>
      <c r="J15" s="368">
        <f t="shared" si="5"/>
        <v>4966</v>
      </c>
      <c r="K15" s="369">
        <f t="shared" si="6"/>
        <v>28.496011935502381</v>
      </c>
      <c r="L15" s="370">
        <v>2262</v>
      </c>
      <c r="M15" s="371">
        <v>45.549738219895289</v>
      </c>
      <c r="N15" s="370">
        <v>2704</v>
      </c>
      <c r="O15" s="372">
        <v>54.450261780104711</v>
      </c>
      <c r="P15" s="350"/>
      <c r="Q15" s="368">
        <v>4425</v>
      </c>
      <c r="R15" s="369">
        <v>25.391633671888446</v>
      </c>
      <c r="S15" s="370">
        <v>2709</v>
      </c>
      <c r="T15" s="371">
        <v>61.220338983050851</v>
      </c>
      <c r="U15" s="370">
        <v>1716</v>
      </c>
      <c r="V15" s="372">
        <v>38.779661016949149</v>
      </c>
      <c r="W15" s="350"/>
      <c r="X15" s="368">
        <v>8036</v>
      </c>
      <c r="Y15" s="369">
        <v>46.11235439260917</v>
      </c>
      <c r="Z15" s="370">
        <v>5639</v>
      </c>
      <c r="AA15" s="371">
        <v>70.171727227476353</v>
      </c>
      <c r="AB15" s="370">
        <v>2397</v>
      </c>
      <c r="AC15" s="372">
        <f t="shared" si="0"/>
        <v>29.828272772523647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21470</v>
      </c>
      <c r="E16" s="365">
        <f t="shared" si="2"/>
        <v>12456</v>
      </c>
      <c r="F16" s="366">
        <f t="shared" si="3"/>
        <v>58.015836050302752</v>
      </c>
      <c r="G16" s="365">
        <f t="shared" si="4"/>
        <v>9014</v>
      </c>
      <c r="H16" s="367">
        <f t="shared" si="3"/>
        <v>41.984163949697248</v>
      </c>
      <c r="I16" s="350"/>
      <c r="J16" s="368">
        <f t="shared" si="5"/>
        <v>8345</v>
      </c>
      <c r="K16" s="369">
        <f t="shared" si="6"/>
        <v>38.86818816953889</v>
      </c>
      <c r="L16" s="370">
        <v>3593</v>
      </c>
      <c r="M16" s="371">
        <v>43.055721989215101</v>
      </c>
      <c r="N16" s="370">
        <v>4752</v>
      </c>
      <c r="O16" s="372">
        <v>56.944278010784899</v>
      </c>
      <c r="P16" s="350"/>
      <c r="Q16" s="368">
        <v>5678</v>
      </c>
      <c r="R16" s="369">
        <v>26.446204005589198</v>
      </c>
      <c r="S16" s="370">
        <v>3645</v>
      </c>
      <c r="T16" s="371">
        <v>64.195139133497719</v>
      </c>
      <c r="U16" s="370">
        <v>2033</v>
      </c>
      <c r="V16" s="372">
        <v>35.804860866502288</v>
      </c>
      <c r="W16" s="350"/>
      <c r="X16" s="368">
        <v>7447</v>
      </c>
      <c r="Y16" s="369">
        <v>34.685607824871916</v>
      </c>
      <c r="Z16" s="370">
        <v>5218</v>
      </c>
      <c r="AA16" s="371">
        <v>70.068483953269777</v>
      </c>
      <c r="AB16" s="370">
        <v>2229</v>
      </c>
      <c r="AC16" s="372">
        <f t="shared" si="0"/>
        <v>29.931516046730227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6148</v>
      </c>
      <c r="E17" s="375">
        <f t="shared" si="2"/>
        <v>3675</v>
      </c>
      <c r="F17" s="376">
        <f t="shared" si="3"/>
        <v>59.77553675992192</v>
      </c>
      <c r="G17" s="375">
        <f t="shared" si="4"/>
        <v>2473</v>
      </c>
      <c r="H17" s="367">
        <f t="shared" si="3"/>
        <v>40.224463240078073</v>
      </c>
      <c r="I17" s="350"/>
      <c r="J17" s="377">
        <f t="shared" si="5"/>
        <v>1686</v>
      </c>
      <c r="K17" s="378">
        <f t="shared" si="6"/>
        <v>27.423552374756017</v>
      </c>
      <c r="L17" s="375">
        <v>717</v>
      </c>
      <c r="M17" s="376">
        <v>42.526690391459077</v>
      </c>
      <c r="N17" s="375">
        <v>969</v>
      </c>
      <c r="O17" s="372">
        <v>57.473309608540923</v>
      </c>
      <c r="P17" s="350"/>
      <c r="Q17" s="377">
        <v>1445</v>
      </c>
      <c r="R17" s="378">
        <v>23.503578399479505</v>
      </c>
      <c r="S17" s="375">
        <v>824</v>
      </c>
      <c r="T17" s="376">
        <v>57.024221453287197</v>
      </c>
      <c r="U17" s="375">
        <v>621</v>
      </c>
      <c r="V17" s="372">
        <v>42.975778546712803</v>
      </c>
      <c r="W17" s="350"/>
      <c r="X17" s="377">
        <v>3017</v>
      </c>
      <c r="Y17" s="378">
        <v>49.072869225764478</v>
      </c>
      <c r="Z17" s="375">
        <v>2134</v>
      </c>
      <c r="AA17" s="376">
        <v>70.732515744116682</v>
      </c>
      <c r="AB17" s="375">
        <v>883</v>
      </c>
      <c r="AC17" s="372">
        <f t="shared" si="0"/>
        <v>29.267484255883332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51387</v>
      </c>
      <c r="E18" s="365">
        <f t="shared" si="2"/>
        <v>32106</v>
      </c>
      <c r="F18" s="366">
        <f t="shared" si="3"/>
        <v>62.478837059956795</v>
      </c>
      <c r="G18" s="365">
        <f t="shared" si="4"/>
        <v>19281</v>
      </c>
      <c r="H18" s="367">
        <f t="shared" si="3"/>
        <v>37.521162940043205</v>
      </c>
      <c r="I18" s="350"/>
      <c r="J18" s="368">
        <f t="shared" si="5"/>
        <v>10077</v>
      </c>
      <c r="K18" s="369">
        <f t="shared" si="6"/>
        <v>19.61001809796252</v>
      </c>
      <c r="L18" s="370">
        <v>4314</v>
      </c>
      <c r="M18" s="371">
        <v>42.810360226257814</v>
      </c>
      <c r="N18" s="370">
        <v>5763</v>
      </c>
      <c r="O18" s="372">
        <v>57.189639773742186</v>
      </c>
      <c r="P18" s="350"/>
      <c r="Q18" s="368">
        <v>9953</v>
      </c>
      <c r="R18" s="369">
        <v>19.368711931033143</v>
      </c>
      <c r="S18" s="370">
        <v>5698</v>
      </c>
      <c r="T18" s="371">
        <v>57.249070631970255</v>
      </c>
      <c r="U18" s="370">
        <v>4255</v>
      </c>
      <c r="V18" s="372">
        <v>42.750929368029738</v>
      </c>
      <c r="W18" s="350"/>
      <c r="X18" s="368">
        <v>31357</v>
      </c>
      <c r="Y18" s="369">
        <v>61.021269971004344</v>
      </c>
      <c r="Z18" s="370">
        <v>22094</v>
      </c>
      <c r="AA18" s="371">
        <v>70.459546512740374</v>
      </c>
      <c r="AB18" s="370">
        <v>9263</v>
      </c>
      <c r="AC18" s="372">
        <f t="shared" si="0"/>
        <v>29.540453487259622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32115</v>
      </c>
      <c r="E19" s="365">
        <f t="shared" si="2"/>
        <v>20499</v>
      </c>
      <c r="F19" s="366">
        <f t="shared" si="3"/>
        <v>63.829985987856141</v>
      </c>
      <c r="G19" s="365">
        <f t="shared" si="4"/>
        <v>11616</v>
      </c>
      <c r="H19" s="367">
        <f t="shared" si="3"/>
        <v>36.170014012143859</v>
      </c>
      <c r="I19" s="350"/>
      <c r="J19" s="368">
        <f t="shared" si="5"/>
        <v>6602</v>
      </c>
      <c r="K19" s="369">
        <f t="shared" si="6"/>
        <v>20.557371944574186</v>
      </c>
      <c r="L19" s="370">
        <v>2818</v>
      </c>
      <c r="M19" s="371">
        <v>42.684035140866406</v>
      </c>
      <c r="N19" s="370">
        <v>3784</v>
      </c>
      <c r="O19" s="372">
        <v>57.315964859133594</v>
      </c>
      <c r="P19" s="350"/>
      <c r="Q19" s="368">
        <v>7110</v>
      </c>
      <c r="R19" s="369">
        <v>22.139187295656235</v>
      </c>
      <c r="S19" s="370">
        <v>4629</v>
      </c>
      <c r="T19" s="371">
        <v>65.105485232067508</v>
      </c>
      <c r="U19" s="370">
        <v>2481</v>
      </c>
      <c r="V19" s="372">
        <v>34.894514767932492</v>
      </c>
      <c r="W19" s="350"/>
      <c r="X19" s="368">
        <v>18403</v>
      </c>
      <c r="Y19" s="369">
        <v>57.303440759769572</v>
      </c>
      <c r="Z19" s="370">
        <v>13052</v>
      </c>
      <c r="AA19" s="371">
        <v>70.923219040373851</v>
      </c>
      <c r="AB19" s="370">
        <v>5351</v>
      </c>
      <c r="AC19" s="372">
        <f t="shared" si="0"/>
        <v>29.076780959626149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134576</v>
      </c>
      <c r="E20" s="365">
        <f t="shared" si="2"/>
        <v>83951</v>
      </c>
      <c r="F20" s="366">
        <f t="shared" si="3"/>
        <v>62.381851147307103</v>
      </c>
      <c r="G20" s="365">
        <f t="shared" si="4"/>
        <v>50625</v>
      </c>
      <c r="H20" s="367">
        <f t="shared" si="3"/>
        <v>37.618148852692897</v>
      </c>
      <c r="I20" s="350"/>
      <c r="J20" s="368">
        <f t="shared" si="5"/>
        <v>35682</v>
      </c>
      <c r="K20" s="369">
        <f t="shared" si="6"/>
        <v>26.514385923195817</v>
      </c>
      <c r="L20" s="370">
        <v>15858</v>
      </c>
      <c r="M20" s="371">
        <v>44.442576088784264</v>
      </c>
      <c r="N20" s="370">
        <v>19824</v>
      </c>
      <c r="O20" s="372">
        <v>55.557423911215743</v>
      </c>
      <c r="P20" s="350"/>
      <c r="Q20" s="368">
        <v>31445</v>
      </c>
      <c r="R20" s="369">
        <v>23.365979075020807</v>
      </c>
      <c r="S20" s="370">
        <v>20042</v>
      </c>
      <c r="T20" s="371">
        <v>63.736683097471783</v>
      </c>
      <c r="U20" s="370">
        <v>11403</v>
      </c>
      <c r="V20" s="372">
        <v>36.263316902528224</v>
      </c>
      <c r="W20" s="350"/>
      <c r="X20" s="368">
        <v>67449</v>
      </c>
      <c r="Y20" s="369">
        <v>50.119635001783379</v>
      </c>
      <c r="Z20" s="370">
        <v>48051</v>
      </c>
      <c r="AA20" s="371">
        <v>71.240492816794912</v>
      </c>
      <c r="AB20" s="370">
        <v>19398</v>
      </c>
      <c r="AC20" s="372">
        <f t="shared" si="0"/>
        <v>28.759507183205091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68578</v>
      </c>
      <c r="E21" s="365">
        <f t="shared" si="2"/>
        <v>41279</v>
      </c>
      <c r="F21" s="366">
        <f t="shared" si="3"/>
        <v>60.192773192569049</v>
      </c>
      <c r="G21" s="365">
        <f t="shared" si="4"/>
        <v>27299</v>
      </c>
      <c r="H21" s="367">
        <f t="shared" si="3"/>
        <v>39.807226807430958</v>
      </c>
      <c r="I21" s="350"/>
      <c r="J21" s="368">
        <f t="shared" si="5"/>
        <v>20900</v>
      </c>
      <c r="K21" s="369">
        <f t="shared" si="6"/>
        <v>30.476246026422466</v>
      </c>
      <c r="L21" s="370">
        <v>8195</v>
      </c>
      <c r="M21" s="371">
        <v>39.210526315789473</v>
      </c>
      <c r="N21" s="370">
        <v>12705</v>
      </c>
      <c r="O21" s="372">
        <v>60.789473684210527</v>
      </c>
      <c r="P21" s="350"/>
      <c r="Q21" s="368">
        <v>15710</v>
      </c>
      <c r="R21" s="369">
        <v>22.908221295459185</v>
      </c>
      <c r="S21" s="370">
        <v>10135</v>
      </c>
      <c r="T21" s="371">
        <v>64.513049013367279</v>
      </c>
      <c r="U21" s="370">
        <v>5575</v>
      </c>
      <c r="V21" s="372">
        <v>35.486950986632721</v>
      </c>
      <c r="W21" s="350"/>
      <c r="X21" s="368">
        <v>31968</v>
      </c>
      <c r="Y21" s="369">
        <v>46.615532678118349</v>
      </c>
      <c r="Z21" s="370">
        <v>22949</v>
      </c>
      <c r="AA21" s="371">
        <v>71.787412412412408</v>
      </c>
      <c r="AB21" s="370">
        <v>9019</v>
      </c>
      <c r="AC21" s="372">
        <f t="shared" si="0"/>
        <v>28.212587587587588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15271</v>
      </c>
      <c r="E22" s="365">
        <f t="shared" si="2"/>
        <v>9704</v>
      </c>
      <c r="F22" s="366">
        <f t="shared" si="3"/>
        <v>63.545281906882323</v>
      </c>
      <c r="G22" s="365">
        <f t="shared" si="4"/>
        <v>5567</v>
      </c>
      <c r="H22" s="367">
        <f t="shared" si="3"/>
        <v>36.45471809311767</v>
      </c>
      <c r="I22" s="350"/>
      <c r="J22" s="368">
        <f t="shared" si="5"/>
        <v>3901</v>
      </c>
      <c r="K22" s="369">
        <f t="shared" si="6"/>
        <v>25.545150939689609</v>
      </c>
      <c r="L22" s="370">
        <v>1684</v>
      </c>
      <c r="M22" s="371">
        <v>43.168418354268134</v>
      </c>
      <c r="N22" s="370">
        <v>2217</v>
      </c>
      <c r="O22" s="372">
        <v>56.831581645731866</v>
      </c>
      <c r="P22" s="350"/>
      <c r="Q22" s="368">
        <v>3340</v>
      </c>
      <c r="R22" s="369">
        <v>21.871521183943422</v>
      </c>
      <c r="S22" s="370">
        <v>2179</v>
      </c>
      <c r="T22" s="371">
        <v>65.23952095808383</v>
      </c>
      <c r="U22" s="370">
        <v>1161</v>
      </c>
      <c r="V22" s="372">
        <v>34.76047904191617</v>
      </c>
      <c r="W22" s="350"/>
      <c r="X22" s="368">
        <v>8030</v>
      </c>
      <c r="Y22" s="369">
        <v>52.583327876366972</v>
      </c>
      <c r="Z22" s="370">
        <v>5841</v>
      </c>
      <c r="AA22" s="371">
        <v>72.739726027397253</v>
      </c>
      <c r="AB22" s="370">
        <v>2189</v>
      </c>
      <c r="AC22" s="372">
        <f t="shared" si="0"/>
        <v>27.260273972602739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35079</v>
      </c>
      <c r="E23" s="365">
        <f t="shared" si="2"/>
        <v>20399</v>
      </c>
      <c r="F23" s="366">
        <f t="shared" si="3"/>
        <v>58.151600672767181</v>
      </c>
      <c r="G23" s="365">
        <f t="shared" si="4"/>
        <v>14680</v>
      </c>
      <c r="H23" s="367">
        <f t="shared" si="3"/>
        <v>41.848399327232819</v>
      </c>
      <c r="I23" s="350"/>
      <c r="J23" s="368">
        <f t="shared" si="5"/>
        <v>11442</v>
      </c>
      <c r="K23" s="369">
        <f t="shared" si="6"/>
        <v>32.617805524672882</v>
      </c>
      <c r="L23" s="370">
        <v>4297</v>
      </c>
      <c r="M23" s="371">
        <v>37.554623317601816</v>
      </c>
      <c r="N23" s="370">
        <v>7145</v>
      </c>
      <c r="O23" s="372">
        <v>62.445376682398177</v>
      </c>
      <c r="P23" s="350"/>
      <c r="Q23" s="368">
        <v>6683</v>
      </c>
      <c r="R23" s="369">
        <v>19.051284244134667</v>
      </c>
      <c r="S23" s="370">
        <v>3914</v>
      </c>
      <c r="T23" s="371">
        <v>58.566512045488551</v>
      </c>
      <c r="U23" s="370">
        <v>2769</v>
      </c>
      <c r="V23" s="372">
        <v>41.433487954511442</v>
      </c>
      <c r="W23" s="350"/>
      <c r="X23" s="368">
        <v>16954</v>
      </c>
      <c r="Y23" s="369">
        <v>48.330910231192455</v>
      </c>
      <c r="Z23" s="370">
        <v>12188</v>
      </c>
      <c r="AA23" s="371">
        <v>71.888639849003184</v>
      </c>
      <c r="AB23" s="370">
        <v>4766</v>
      </c>
      <c r="AC23" s="372">
        <f t="shared" si="0"/>
        <v>28.111360150996816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70736</v>
      </c>
      <c r="E24" s="365">
        <f t="shared" si="2"/>
        <v>45991</v>
      </c>
      <c r="F24" s="366">
        <f t="shared" si="3"/>
        <v>65.017812712056099</v>
      </c>
      <c r="G24" s="365">
        <f t="shared" si="4"/>
        <v>24745</v>
      </c>
      <c r="H24" s="367">
        <f t="shared" si="3"/>
        <v>34.982187287943908</v>
      </c>
      <c r="I24" s="350"/>
      <c r="J24" s="368">
        <f t="shared" si="5"/>
        <v>17150</v>
      </c>
      <c r="K24" s="369">
        <f t="shared" si="6"/>
        <v>24.245080298574983</v>
      </c>
      <c r="L24" s="370">
        <v>7817</v>
      </c>
      <c r="M24" s="371">
        <v>45.580174927113703</v>
      </c>
      <c r="N24" s="370">
        <v>9333</v>
      </c>
      <c r="O24" s="372">
        <v>54.419825072886297</v>
      </c>
      <c r="P24" s="350"/>
      <c r="Q24" s="368">
        <v>15713</v>
      </c>
      <c r="R24" s="369">
        <v>22.213582899796428</v>
      </c>
      <c r="S24" s="370">
        <v>10719</v>
      </c>
      <c r="T24" s="371">
        <v>68.217399605422258</v>
      </c>
      <c r="U24" s="370">
        <v>4994</v>
      </c>
      <c r="V24" s="372">
        <v>31.782600394577738</v>
      </c>
      <c r="W24" s="350"/>
      <c r="X24" s="368">
        <v>37873</v>
      </c>
      <c r="Y24" s="369">
        <v>53.541336801628589</v>
      </c>
      <c r="Z24" s="370">
        <v>27455</v>
      </c>
      <c r="AA24" s="371">
        <v>72.49227681989808</v>
      </c>
      <c r="AB24" s="370">
        <v>10418</v>
      </c>
      <c r="AC24" s="372">
        <f t="shared" si="0"/>
        <v>27.507723180101916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20856</v>
      </c>
      <c r="E25" s="365">
        <f t="shared" si="2"/>
        <v>12708</v>
      </c>
      <c r="F25" s="366">
        <f t="shared" si="3"/>
        <v>60.932105868814737</v>
      </c>
      <c r="G25" s="365">
        <f t="shared" si="4"/>
        <v>8148</v>
      </c>
      <c r="H25" s="367">
        <f t="shared" si="3"/>
        <v>39.06789413118527</v>
      </c>
      <c r="I25" s="350"/>
      <c r="J25" s="368">
        <f t="shared" si="5"/>
        <v>5647</v>
      </c>
      <c r="K25" s="369">
        <f t="shared" si="6"/>
        <v>27.076141158419642</v>
      </c>
      <c r="L25" s="370">
        <v>2195</v>
      </c>
      <c r="M25" s="371">
        <v>38.870196564547548</v>
      </c>
      <c r="N25" s="370">
        <v>3452</v>
      </c>
      <c r="O25" s="372">
        <v>61.129803435452459</v>
      </c>
      <c r="P25" s="350"/>
      <c r="Q25" s="368">
        <v>5392</v>
      </c>
      <c r="R25" s="369">
        <v>25.85347142309168</v>
      </c>
      <c r="S25" s="370">
        <v>3659</v>
      </c>
      <c r="T25" s="371">
        <v>67.859792284866472</v>
      </c>
      <c r="U25" s="370">
        <v>1733</v>
      </c>
      <c r="V25" s="372">
        <v>32.140207715133528</v>
      </c>
      <c r="W25" s="350"/>
      <c r="X25" s="368">
        <v>9817</v>
      </c>
      <c r="Y25" s="369">
        <v>47.070387418488686</v>
      </c>
      <c r="Z25" s="370">
        <v>6854</v>
      </c>
      <c r="AA25" s="371">
        <v>69.817663237241518</v>
      </c>
      <c r="AB25" s="370">
        <v>2963</v>
      </c>
      <c r="AC25" s="372">
        <f t="shared" si="0"/>
        <v>30.182336762758482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7881</v>
      </c>
      <c r="E26" s="380">
        <f t="shared" si="2"/>
        <v>4819</v>
      </c>
      <c r="F26" s="381">
        <f t="shared" si="3"/>
        <v>61.147062555513266</v>
      </c>
      <c r="G26" s="380">
        <f t="shared" si="4"/>
        <v>3062</v>
      </c>
      <c r="H26" s="367">
        <f t="shared" si="3"/>
        <v>38.852937444486741</v>
      </c>
      <c r="I26" s="350"/>
      <c r="J26" s="377">
        <f t="shared" si="5"/>
        <v>1835</v>
      </c>
      <c r="K26" s="378">
        <f t="shared" si="6"/>
        <v>23.283847227509199</v>
      </c>
      <c r="L26" s="375">
        <v>766</v>
      </c>
      <c r="M26" s="376">
        <v>41.743869209809262</v>
      </c>
      <c r="N26" s="375">
        <v>1069</v>
      </c>
      <c r="O26" s="372">
        <v>58.256130790190738</v>
      </c>
      <c r="P26" s="350"/>
      <c r="Q26" s="377">
        <v>1570</v>
      </c>
      <c r="R26" s="378">
        <v>19.921329780484708</v>
      </c>
      <c r="S26" s="375">
        <v>878</v>
      </c>
      <c r="T26" s="376">
        <v>55.923566878980893</v>
      </c>
      <c r="U26" s="375">
        <v>692</v>
      </c>
      <c r="V26" s="372">
        <v>44.076433121019107</v>
      </c>
      <c r="W26" s="350"/>
      <c r="X26" s="377">
        <v>4476</v>
      </c>
      <c r="Y26" s="378">
        <v>56.79482299200609</v>
      </c>
      <c r="Z26" s="375">
        <v>3175</v>
      </c>
      <c r="AA26" s="376">
        <v>70.933869526362827</v>
      </c>
      <c r="AB26" s="375">
        <v>1301</v>
      </c>
      <c r="AC26" s="372">
        <f t="shared" si="0"/>
        <v>29.066130473637173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40610</v>
      </c>
      <c r="E27" s="380">
        <f t="shared" si="2"/>
        <v>23565</v>
      </c>
      <c r="F27" s="381">
        <f t="shared" si="3"/>
        <v>58.02757941393746</v>
      </c>
      <c r="G27" s="380">
        <f t="shared" si="4"/>
        <v>17045</v>
      </c>
      <c r="H27" s="367">
        <f t="shared" si="3"/>
        <v>41.972420586062547</v>
      </c>
      <c r="I27" s="350"/>
      <c r="J27" s="377">
        <f t="shared" si="5"/>
        <v>12074</v>
      </c>
      <c r="K27" s="378">
        <f t="shared" si="6"/>
        <v>29.731593203644422</v>
      </c>
      <c r="L27" s="375">
        <v>4668</v>
      </c>
      <c r="M27" s="376">
        <v>38.661586880901112</v>
      </c>
      <c r="N27" s="375">
        <v>7406</v>
      </c>
      <c r="O27" s="372">
        <v>61.338413119098888</v>
      </c>
      <c r="P27" s="350"/>
      <c r="Q27" s="377">
        <v>8520</v>
      </c>
      <c r="R27" s="378">
        <v>20.980054173848806</v>
      </c>
      <c r="S27" s="375">
        <v>4698</v>
      </c>
      <c r="T27" s="376">
        <v>55.140845070422543</v>
      </c>
      <c r="U27" s="375">
        <v>3822</v>
      </c>
      <c r="V27" s="372">
        <v>44.859154929577464</v>
      </c>
      <c r="W27" s="350"/>
      <c r="X27" s="377">
        <v>20016</v>
      </c>
      <c r="Y27" s="378">
        <v>49.288352622506771</v>
      </c>
      <c r="Z27" s="375">
        <v>14199</v>
      </c>
      <c r="AA27" s="376">
        <v>70.93824940047962</v>
      </c>
      <c r="AB27" s="375">
        <v>5817</v>
      </c>
      <c r="AC27" s="372">
        <f t="shared" si="0"/>
        <v>29.061750599520387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3881</v>
      </c>
      <c r="E28" s="380">
        <f t="shared" si="2"/>
        <v>2551</v>
      </c>
      <c r="F28" s="381">
        <f t="shared" si="3"/>
        <v>65.730481834578711</v>
      </c>
      <c r="G28" s="380">
        <f t="shared" si="4"/>
        <v>1330</v>
      </c>
      <c r="H28" s="382">
        <f t="shared" si="3"/>
        <v>34.269518165421282</v>
      </c>
      <c r="I28" s="350"/>
      <c r="J28" s="377">
        <f t="shared" si="5"/>
        <v>477</v>
      </c>
      <c r="K28" s="378">
        <f t="shared" si="6"/>
        <v>12.290646740530791</v>
      </c>
      <c r="L28" s="375">
        <v>220</v>
      </c>
      <c r="M28" s="376">
        <v>46.121593291404608</v>
      </c>
      <c r="N28" s="375">
        <v>257</v>
      </c>
      <c r="O28" s="383">
        <v>53.878406708595385</v>
      </c>
      <c r="P28" s="350"/>
      <c r="Q28" s="377">
        <v>844</v>
      </c>
      <c r="R28" s="378">
        <v>21.746972429786137</v>
      </c>
      <c r="S28" s="375">
        <v>527</v>
      </c>
      <c r="T28" s="376">
        <v>62.440758293838861</v>
      </c>
      <c r="U28" s="375">
        <v>317</v>
      </c>
      <c r="V28" s="383">
        <v>37.559241706161139</v>
      </c>
      <c r="W28" s="350"/>
      <c r="X28" s="377">
        <v>2560</v>
      </c>
      <c r="Y28" s="378">
        <v>65.96238082968307</v>
      </c>
      <c r="Z28" s="375">
        <v>1804</v>
      </c>
      <c r="AA28" s="376">
        <v>70.46875</v>
      </c>
      <c r="AB28" s="375">
        <v>756</v>
      </c>
      <c r="AC28" s="383">
        <f t="shared" si="0"/>
        <v>29.531249999999996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1405</v>
      </c>
      <c r="E29" s="386">
        <f t="shared" si="2"/>
        <v>762</v>
      </c>
      <c r="F29" s="387">
        <f t="shared" si="3"/>
        <v>54.234875444839858</v>
      </c>
      <c r="G29" s="386">
        <f t="shared" si="4"/>
        <v>643</v>
      </c>
      <c r="H29" s="388">
        <f t="shared" si="3"/>
        <v>45.765124555160142</v>
      </c>
      <c r="I29" s="350"/>
      <c r="J29" s="389">
        <f t="shared" si="5"/>
        <v>738</v>
      </c>
      <c r="K29" s="390">
        <f t="shared" si="6"/>
        <v>52.526690391459077</v>
      </c>
      <c r="L29" s="391">
        <v>270</v>
      </c>
      <c r="M29" s="392">
        <v>36.585365853658537</v>
      </c>
      <c r="N29" s="391">
        <v>468</v>
      </c>
      <c r="O29" s="393">
        <v>63.414634146341463</v>
      </c>
      <c r="P29" s="350"/>
      <c r="Q29" s="389">
        <v>280</v>
      </c>
      <c r="R29" s="390">
        <v>19.9288256227758</v>
      </c>
      <c r="S29" s="391">
        <v>195</v>
      </c>
      <c r="T29" s="392">
        <v>69.642857142857139</v>
      </c>
      <c r="U29" s="391">
        <v>85</v>
      </c>
      <c r="V29" s="393">
        <v>30.357142857142854</v>
      </c>
      <c r="W29" s="350"/>
      <c r="X29" s="389">
        <v>387</v>
      </c>
      <c r="Y29" s="390">
        <v>27.544483985765122</v>
      </c>
      <c r="Z29" s="391">
        <v>297</v>
      </c>
      <c r="AA29" s="392">
        <v>76.744186046511629</v>
      </c>
      <c r="AB29" s="391">
        <v>90</v>
      </c>
      <c r="AC29" s="393">
        <f t="shared" si="0"/>
        <v>23.255813953488371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683082</v>
      </c>
      <c r="E31" s="1230">
        <f>L31+S31+Z31</f>
        <v>425603</v>
      </c>
      <c r="F31" s="1231">
        <f>E31/$D31*100</f>
        <v>62.306282408261382</v>
      </c>
      <c r="G31" s="1230">
        <f>N31+U31+AB31</f>
        <v>257479</v>
      </c>
      <c r="H31" s="1232">
        <f>G31/$D31*100</f>
        <v>37.693717591738618</v>
      </c>
      <c r="I31" s="320"/>
      <c r="J31" s="1233">
        <f>SUM(J12:J29)</f>
        <v>175259</v>
      </c>
      <c r="K31" s="1234">
        <f>J31/$D31*100</f>
        <v>25.6570953414085</v>
      </c>
      <c r="L31" s="1230">
        <f>SUM(L12:L29)</f>
        <v>74334</v>
      </c>
      <c r="M31" s="1231">
        <f>L31/$J31*100</f>
        <v>42.413799006042488</v>
      </c>
      <c r="N31" s="1230">
        <f>SUM(N12:N29)</f>
        <v>100925</v>
      </c>
      <c r="O31" s="1235">
        <f>N31/$J31*100</f>
        <v>57.586200993957512</v>
      </c>
      <c r="P31" s="320"/>
      <c r="Q31" s="1233">
        <f>SUM(Q12:Q29)</f>
        <v>158200</v>
      </c>
      <c r="R31" s="1234">
        <f>Q31/$D31*100</f>
        <v>23.15973777672373</v>
      </c>
      <c r="S31" s="1230">
        <f>SUM(S12:S29)</f>
        <v>102198</v>
      </c>
      <c r="T31" s="1231">
        <f>S31/$Q31*100</f>
        <v>64.600505689001267</v>
      </c>
      <c r="U31" s="1230">
        <f>SUM(U12:U29)</f>
        <v>56002</v>
      </c>
      <c r="V31" s="1235">
        <f>U31/$Q31*100</f>
        <v>35.399494310998733</v>
      </c>
      <c r="W31" s="320"/>
      <c r="X31" s="1233">
        <f>SUM(X12:X29)</f>
        <v>349623</v>
      </c>
      <c r="Y31" s="1234">
        <f>X31/$D31*100</f>
        <v>51.18316688186777</v>
      </c>
      <c r="Z31" s="1230">
        <f>SUM(Z12:Z29)</f>
        <v>249071</v>
      </c>
      <c r="AA31" s="1231">
        <f>Z31/$X31*100</f>
        <v>71.239878383287135</v>
      </c>
      <c r="AB31" s="1230">
        <f>SUM(AB12:AB29)</f>
        <v>100552</v>
      </c>
      <c r="AC31" s="1235">
        <f>AB31/$X31*100</f>
        <v>28.760121616712858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406</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236</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237</v>
      </c>
      <c r="K8" s="1459"/>
      <c r="L8" s="1459"/>
      <c r="M8" s="1459"/>
      <c r="N8" s="1459"/>
      <c r="O8" s="1460"/>
      <c r="P8" s="317"/>
      <c r="Q8" s="1458" t="s">
        <v>238</v>
      </c>
      <c r="R8" s="1459"/>
      <c r="S8" s="1459"/>
      <c r="T8" s="1459"/>
      <c r="U8" s="1459"/>
      <c r="V8" s="1460"/>
      <c r="W8" s="317"/>
      <c r="X8" s="1458" t="s">
        <v>239</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219</v>
      </c>
      <c r="L9" s="1471" t="s">
        <v>24</v>
      </c>
      <c r="M9" s="1472"/>
      <c r="N9" s="1467" t="s">
        <v>23</v>
      </c>
      <c r="O9" s="1468"/>
      <c r="P9" s="317"/>
      <c r="Q9" s="1466" t="s">
        <v>9</v>
      </c>
      <c r="R9" s="1469" t="s">
        <v>219</v>
      </c>
      <c r="S9" s="1471" t="s">
        <v>24</v>
      </c>
      <c r="T9" s="1472"/>
      <c r="U9" s="1467" t="s">
        <v>23</v>
      </c>
      <c r="V9" s="1468"/>
      <c r="W9" s="317"/>
      <c r="X9" s="1466" t="s">
        <v>9</v>
      </c>
      <c r="Y9" s="1469" t="s">
        <v>219</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219</v>
      </c>
      <c r="G10" s="406" t="s">
        <v>9</v>
      </c>
      <c r="H10" s="886" t="s">
        <v>219</v>
      </c>
      <c r="I10" s="346"/>
      <c r="J10" s="1462"/>
      <c r="K10" s="1470"/>
      <c r="L10" s="404" t="s">
        <v>9</v>
      </c>
      <c r="M10" s="403" t="s">
        <v>220</v>
      </c>
      <c r="N10" s="407" t="s">
        <v>9</v>
      </c>
      <c r="O10" s="402" t="s">
        <v>220</v>
      </c>
      <c r="P10" s="347"/>
      <c r="Q10" s="1462"/>
      <c r="R10" s="1470"/>
      <c r="S10" s="404" t="s">
        <v>9</v>
      </c>
      <c r="T10" s="403" t="s">
        <v>220</v>
      </c>
      <c r="U10" s="407" t="s">
        <v>9</v>
      </c>
      <c r="V10" s="402" t="s">
        <v>220</v>
      </c>
      <c r="W10" s="347"/>
      <c r="X10" s="1462"/>
      <c r="Y10" s="1470"/>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85879</v>
      </c>
      <c r="E12" s="352">
        <f>L12+S12+Z12</f>
        <v>52203</v>
      </c>
      <c r="F12" s="353">
        <f>E12/$D12*100</f>
        <v>60.786688247417878</v>
      </c>
      <c r="G12" s="352">
        <f>N12+U12+AB12</f>
        <v>33676</v>
      </c>
      <c r="H12" s="354">
        <f>G12/$D12*100</f>
        <v>39.213311752582122</v>
      </c>
      <c r="I12" s="350"/>
      <c r="J12" s="355">
        <f>L12+N12</f>
        <v>21261</v>
      </c>
      <c r="K12" s="356">
        <f>J12/$D12*100</f>
        <v>24.756925441609706</v>
      </c>
      <c r="L12" s="357">
        <v>10403</v>
      </c>
      <c r="M12" s="353">
        <v>48.929965664832324</v>
      </c>
      <c r="N12" s="357">
        <v>10858</v>
      </c>
      <c r="O12" s="358">
        <v>51.070034335167676</v>
      </c>
      <c r="P12" s="350"/>
      <c r="Q12" s="355">
        <v>29114</v>
      </c>
      <c r="R12" s="356">
        <v>33.901186553173652</v>
      </c>
      <c r="S12" s="357">
        <v>19665</v>
      </c>
      <c r="T12" s="353">
        <v>67.544823796111842</v>
      </c>
      <c r="U12" s="357">
        <v>9449</v>
      </c>
      <c r="V12" s="358">
        <v>32.455176203888165</v>
      </c>
      <c r="W12" s="350"/>
      <c r="X12" s="355">
        <v>35504</v>
      </c>
      <c r="Y12" s="356">
        <v>41.341888005216646</v>
      </c>
      <c r="Z12" s="357">
        <v>22135</v>
      </c>
      <c r="AA12" s="353">
        <v>62.345087877422266</v>
      </c>
      <c r="AB12" s="357">
        <v>13369</v>
      </c>
      <c r="AC12" s="358">
        <f t="shared" ref="AC12:AC29" si="0">AB12/$X12*100</f>
        <v>37.654912122577741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7834</v>
      </c>
      <c r="E13" s="365">
        <f t="shared" ref="E13:E29" si="2">L13+S13+Z13</f>
        <v>4850</v>
      </c>
      <c r="F13" s="366">
        <f t="shared" ref="F13:H29" si="3">E13/$D13*100</f>
        <v>61.909624712790404</v>
      </c>
      <c r="G13" s="365">
        <f t="shared" ref="G13:G29" si="4">N13+U13+AB13</f>
        <v>2984</v>
      </c>
      <c r="H13" s="367">
        <f t="shared" si="3"/>
        <v>38.090375287209596</v>
      </c>
      <c r="I13" s="350"/>
      <c r="J13" s="368">
        <f t="shared" ref="J13:J29" si="5">L13+N13</f>
        <v>1596</v>
      </c>
      <c r="K13" s="369">
        <f t="shared" ref="K13:K29" si="6">J13/$D13*100</f>
        <v>20.372734235384225</v>
      </c>
      <c r="L13" s="370">
        <v>734</v>
      </c>
      <c r="M13" s="371">
        <v>45.989974937343362</v>
      </c>
      <c r="N13" s="370">
        <v>862</v>
      </c>
      <c r="O13" s="372">
        <v>54.010025062656638</v>
      </c>
      <c r="P13" s="350"/>
      <c r="Q13" s="368">
        <v>1936</v>
      </c>
      <c r="R13" s="369">
        <v>24.712790400816953</v>
      </c>
      <c r="S13" s="370">
        <v>1247</v>
      </c>
      <c r="T13" s="371">
        <v>64.411157024793383</v>
      </c>
      <c r="U13" s="370">
        <v>689</v>
      </c>
      <c r="V13" s="372">
        <v>35.588842975206617</v>
      </c>
      <c r="W13" s="350"/>
      <c r="X13" s="368">
        <v>4302</v>
      </c>
      <c r="Y13" s="369">
        <v>54.914475363798822</v>
      </c>
      <c r="Z13" s="370">
        <v>2869</v>
      </c>
      <c r="AA13" s="371">
        <v>66.689911668991158</v>
      </c>
      <c r="AB13" s="370">
        <v>1433</v>
      </c>
      <c r="AC13" s="372">
        <f t="shared" si="0"/>
        <v>33.310088331008835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9367</v>
      </c>
      <c r="E14" s="365">
        <f t="shared" si="2"/>
        <v>5959</v>
      </c>
      <c r="F14" s="366">
        <f t="shared" si="3"/>
        <v>63.616953133340445</v>
      </c>
      <c r="G14" s="365">
        <f t="shared" si="4"/>
        <v>3408</v>
      </c>
      <c r="H14" s="367">
        <f t="shared" si="3"/>
        <v>36.383046866659555</v>
      </c>
      <c r="I14" s="350"/>
      <c r="J14" s="368">
        <f t="shared" si="5"/>
        <v>1875</v>
      </c>
      <c r="K14" s="369">
        <f t="shared" si="6"/>
        <v>20.017081242660403</v>
      </c>
      <c r="L14" s="370">
        <v>854</v>
      </c>
      <c r="M14" s="371">
        <v>45.546666666666667</v>
      </c>
      <c r="N14" s="370">
        <v>1021</v>
      </c>
      <c r="O14" s="372">
        <v>54.453333333333333</v>
      </c>
      <c r="P14" s="350"/>
      <c r="Q14" s="368">
        <v>2516</v>
      </c>
      <c r="R14" s="369">
        <v>26.860254083484573</v>
      </c>
      <c r="S14" s="370">
        <v>1634</v>
      </c>
      <c r="T14" s="371">
        <v>64.944356120826711</v>
      </c>
      <c r="U14" s="370">
        <v>882</v>
      </c>
      <c r="V14" s="372">
        <v>35.055643879173296</v>
      </c>
      <c r="W14" s="350"/>
      <c r="X14" s="368">
        <v>4976</v>
      </c>
      <c r="Y14" s="369">
        <v>53.122664673855027</v>
      </c>
      <c r="Z14" s="370">
        <v>3471</v>
      </c>
      <c r="AA14" s="371">
        <v>69.754823151125407</v>
      </c>
      <c r="AB14" s="370">
        <v>1505</v>
      </c>
      <c r="AC14" s="372">
        <f t="shared" si="0"/>
        <v>30.2451768488746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9673</v>
      </c>
      <c r="E15" s="365">
        <f t="shared" si="2"/>
        <v>5770</v>
      </c>
      <c r="F15" s="366">
        <f t="shared" si="3"/>
        <v>59.650573762017991</v>
      </c>
      <c r="G15" s="365">
        <f t="shared" si="4"/>
        <v>3903</v>
      </c>
      <c r="H15" s="367">
        <f t="shared" si="3"/>
        <v>40.349426237982009</v>
      </c>
      <c r="I15" s="350"/>
      <c r="J15" s="368">
        <f t="shared" si="5"/>
        <v>3363</v>
      </c>
      <c r="K15" s="369">
        <f t="shared" si="6"/>
        <v>34.766876873772354</v>
      </c>
      <c r="L15" s="370">
        <v>1617</v>
      </c>
      <c r="M15" s="371">
        <v>48.082069580731492</v>
      </c>
      <c r="N15" s="370">
        <v>1746</v>
      </c>
      <c r="O15" s="372">
        <v>51.917930419268508</v>
      </c>
      <c r="P15" s="350"/>
      <c r="Q15" s="368">
        <v>2655</v>
      </c>
      <c r="R15" s="369">
        <v>27.447534374030809</v>
      </c>
      <c r="S15" s="370">
        <v>1686</v>
      </c>
      <c r="T15" s="371">
        <v>63.502824858757066</v>
      </c>
      <c r="U15" s="370">
        <v>969</v>
      </c>
      <c r="V15" s="372">
        <v>36.497175141242941</v>
      </c>
      <c r="W15" s="350"/>
      <c r="X15" s="368">
        <v>3655</v>
      </c>
      <c r="Y15" s="369">
        <v>37.785588752196837</v>
      </c>
      <c r="Z15" s="370">
        <v>2467</v>
      </c>
      <c r="AA15" s="371">
        <v>67.496580027359769</v>
      </c>
      <c r="AB15" s="370">
        <v>1188</v>
      </c>
      <c r="AC15" s="372">
        <f t="shared" si="0"/>
        <v>32.503419972640216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8807</v>
      </c>
      <c r="E16" s="365">
        <f t="shared" si="2"/>
        <v>4874</v>
      </c>
      <c r="F16" s="366">
        <f t="shared" si="3"/>
        <v>55.342341319405023</v>
      </c>
      <c r="G16" s="365">
        <f t="shared" si="4"/>
        <v>3933</v>
      </c>
      <c r="H16" s="367">
        <f t="shared" si="3"/>
        <v>44.657658680594977</v>
      </c>
      <c r="I16" s="350"/>
      <c r="J16" s="368">
        <f t="shared" si="5"/>
        <v>2874</v>
      </c>
      <c r="K16" s="369">
        <f t="shared" si="6"/>
        <v>32.633132735324175</v>
      </c>
      <c r="L16" s="370">
        <v>1295</v>
      </c>
      <c r="M16" s="371">
        <v>45.05915100904663</v>
      </c>
      <c r="N16" s="370">
        <v>1579</v>
      </c>
      <c r="O16" s="372">
        <v>54.94084899095337</v>
      </c>
      <c r="P16" s="350"/>
      <c r="Q16" s="368">
        <v>2793</v>
      </c>
      <c r="R16" s="369">
        <v>31.713409787668901</v>
      </c>
      <c r="S16" s="370">
        <v>1677</v>
      </c>
      <c r="T16" s="371">
        <v>60.042964554242751</v>
      </c>
      <c r="U16" s="370">
        <v>1116</v>
      </c>
      <c r="V16" s="372">
        <v>39.957035445757249</v>
      </c>
      <c r="W16" s="350"/>
      <c r="X16" s="368">
        <v>3140</v>
      </c>
      <c r="Y16" s="369">
        <v>35.653457477006931</v>
      </c>
      <c r="Z16" s="370">
        <v>1902</v>
      </c>
      <c r="AA16" s="371">
        <v>60.573248407643312</v>
      </c>
      <c r="AB16" s="370">
        <v>1238</v>
      </c>
      <c r="AC16" s="372">
        <f t="shared" si="0"/>
        <v>39.426751592356688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4736</v>
      </c>
      <c r="E17" s="375">
        <f t="shared" si="2"/>
        <v>2753</v>
      </c>
      <c r="F17" s="376">
        <f t="shared" si="3"/>
        <v>58.129222972972968</v>
      </c>
      <c r="G17" s="375">
        <f t="shared" si="4"/>
        <v>1983</v>
      </c>
      <c r="H17" s="367">
        <f t="shared" si="3"/>
        <v>41.870777027027032</v>
      </c>
      <c r="I17" s="350"/>
      <c r="J17" s="377">
        <f t="shared" si="5"/>
        <v>1838</v>
      </c>
      <c r="K17" s="378">
        <f t="shared" si="6"/>
        <v>38.809121621621621</v>
      </c>
      <c r="L17" s="375">
        <v>836</v>
      </c>
      <c r="M17" s="376">
        <v>45.484221980413494</v>
      </c>
      <c r="N17" s="375">
        <v>1002</v>
      </c>
      <c r="O17" s="372">
        <v>54.515778019586506</v>
      </c>
      <c r="P17" s="350"/>
      <c r="Q17" s="377">
        <v>949</v>
      </c>
      <c r="R17" s="378">
        <v>20.038006756756758</v>
      </c>
      <c r="S17" s="375">
        <v>568</v>
      </c>
      <c r="T17" s="376">
        <v>59.852476290832456</v>
      </c>
      <c r="U17" s="375">
        <v>381</v>
      </c>
      <c r="V17" s="372">
        <v>40.147523709167544</v>
      </c>
      <c r="W17" s="350"/>
      <c r="X17" s="377">
        <v>1949</v>
      </c>
      <c r="Y17" s="378">
        <v>41.152871621621621</v>
      </c>
      <c r="Z17" s="375">
        <v>1349</v>
      </c>
      <c r="AA17" s="376">
        <v>69.214982042072862</v>
      </c>
      <c r="AB17" s="375">
        <v>600</v>
      </c>
      <c r="AC17" s="372">
        <f t="shared" si="0"/>
        <v>30.785017957927142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30289</v>
      </c>
      <c r="E18" s="365">
        <f t="shared" si="2"/>
        <v>17691</v>
      </c>
      <c r="F18" s="366">
        <f t="shared" si="3"/>
        <v>58.407342599623625</v>
      </c>
      <c r="G18" s="365">
        <f t="shared" si="4"/>
        <v>12598</v>
      </c>
      <c r="H18" s="367">
        <f t="shared" si="3"/>
        <v>41.592657400376375</v>
      </c>
      <c r="I18" s="350"/>
      <c r="J18" s="368">
        <f t="shared" si="5"/>
        <v>6223</v>
      </c>
      <c r="K18" s="369">
        <f t="shared" si="6"/>
        <v>20.545412525999538</v>
      </c>
      <c r="L18" s="370">
        <v>2787</v>
      </c>
      <c r="M18" s="371">
        <v>44.785473244415876</v>
      </c>
      <c r="N18" s="370">
        <v>3436</v>
      </c>
      <c r="O18" s="372">
        <v>55.214526755584124</v>
      </c>
      <c r="P18" s="350"/>
      <c r="Q18" s="368">
        <v>6030</v>
      </c>
      <c r="R18" s="369">
        <v>19.908217504704677</v>
      </c>
      <c r="S18" s="370">
        <v>3580</v>
      </c>
      <c r="T18" s="371">
        <v>59.369817578772796</v>
      </c>
      <c r="U18" s="370">
        <v>2450</v>
      </c>
      <c r="V18" s="372">
        <v>40.630182421227197</v>
      </c>
      <c r="W18" s="350"/>
      <c r="X18" s="368">
        <v>18036</v>
      </c>
      <c r="Y18" s="369">
        <v>59.546369969295789</v>
      </c>
      <c r="Z18" s="370">
        <v>11324</v>
      </c>
      <c r="AA18" s="371">
        <v>62.785540031049017</v>
      </c>
      <c r="AB18" s="370">
        <v>6712</v>
      </c>
      <c r="AC18" s="372">
        <f t="shared" si="0"/>
        <v>37.214459968950983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16575</v>
      </c>
      <c r="E19" s="365">
        <f t="shared" si="2"/>
        <v>9808</v>
      </c>
      <c r="F19" s="366">
        <f t="shared" si="3"/>
        <v>59.173453996983405</v>
      </c>
      <c r="G19" s="365">
        <f t="shared" si="4"/>
        <v>6767</v>
      </c>
      <c r="H19" s="367">
        <f t="shared" si="3"/>
        <v>40.826546003016588</v>
      </c>
      <c r="I19" s="350"/>
      <c r="J19" s="368">
        <f t="shared" si="5"/>
        <v>4714</v>
      </c>
      <c r="K19" s="369">
        <f t="shared" si="6"/>
        <v>28.440422322775266</v>
      </c>
      <c r="L19" s="370">
        <v>2223</v>
      </c>
      <c r="M19" s="371">
        <v>47.157403478998731</v>
      </c>
      <c r="N19" s="370">
        <v>2491</v>
      </c>
      <c r="O19" s="372">
        <v>52.842596521001269</v>
      </c>
      <c r="P19" s="350"/>
      <c r="Q19" s="368">
        <v>4524</v>
      </c>
      <c r="R19" s="369">
        <v>27.294117647058826</v>
      </c>
      <c r="S19" s="370">
        <v>2899</v>
      </c>
      <c r="T19" s="371">
        <v>64.080459770114942</v>
      </c>
      <c r="U19" s="370">
        <v>1625</v>
      </c>
      <c r="V19" s="372">
        <v>35.919540229885058</v>
      </c>
      <c r="W19" s="350"/>
      <c r="X19" s="368">
        <v>7337</v>
      </c>
      <c r="Y19" s="369">
        <v>44.265460030165912</v>
      </c>
      <c r="Z19" s="370">
        <v>4686</v>
      </c>
      <c r="AA19" s="371">
        <v>63.868065967016499</v>
      </c>
      <c r="AB19" s="370">
        <v>2651</v>
      </c>
      <c r="AC19" s="372">
        <f t="shared" si="0"/>
        <v>36.131934032983509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91095</v>
      </c>
      <c r="E20" s="365">
        <f t="shared" si="2"/>
        <v>56328</v>
      </c>
      <c r="F20" s="366">
        <f t="shared" si="3"/>
        <v>61.834348756792359</v>
      </c>
      <c r="G20" s="365">
        <f t="shared" si="4"/>
        <v>34767</v>
      </c>
      <c r="H20" s="367">
        <f t="shared" si="3"/>
        <v>38.165651243207641</v>
      </c>
      <c r="I20" s="350"/>
      <c r="J20" s="368">
        <f t="shared" si="5"/>
        <v>24882</v>
      </c>
      <c r="K20" s="369">
        <f t="shared" si="6"/>
        <v>27.314342170261813</v>
      </c>
      <c r="L20" s="370">
        <v>12053</v>
      </c>
      <c r="M20" s="371">
        <v>48.440639819950164</v>
      </c>
      <c r="N20" s="370">
        <v>12829</v>
      </c>
      <c r="O20" s="372">
        <v>51.559360180049843</v>
      </c>
      <c r="P20" s="350"/>
      <c r="Q20" s="368">
        <v>26226</v>
      </c>
      <c r="R20" s="369">
        <v>28.789725012349741</v>
      </c>
      <c r="S20" s="370">
        <v>17549</v>
      </c>
      <c r="T20" s="371">
        <v>66.914512316022268</v>
      </c>
      <c r="U20" s="370">
        <v>8677</v>
      </c>
      <c r="V20" s="372">
        <v>33.085487683977732</v>
      </c>
      <c r="W20" s="350"/>
      <c r="X20" s="368">
        <v>39987</v>
      </c>
      <c r="Y20" s="369">
        <v>43.895932817388442</v>
      </c>
      <c r="Z20" s="370">
        <v>26726</v>
      </c>
      <c r="AA20" s="371">
        <v>66.836721934628756</v>
      </c>
      <c r="AB20" s="370">
        <v>13261</v>
      </c>
      <c r="AC20" s="372">
        <f t="shared" si="0"/>
        <v>33.163278065371244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31319</v>
      </c>
      <c r="E21" s="365">
        <f t="shared" si="2"/>
        <v>18313</v>
      </c>
      <c r="F21" s="366">
        <f t="shared" si="3"/>
        <v>58.472492736038831</v>
      </c>
      <c r="G21" s="365">
        <f t="shared" si="4"/>
        <v>13006</v>
      </c>
      <c r="H21" s="367">
        <f t="shared" si="3"/>
        <v>41.527507263961169</v>
      </c>
      <c r="I21" s="350"/>
      <c r="J21" s="368">
        <f t="shared" si="5"/>
        <v>9912</v>
      </c>
      <c r="K21" s="369">
        <f t="shared" si="6"/>
        <v>31.648520067690537</v>
      </c>
      <c r="L21" s="370">
        <v>4228</v>
      </c>
      <c r="M21" s="371">
        <v>42.655367231638422</v>
      </c>
      <c r="N21" s="370">
        <v>5684</v>
      </c>
      <c r="O21" s="372">
        <v>57.344632768361578</v>
      </c>
      <c r="P21" s="350"/>
      <c r="Q21" s="368">
        <v>8542</v>
      </c>
      <c r="R21" s="369">
        <v>27.274178613621125</v>
      </c>
      <c r="S21" s="370">
        <v>5587</v>
      </c>
      <c r="T21" s="371">
        <v>65.406228049637079</v>
      </c>
      <c r="U21" s="370">
        <v>2955</v>
      </c>
      <c r="V21" s="372">
        <v>34.593771950362914</v>
      </c>
      <c r="W21" s="350"/>
      <c r="X21" s="368">
        <v>12865</v>
      </c>
      <c r="Y21" s="369">
        <v>41.077301318688335</v>
      </c>
      <c r="Z21" s="370">
        <v>8498</v>
      </c>
      <c r="AA21" s="371">
        <v>66.055188495919154</v>
      </c>
      <c r="AB21" s="370">
        <v>4367</v>
      </c>
      <c r="AC21" s="372">
        <f t="shared" si="0"/>
        <v>33.944811504080839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16023</v>
      </c>
      <c r="E22" s="365">
        <f t="shared" si="2"/>
        <v>9783</v>
      </c>
      <c r="F22" s="366">
        <f t="shared" si="3"/>
        <v>61.055982025837864</v>
      </c>
      <c r="G22" s="365">
        <f t="shared" si="4"/>
        <v>6240</v>
      </c>
      <c r="H22" s="367">
        <f t="shared" si="3"/>
        <v>38.944017974162144</v>
      </c>
      <c r="I22" s="350"/>
      <c r="J22" s="368">
        <f t="shared" si="5"/>
        <v>3780</v>
      </c>
      <c r="K22" s="369">
        <f t="shared" si="6"/>
        <v>23.591087811271297</v>
      </c>
      <c r="L22" s="370">
        <v>1822</v>
      </c>
      <c r="M22" s="371">
        <v>48.201058201058203</v>
      </c>
      <c r="N22" s="370">
        <v>1958</v>
      </c>
      <c r="O22" s="372">
        <v>51.798941798941797</v>
      </c>
      <c r="P22" s="350"/>
      <c r="Q22" s="368">
        <v>4395</v>
      </c>
      <c r="R22" s="369">
        <v>27.429320351994008</v>
      </c>
      <c r="S22" s="370">
        <v>2853</v>
      </c>
      <c r="T22" s="371">
        <v>64.914675767918084</v>
      </c>
      <c r="U22" s="370">
        <v>1542</v>
      </c>
      <c r="V22" s="372">
        <v>35.085324232081909</v>
      </c>
      <c r="W22" s="350"/>
      <c r="X22" s="368">
        <v>7848</v>
      </c>
      <c r="Y22" s="369">
        <v>48.979591836734691</v>
      </c>
      <c r="Z22" s="370">
        <v>5108</v>
      </c>
      <c r="AA22" s="371">
        <v>65.086646279306819</v>
      </c>
      <c r="AB22" s="370">
        <v>2740</v>
      </c>
      <c r="AC22" s="372">
        <f t="shared" si="0"/>
        <v>34.913353720693166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5690</v>
      </c>
      <c r="E23" s="365">
        <f t="shared" si="2"/>
        <v>3222</v>
      </c>
      <c r="F23" s="366">
        <f t="shared" si="3"/>
        <v>56.625659050966604</v>
      </c>
      <c r="G23" s="365">
        <f t="shared" si="4"/>
        <v>2468</v>
      </c>
      <c r="H23" s="367">
        <f t="shared" si="3"/>
        <v>43.374340949033389</v>
      </c>
      <c r="I23" s="350"/>
      <c r="J23" s="368">
        <f t="shared" si="5"/>
        <v>2722</v>
      </c>
      <c r="K23" s="369">
        <f t="shared" si="6"/>
        <v>47.838312829525478</v>
      </c>
      <c r="L23" s="370">
        <v>1175</v>
      </c>
      <c r="M23" s="371">
        <v>43.166789125642907</v>
      </c>
      <c r="N23" s="370">
        <v>1547</v>
      </c>
      <c r="O23" s="372">
        <v>56.833210874357086</v>
      </c>
      <c r="P23" s="350"/>
      <c r="Q23" s="368">
        <v>927</v>
      </c>
      <c r="R23" s="369">
        <v>16.291739894551846</v>
      </c>
      <c r="S23" s="370">
        <v>552</v>
      </c>
      <c r="T23" s="371">
        <v>59.546925566343049</v>
      </c>
      <c r="U23" s="370">
        <v>375</v>
      </c>
      <c r="V23" s="372">
        <v>40.453074433656958</v>
      </c>
      <c r="W23" s="350"/>
      <c r="X23" s="368">
        <v>2041</v>
      </c>
      <c r="Y23" s="369">
        <v>35.869947275922669</v>
      </c>
      <c r="Z23" s="370">
        <v>1495</v>
      </c>
      <c r="AA23" s="371">
        <v>73.248407643312092</v>
      </c>
      <c r="AB23" s="370">
        <v>546</v>
      </c>
      <c r="AC23" s="372">
        <f t="shared" si="0"/>
        <v>26.751592356687897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55195</v>
      </c>
      <c r="E24" s="365">
        <f t="shared" si="2"/>
        <v>36367</v>
      </c>
      <c r="F24" s="366">
        <f t="shared" si="3"/>
        <v>65.888214512184078</v>
      </c>
      <c r="G24" s="365">
        <f t="shared" si="4"/>
        <v>18828</v>
      </c>
      <c r="H24" s="367">
        <f t="shared" si="3"/>
        <v>34.111785487815929</v>
      </c>
      <c r="I24" s="350"/>
      <c r="J24" s="368">
        <f t="shared" si="5"/>
        <v>9085</v>
      </c>
      <c r="K24" s="369">
        <f t="shared" si="6"/>
        <v>16.459824259443788</v>
      </c>
      <c r="L24" s="370">
        <v>4538</v>
      </c>
      <c r="M24" s="371">
        <v>49.950467804072645</v>
      </c>
      <c r="N24" s="370">
        <v>4547</v>
      </c>
      <c r="O24" s="372">
        <v>50.049532195927348</v>
      </c>
      <c r="P24" s="350"/>
      <c r="Q24" s="368">
        <v>14247</v>
      </c>
      <c r="R24" s="369">
        <v>25.812120663103542</v>
      </c>
      <c r="S24" s="370">
        <v>9963</v>
      </c>
      <c r="T24" s="371">
        <v>69.930511686670883</v>
      </c>
      <c r="U24" s="370">
        <v>4284</v>
      </c>
      <c r="V24" s="372">
        <v>30.069488313329124</v>
      </c>
      <c r="W24" s="350"/>
      <c r="X24" s="368">
        <v>31863</v>
      </c>
      <c r="Y24" s="369">
        <v>57.728055077452666</v>
      </c>
      <c r="Z24" s="370">
        <v>21866</v>
      </c>
      <c r="AA24" s="371">
        <v>68.625050999592005</v>
      </c>
      <c r="AB24" s="370">
        <v>9997</v>
      </c>
      <c r="AC24" s="372">
        <f t="shared" si="0"/>
        <v>31.374949000407998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10111</v>
      </c>
      <c r="E25" s="365">
        <f t="shared" si="2"/>
        <v>6014</v>
      </c>
      <c r="F25" s="366">
        <f t="shared" si="3"/>
        <v>59.479774503016515</v>
      </c>
      <c r="G25" s="365">
        <f t="shared" si="4"/>
        <v>4097</v>
      </c>
      <c r="H25" s="367">
        <f t="shared" si="3"/>
        <v>40.520225496983478</v>
      </c>
      <c r="I25" s="350"/>
      <c r="J25" s="368">
        <f t="shared" si="5"/>
        <v>3514</v>
      </c>
      <c r="K25" s="369">
        <f t="shared" si="6"/>
        <v>34.754228068440312</v>
      </c>
      <c r="L25" s="370">
        <v>1616</v>
      </c>
      <c r="M25" s="371">
        <v>45.987478656801365</v>
      </c>
      <c r="N25" s="370">
        <v>1898</v>
      </c>
      <c r="O25" s="372">
        <v>54.012521343198635</v>
      </c>
      <c r="P25" s="350"/>
      <c r="Q25" s="368">
        <v>3706</v>
      </c>
      <c r="R25" s="369">
        <v>36.65315003461577</v>
      </c>
      <c r="S25" s="370">
        <v>2515</v>
      </c>
      <c r="T25" s="371">
        <v>67.862924986508361</v>
      </c>
      <c r="U25" s="370">
        <v>1191</v>
      </c>
      <c r="V25" s="372">
        <v>32.137075013491632</v>
      </c>
      <c r="W25" s="350"/>
      <c r="X25" s="368">
        <v>2891</v>
      </c>
      <c r="Y25" s="369">
        <v>28.592621896943921</v>
      </c>
      <c r="Z25" s="370">
        <v>1883</v>
      </c>
      <c r="AA25" s="371">
        <v>65.133171912832935</v>
      </c>
      <c r="AB25" s="370">
        <v>1008</v>
      </c>
      <c r="AC25" s="372">
        <f t="shared" si="0"/>
        <v>34.866828087167065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6174</v>
      </c>
      <c r="E26" s="380">
        <f t="shared" si="2"/>
        <v>3630</v>
      </c>
      <c r="F26" s="381">
        <f t="shared" si="3"/>
        <v>58.794946550048586</v>
      </c>
      <c r="G26" s="380">
        <f t="shared" si="4"/>
        <v>2544</v>
      </c>
      <c r="H26" s="367">
        <f t="shared" si="3"/>
        <v>41.205053449951407</v>
      </c>
      <c r="I26" s="350"/>
      <c r="J26" s="377">
        <f t="shared" si="5"/>
        <v>1996</v>
      </c>
      <c r="K26" s="378">
        <f t="shared" si="6"/>
        <v>32.329122125040492</v>
      </c>
      <c r="L26" s="375">
        <v>989</v>
      </c>
      <c r="M26" s="376">
        <v>49.549098196392791</v>
      </c>
      <c r="N26" s="375">
        <v>1007</v>
      </c>
      <c r="O26" s="372">
        <v>50.450901803607216</v>
      </c>
      <c r="P26" s="350"/>
      <c r="Q26" s="377">
        <v>1626</v>
      </c>
      <c r="R26" s="378">
        <v>26.336248785228378</v>
      </c>
      <c r="S26" s="375">
        <v>918</v>
      </c>
      <c r="T26" s="376">
        <v>56.457564575645755</v>
      </c>
      <c r="U26" s="375">
        <v>708</v>
      </c>
      <c r="V26" s="372">
        <v>43.542435424354245</v>
      </c>
      <c r="W26" s="350"/>
      <c r="X26" s="377">
        <v>2552</v>
      </c>
      <c r="Y26" s="378">
        <v>41.334629089731131</v>
      </c>
      <c r="Z26" s="375">
        <v>1723</v>
      </c>
      <c r="AA26" s="376">
        <v>67.515673981191227</v>
      </c>
      <c r="AB26" s="375">
        <v>829</v>
      </c>
      <c r="AC26" s="372">
        <f t="shared" si="0"/>
        <v>32.48432601880878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33534</v>
      </c>
      <c r="E27" s="380">
        <f t="shared" si="2"/>
        <v>19691</v>
      </c>
      <c r="F27" s="381">
        <f t="shared" si="3"/>
        <v>58.719508558477962</v>
      </c>
      <c r="G27" s="380">
        <f t="shared" si="4"/>
        <v>13843</v>
      </c>
      <c r="H27" s="367">
        <f t="shared" si="3"/>
        <v>41.280491441522038</v>
      </c>
      <c r="I27" s="350"/>
      <c r="J27" s="377">
        <f t="shared" si="5"/>
        <v>9804</v>
      </c>
      <c r="K27" s="378">
        <f t="shared" si="6"/>
        <v>29.235999284308463</v>
      </c>
      <c r="L27" s="375">
        <v>4404</v>
      </c>
      <c r="M27" s="376">
        <v>44.920440636474908</v>
      </c>
      <c r="N27" s="375">
        <v>5400</v>
      </c>
      <c r="O27" s="372">
        <v>55.079559363525085</v>
      </c>
      <c r="P27" s="350"/>
      <c r="Q27" s="377">
        <v>7714</v>
      </c>
      <c r="R27" s="378">
        <v>23.003518816723325</v>
      </c>
      <c r="S27" s="375">
        <v>4534</v>
      </c>
      <c r="T27" s="376">
        <v>58.776250972258239</v>
      </c>
      <c r="U27" s="375">
        <v>3180</v>
      </c>
      <c r="V27" s="372">
        <v>41.223749027741768</v>
      </c>
      <c r="W27" s="350"/>
      <c r="X27" s="377">
        <v>16016</v>
      </c>
      <c r="Y27" s="378">
        <v>47.760481898968209</v>
      </c>
      <c r="Z27" s="375">
        <v>10753</v>
      </c>
      <c r="AA27" s="376">
        <v>67.139110889110881</v>
      </c>
      <c r="AB27" s="375">
        <v>5263</v>
      </c>
      <c r="AC27" s="372">
        <f t="shared" si="0"/>
        <v>32.860889110889111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4494</v>
      </c>
      <c r="E28" s="380">
        <f t="shared" si="2"/>
        <v>2504</v>
      </c>
      <c r="F28" s="381">
        <f t="shared" si="3"/>
        <v>55.718736092567866</v>
      </c>
      <c r="G28" s="380">
        <f t="shared" si="4"/>
        <v>1990</v>
      </c>
      <c r="H28" s="382">
        <f t="shared" si="3"/>
        <v>44.281263907432134</v>
      </c>
      <c r="I28" s="350"/>
      <c r="J28" s="377">
        <f t="shared" si="5"/>
        <v>1720</v>
      </c>
      <c r="K28" s="378">
        <f t="shared" si="6"/>
        <v>38.273253226524254</v>
      </c>
      <c r="L28" s="375">
        <v>712</v>
      </c>
      <c r="M28" s="376">
        <v>41.395348837209298</v>
      </c>
      <c r="N28" s="375">
        <v>1008</v>
      </c>
      <c r="O28" s="383">
        <v>58.604651162790702</v>
      </c>
      <c r="P28" s="350"/>
      <c r="Q28" s="377">
        <v>896</v>
      </c>
      <c r="R28" s="378">
        <v>19.937694704049843</v>
      </c>
      <c r="S28" s="375">
        <v>555</v>
      </c>
      <c r="T28" s="376">
        <v>61.941964285714292</v>
      </c>
      <c r="U28" s="375">
        <v>341</v>
      </c>
      <c r="V28" s="383">
        <v>38.058035714285715</v>
      </c>
      <c r="W28" s="350"/>
      <c r="X28" s="377">
        <v>1878</v>
      </c>
      <c r="Y28" s="378">
        <v>41.7890520694259</v>
      </c>
      <c r="Z28" s="375">
        <v>1237</v>
      </c>
      <c r="AA28" s="376">
        <v>65.867944621938236</v>
      </c>
      <c r="AB28" s="375">
        <v>641</v>
      </c>
      <c r="AC28" s="383">
        <f t="shared" si="0"/>
        <v>34.132055378061764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1473</v>
      </c>
      <c r="E29" s="386">
        <f t="shared" si="2"/>
        <v>853</v>
      </c>
      <c r="F29" s="387">
        <f t="shared" si="3"/>
        <v>57.909029192124919</v>
      </c>
      <c r="G29" s="386">
        <f t="shared" si="4"/>
        <v>620</v>
      </c>
      <c r="H29" s="388">
        <f t="shared" si="3"/>
        <v>42.090970807875081</v>
      </c>
      <c r="I29" s="350"/>
      <c r="J29" s="389">
        <f t="shared" si="5"/>
        <v>793</v>
      </c>
      <c r="K29" s="390">
        <f t="shared" si="6"/>
        <v>53.835709436524105</v>
      </c>
      <c r="L29" s="391">
        <v>354</v>
      </c>
      <c r="M29" s="392">
        <v>44.640605296342997</v>
      </c>
      <c r="N29" s="391">
        <v>439</v>
      </c>
      <c r="O29" s="393">
        <v>55.359394703656996</v>
      </c>
      <c r="P29" s="350"/>
      <c r="Q29" s="389">
        <v>332</v>
      </c>
      <c r="R29" s="390">
        <v>22.539035980991173</v>
      </c>
      <c r="S29" s="391">
        <v>239</v>
      </c>
      <c r="T29" s="392">
        <v>71.98795180722891</v>
      </c>
      <c r="U29" s="391">
        <v>93</v>
      </c>
      <c r="V29" s="393">
        <v>28.012048192771083</v>
      </c>
      <c r="W29" s="350"/>
      <c r="X29" s="389">
        <v>348</v>
      </c>
      <c r="Y29" s="390">
        <v>23.625254582484725</v>
      </c>
      <c r="Z29" s="391">
        <v>260</v>
      </c>
      <c r="AA29" s="392">
        <v>74.712643678160916</v>
      </c>
      <c r="AB29" s="391">
        <v>88</v>
      </c>
      <c r="AC29" s="393">
        <f t="shared" si="0"/>
        <v>25.287356321839084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428268</v>
      </c>
      <c r="E31" s="1230">
        <f>L31+S31+Z31</f>
        <v>260613</v>
      </c>
      <c r="F31" s="1231">
        <f>E31/$D31*100</f>
        <v>60.852783770909802</v>
      </c>
      <c r="G31" s="1230">
        <f>N31+U31+AB31</f>
        <v>167655</v>
      </c>
      <c r="H31" s="1232">
        <f>G31/$D31*100</f>
        <v>39.147216229090198</v>
      </c>
      <c r="I31" s="320"/>
      <c r="J31" s="1233">
        <f>SUM(J12:J29)</f>
        <v>111952</v>
      </c>
      <c r="K31" s="1234">
        <f>J31/$D31*100</f>
        <v>26.140640907095559</v>
      </c>
      <c r="L31" s="1230">
        <f>SUM(L12:L29)</f>
        <v>52640</v>
      </c>
      <c r="M31" s="1231">
        <f>L31/$J31*100</f>
        <v>47.020151493497217</v>
      </c>
      <c r="N31" s="1230">
        <f>SUM(N12:N29)</f>
        <v>59312</v>
      </c>
      <c r="O31" s="1235">
        <f>N31/$J31*100</f>
        <v>52.97984850650279</v>
      </c>
      <c r="P31" s="320"/>
      <c r="Q31" s="1233">
        <f>SUM(Q12:Q29)</f>
        <v>119128</v>
      </c>
      <c r="R31" s="1234">
        <f>Q31/$D31*100</f>
        <v>27.816227222206656</v>
      </c>
      <c r="S31" s="1230">
        <f>SUM(S12:S29)</f>
        <v>78221</v>
      </c>
      <c r="T31" s="1231">
        <f>S31/$Q31*100</f>
        <v>65.661305486535497</v>
      </c>
      <c r="U31" s="1230">
        <f>SUM(U12:U29)</f>
        <v>40907</v>
      </c>
      <c r="V31" s="1235">
        <f>U31/$Q31*100</f>
        <v>34.33869451346451</v>
      </c>
      <c r="W31" s="320"/>
      <c r="X31" s="1233">
        <f>SUM(X12:X29)</f>
        <v>197188</v>
      </c>
      <c r="Y31" s="1234">
        <f>X31/$D31*100</f>
        <v>46.043131870697792</v>
      </c>
      <c r="Z31" s="1230">
        <f>SUM(Z12:Z29)</f>
        <v>129752</v>
      </c>
      <c r="AA31" s="1231">
        <f>Z31/$X31*100</f>
        <v>65.80116437105707</v>
      </c>
      <c r="AB31" s="1230">
        <f>SUM(AB12:AB29)</f>
        <v>67436</v>
      </c>
      <c r="AC31" s="1235">
        <f>AB31/$X31*100</f>
        <v>34.198835628942938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5"/>
      <c r="C2" s="1445"/>
    </row>
    <row r="3" spans="1:38" s="345" customFormat="1" ht="4.5" customHeight="1" x14ac:dyDescent="0.25">
      <c r="B3" s="1446"/>
      <c r="C3" s="1446"/>
    </row>
    <row r="4" spans="1:38" s="492" customFormat="1" ht="17.25" customHeight="1" x14ac:dyDescent="0.25">
      <c r="A4" s="1483" t="s">
        <v>407</v>
      </c>
      <c r="B4" s="1483"/>
      <c r="C4" s="1483"/>
      <c r="D4" s="1483"/>
      <c r="E4" s="1483"/>
      <c r="F4" s="1483"/>
      <c r="G4" s="1483"/>
      <c r="H4" s="1483"/>
      <c r="I4" s="1483"/>
      <c r="J4" s="1483"/>
      <c r="K4" s="1483"/>
      <c r="L4" s="1483"/>
      <c r="M4" s="1483"/>
      <c r="N4" s="1483"/>
    </row>
    <row r="5" spans="1:38" s="492" customFormat="1" ht="17.25" customHeight="1" x14ac:dyDescent="0.25">
      <c r="B5" s="1484" t="str">
        <f>porsaad!$B$6</f>
        <v>Situación a 31 de marzo de 2026</v>
      </c>
      <c r="C5" s="1484"/>
      <c r="D5" s="1484"/>
      <c r="E5" s="1484"/>
      <c r="F5" s="1484"/>
      <c r="G5" s="1484"/>
      <c r="H5" s="1484"/>
      <c r="I5" s="1484"/>
      <c r="J5" s="1484"/>
      <c r="K5" s="1484"/>
      <c r="L5" s="1484"/>
      <c r="M5" s="1484"/>
      <c r="N5" s="1484"/>
    </row>
    <row r="6" spans="1:38" s="492" customFormat="1" ht="6" customHeight="1" x14ac:dyDescent="0.25"/>
    <row r="7" spans="1:38" s="437" customFormat="1" ht="12.75" customHeight="1" x14ac:dyDescent="0.25">
      <c r="A7" s="488"/>
      <c r="B7" s="1449" t="s">
        <v>12</v>
      </c>
      <c r="D7" s="1452" t="s">
        <v>243</v>
      </c>
      <c r="E7" s="1453"/>
      <c r="F7" s="489"/>
      <c r="G7" s="1502"/>
      <c r="H7" s="1502"/>
      <c r="I7" s="489"/>
      <c r="J7" s="1502"/>
      <c r="K7" s="1502"/>
      <c r="L7" s="489"/>
      <c r="M7" s="1502"/>
      <c r="N7" s="1503"/>
      <c r="O7" s="488"/>
      <c r="P7" s="488"/>
      <c r="W7" s="490"/>
    </row>
    <row r="8" spans="1:38" s="437" customFormat="1" ht="33.75" customHeight="1" x14ac:dyDescent="0.25">
      <c r="A8" s="488"/>
      <c r="B8" s="1450"/>
      <c r="D8" s="1500"/>
      <c r="E8" s="1501"/>
      <c r="F8" s="491"/>
      <c r="G8" s="1458" t="s">
        <v>221</v>
      </c>
      <c r="H8" s="1460"/>
      <c r="J8" s="1458" t="s">
        <v>176</v>
      </c>
      <c r="K8" s="1460"/>
      <c r="M8" s="1458" t="s">
        <v>177</v>
      </c>
      <c r="N8" s="1460"/>
      <c r="O8" s="488"/>
      <c r="P8" s="488"/>
      <c r="W8" s="490"/>
    </row>
    <row r="9" spans="1:38" s="437" customFormat="1" ht="6" customHeight="1" x14ac:dyDescent="0.25">
      <c r="A9" s="488"/>
      <c r="B9" s="1450"/>
      <c r="D9" s="1504" t="s">
        <v>9</v>
      </c>
      <c r="E9" s="1493" t="s">
        <v>217</v>
      </c>
      <c r="G9" s="1498" t="s">
        <v>9</v>
      </c>
      <c r="H9" s="1496" t="s">
        <v>217</v>
      </c>
      <c r="J9" s="1498" t="s">
        <v>9</v>
      </c>
      <c r="K9" s="1496" t="s">
        <v>217</v>
      </c>
      <c r="M9" s="1498" t="s">
        <v>9</v>
      </c>
      <c r="N9" s="1496" t="s">
        <v>217</v>
      </c>
      <c r="O9" s="488"/>
      <c r="P9" s="488"/>
      <c r="W9" s="490"/>
    </row>
    <row r="10" spans="1:38" s="437" customFormat="1" ht="27.75" customHeight="1" x14ac:dyDescent="0.25">
      <c r="A10" s="488"/>
      <c r="B10" s="1451"/>
      <c r="D10" s="1505"/>
      <c r="E10" s="1494"/>
      <c r="F10" s="493"/>
      <c r="G10" s="1499"/>
      <c r="H10" s="1497"/>
      <c r="I10" s="494"/>
      <c r="J10" s="1499"/>
      <c r="K10" s="1497"/>
      <c r="L10" s="494"/>
      <c r="M10" s="1499"/>
      <c r="N10" s="1497"/>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444855</v>
      </c>
      <c r="E12" s="498">
        <f>D12/'20pobl'!D12*100</f>
        <v>5.126999129739569</v>
      </c>
      <c r="F12" s="350"/>
      <c r="G12" s="355">
        <v>123708</v>
      </c>
      <c r="H12" s="498">
        <v>1.7629444769680571</v>
      </c>
      <c r="I12" s="350"/>
      <c r="J12" s="355">
        <v>108034</v>
      </c>
      <c r="K12" s="498">
        <v>8.9312346026024692</v>
      </c>
      <c r="L12" s="350"/>
      <c r="M12" s="355">
        <v>213113</v>
      </c>
      <c r="N12" s="498">
        <f>M12/'20pobl'!X12*100</f>
        <v>47.361707139825185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57743</v>
      </c>
      <c r="E13" s="500">
        <f>D13/'20pobl'!D13*100</f>
        <v>4.2314312911790157</v>
      </c>
      <c r="F13" s="350"/>
      <c r="G13" s="368">
        <v>11272</v>
      </c>
      <c r="H13" s="501">
        <v>1.0672241378983864</v>
      </c>
      <c r="I13" s="350"/>
      <c r="J13" s="368">
        <v>11350</v>
      </c>
      <c r="K13" s="501">
        <v>5.4106363098983659</v>
      </c>
      <c r="L13" s="350"/>
      <c r="M13" s="368">
        <v>35121</v>
      </c>
      <c r="N13" s="501">
        <f>M13/'20pobl'!X13*100</f>
        <v>35.601261011038915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43644</v>
      </c>
      <c r="E14" s="500">
        <f>D14/'20pobl'!D14*100</f>
        <v>4.2993592926212267</v>
      </c>
      <c r="F14" s="350"/>
      <c r="G14" s="368">
        <v>9976</v>
      </c>
      <c r="H14" s="501">
        <v>1.3717900237203067</v>
      </c>
      <c r="I14" s="350"/>
      <c r="J14" s="368">
        <v>9664</v>
      </c>
      <c r="K14" s="501">
        <v>4.7978155641057469</v>
      </c>
      <c r="L14" s="350"/>
      <c r="M14" s="368">
        <v>24004</v>
      </c>
      <c r="N14" s="501">
        <f>M14/'20pobl'!X14*100</f>
        <v>27.757348689840189</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47891</v>
      </c>
      <c r="E15" s="500">
        <f>D15/'20pobl'!D15*100</f>
        <v>3.8317582034237874</v>
      </c>
      <c r="F15" s="350"/>
      <c r="G15" s="368">
        <v>14076</v>
      </c>
      <c r="H15" s="501">
        <v>1.3543118900617408</v>
      </c>
      <c r="I15" s="350"/>
      <c r="J15" s="368">
        <v>11106</v>
      </c>
      <c r="K15" s="501">
        <v>7.2042034250129738</v>
      </c>
      <c r="L15" s="350"/>
      <c r="M15" s="368">
        <v>22709</v>
      </c>
      <c r="N15" s="501">
        <f>M15/'20pobl'!X15*100</f>
        <v>40.309210643094232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80739</v>
      </c>
      <c r="E16" s="500">
        <f>D16/'20pobl'!D16*100</f>
        <v>3.5743156079200804</v>
      </c>
      <c r="F16" s="350"/>
      <c r="G16" s="368">
        <v>27901</v>
      </c>
      <c r="H16" s="501">
        <v>1.5097674121620122</v>
      </c>
      <c r="I16" s="350"/>
      <c r="J16" s="368">
        <v>19381</v>
      </c>
      <c r="K16" s="501">
        <v>6.3434863154035988</v>
      </c>
      <c r="L16" s="350"/>
      <c r="M16" s="368">
        <v>33457</v>
      </c>
      <c r="N16" s="501">
        <f>M16/'20pobl'!X16*100</f>
        <v>31.770917412897525</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24665</v>
      </c>
      <c r="E17" s="502">
        <f>D17/'20pobl'!D17*100</f>
        <v>4.1549939945049292</v>
      </c>
      <c r="F17" s="350"/>
      <c r="G17" s="377">
        <v>6865</v>
      </c>
      <c r="H17" s="502">
        <v>1.532095902731438</v>
      </c>
      <c r="I17" s="350"/>
      <c r="J17" s="377">
        <v>5166</v>
      </c>
      <c r="K17" s="502">
        <v>4.9970980847359261</v>
      </c>
      <c r="L17" s="350"/>
      <c r="M17" s="377">
        <v>12634</v>
      </c>
      <c r="N17" s="502">
        <f>M17/'20pobl'!X17*100</f>
        <v>29.963950289346364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157675</v>
      </c>
      <c r="E18" s="500">
        <f>D18/'20pobl'!D18*100</f>
        <v>6.5664509847281867</v>
      </c>
      <c r="F18" s="350"/>
      <c r="G18" s="368">
        <v>32862</v>
      </c>
      <c r="H18" s="501">
        <v>1.8812987613724057</v>
      </c>
      <c r="I18" s="350"/>
      <c r="J18" s="368">
        <v>28254</v>
      </c>
      <c r="K18" s="501">
        <v>6.5565020850205711</v>
      </c>
      <c r="L18" s="350"/>
      <c r="M18" s="368">
        <v>96559</v>
      </c>
      <c r="N18" s="501">
        <f>M18/'20pobl'!X18*100</f>
        <v>43.199652824381033</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101205</v>
      </c>
      <c r="E19" s="500">
        <f>D19/'20pobl'!D19*100</f>
        <v>4.7595018383373038</v>
      </c>
      <c r="F19" s="350"/>
      <c r="G19" s="368">
        <v>24071</v>
      </c>
      <c r="H19" s="501">
        <v>1.4163810877731438</v>
      </c>
      <c r="I19" s="350"/>
      <c r="J19" s="368">
        <v>20277</v>
      </c>
      <c r="K19" s="501">
        <v>6.9347259557178909</v>
      </c>
      <c r="L19" s="350"/>
      <c r="M19" s="368">
        <v>56857</v>
      </c>
      <c r="N19" s="501">
        <f>M19/'20pobl'!X19*100</f>
        <v>42.270348232075413</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381931</v>
      </c>
      <c r="E20" s="500">
        <f>D20/'20pobl'!D20*100</f>
        <v>4.7011949346920519</v>
      </c>
      <c r="F20" s="350"/>
      <c r="G20" s="368">
        <v>98901</v>
      </c>
      <c r="H20" s="501">
        <v>1.5163890251342389</v>
      </c>
      <c r="I20" s="350"/>
      <c r="J20" s="368">
        <v>85437</v>
      </c>
      <c r="K20" s="501">
        <v>7.6073223048217908</v>
      </c>
      <c r="L20" s="350"/>
      <c r="M20" s="368">
        <v>197593</v>
      </c>
      <c r="N20" s="501">
        <f>M20/'20pobl'!X20*100</f>
        <v>41.259934265751788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221569</v>
      </c>
      <c r="E21" s="500">
        <f>D21/'20pobl'!D21*100</f>
        <v>4.0840841837195514</v>
      </c>
      <c r="F21" s="350"/>
      <c r="G21" s="368">
        <v>59098</v>
      </c>
      <c r="H21" s="501">
        <v>1.3683684559789537</v>
      </c>
      <c r="I21" s="350"/>
      <c r="J21" s="368">
        <v>48006</v>
      </c>
      <c r="K21" s="501">
        <v>6.0385817144409728</v>
      </c>
      <c r="L21" s="350"/>
      <c r="M21" s="368">
        <v>114465</v>
      </c>
      <c r="N21" s="501">
        <f>M21/'20pobl'!X21*100</f>
        <v>36.76668979340117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58238</v>
      </c>
      <c r="E22" s="500">
        <f>D22/'20pobl'!D22*100</f>
        <v>5.5288628132283346</v>
      </c>
      <c r="F22" s="350"/>
      <c r="G22" s="368">
        <v>14046</v>
      </c>
      <c r="H22" s="501">
        <v>1.7304188313328264</v>
      </c>
      <c r="I22" s="350"/>
      <c r="J22" s="368">
        <v>12376</v>
      </c>
      <c r="K22" s="501">
        <v>7.4746486444045832</v>
      </c>
      <c r="L22" s="350"/>
      <c r="M22" s="368">
        <v>31816</v>
      </c>
      <c r="N22" s="501">
        <f>M22/'20pobl'!X22*100</f>
        <v>41.829584149564162</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100152</v>
      </c>
      <c r="E23" s="500">
        <f>D23/'20pobl'!D23*100</f>
        <v>3.689191712947939</v>
      </c>
      <c r="F23" s="350"/>
      <c r="G23" s="368">
        <v>27973</v>
      </c>
      <c r="H23" s="501">
        <v>1.4092816205453944</v>
      </c>
      <c r="I23" s="350"/>
      <c r="J23" s="368">
        <v>17730</v>
      </c>
      <c r="K23" s="501">
        <v>3.6604022106929994</v>
      </c>
      <c r="L23" s="350"/>
      <c r="M23" s="368">
        <v>54449</v>
      </c>
      <c r="N23" s="501">
        <f>M23/'20pobl'!X23*100</f>
        <v>22.182794472329054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282709</v>
      </c>
      <c r="E24" s="500">
        <f>D24/'20pobl'!D24*100</f>
        <v>3.9740445657970906</v>
      </c>
      <c r="F24" s="350"/>
      <c r="G24" s="368">
        <v>67284</v>
      </c>
      <c r="H24" s="501">
        <v>1.165850377336717</v>
      </c>
      <c r="I24" s="350"/>
      <c r="J24" s="368">
        <v>56030</v>
      </c>
      <c r="K24" s="501">
        <v>6.0015188566372855</v>
      </c>
      <c r="L24" s="350"/>
      <c r="M24" s="368">
        <v>159395</v>
      </c>
      <c r="N24" s="501">
        <f>M24/'20pobl'!X24*100</f>
        <v>38.967023671864872</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68049</v>
      </c>
      <c r="E25" s="500">
        <f>D25/'20pobl'!D25*100</f>
        <v>4.2879314223350011</v>
      </c>
      <c r="F25" s="350"/>
      <c r="G25" s="368">
        <v>23409</v>
      </c>
      <c r="H25" s="501">
        <v>1.7779144878498923</v>
      </c>
      <c r="I25" s="350"/>
      <c r="J25" s="368">
        <v>15468</v>
      </c>
      <c r="K25" s="501">
        <v>7.8907094904809512</v>
      </c>
      <c r="L25" s="350"/>
      <c r="M25" s="368">
        <v>29172</v>
      </c>
      <c r="N25" s="501">
        <f>M25/'20pobl'!X25*100</f>
        <v>39.259279196834711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23920</v>
      </c>
      <c r="E26" s="504">
        <f>D26/'20pobl'!D26*100</f>
        <v>3.4978226346559351</v>
      </c>
      <c r="F26" s="350"/>
      <c r="G26" s="377">
        <v>5678</v>
      </c>
      <c r="H26" s="502">
        <v>1.0508587503701512</v>
      </c>
      <c r="I26" s="350"/>
      <c r="J26" s="377">
        <v>4583</v>
      </c>
      <c r="K26" s="502">
        <v>4.5970209137870501</v>
      </c>
      <c r="L26" s="350"/>
      <c r="M26" s="377">
        <v>13659</v>
      </c>
      <c r="N26" s="502">
        <f>M26/'20pobl'!X26*100</f>
        <v>31.157188804489156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120635</v>
      </c>
      <c r="E27" s="504">
        <f>D27/'20pobl'!D27*100</f>
        <v>5.3798638299314607</v>
      </c>
      <c r="F27" s="350"/>
      <c r="G27" s="377">
        <v>31959</v>
      </c>
      <c r="H27" s="502">
        <v>1.8798040613508191</v>
      </c>
      <c r="I27" s="350"/>
      <c r="J27" s="377">
        <v>24154</v>
      </c>
      <c r="K27" s="502">
        <v>6.4399160683291257</v>
      </c>
      <c r="L27" s="350"/>
      <c r="M27" s="377">
        <v>64522</v>
      </c>
      <c r="N27" s="502">
        <f>M27/'20pobl'!X27*100</f>
        <v>38.600794486455442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15148</v>
      </c>
      <c r="E28" s="504">
        <f>D28/'20pobl'!D28*100</f>
        <v>4.6352083671202529</v>
      </c>
      <c r="F28" s="350"/>
      <c r="G28" s="377">
        <v>3453</v>
      </c>
      <c r="H28" s="502">
        <v>1.3632056849585472</v>
      </c>
      <c r="I28" s="350"/>
      <c r="J28" s="377">
        <v>2870</v>
      </c>
      <c r="K28" s="502">
        <v>5.6750771177726804</v>
      </c>
      <c r="L28" s="350"/>
      <c r="M28" s="377">
        <v>8825</v>
      </c>
      <c r="N28" s="502">
        <f>M28/'20pobl'!X28*100</f>
        <v>38.485020278225981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5786</v>
      </c>
      <c r="E29" s="506">
        <f>D29/'20pobl'!D29*100</f>
        <v>3.3908834112779394</v>
      </c>
      <c r="F29" s="350"/>
      <c r="G29" s="389">
        <v>3131</v>
      </c>
      <c r="H29" s="507">
        <v>2.1132987304008584</v>
      </c>
      <c r="I29" s="350"/>
      <c r="J29" s="389">
        <v>1069</v>
      </c>
      <c r="K29" s="507">
        <v>6.1338076658251088</v>
      </c>
      <c r="L29" s="350"/>
      <c r="M29" s="389">
        <v>1586</v>
      </c>
      <c r="N29" s="507">
        <f>M29/'20pobl'!X29*100</f>
        <v>31.412160823925529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2236554</v>
      </c>
      <c r="E31" s="1243">
        <f>D31/'20pobl'!D31*100</f>
        <v>4.5524761422118907</v>
      </c>
      <c r="F31" s="320"/>
      <c r="G31" s="1242">
        <f>SUM(G12:G29)</f>
        <v>585663</v>
      </c>
      <c r="H31" s="1243">
        <f>G31/'20pobl'!J31*100</f>
        <v>1.5036403900910897</v>
      </c>
      <c r="I31" s="320"/>
      <c r="J31" s="1242">
        <f>SUM(J12:J29)</f>
        <v>480955</v>
      </c>
      <c r="K31" s="1243">
        <f>J31/'20pobl'!Q31*100</f>
        <v>6.7288812978638219</v>
      </c>
      <c r="L31" s="320"/>
      <c r="M31" s="1242">
        <f>SUM(M12:M29)</f>
        <v>1169936</v>
      </c>
      <c r="N31" s="1243">
        <f>M31/'20pobl'!X31*100</f>
        <v>38.598972023452305</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8" t="str">
        <f>'24solcasaad_pobl'!B34:N34</f>
        <v xml:space="preserve">(1) Cifras INE de población referidas al 01/01/2025. Publicado Censo de Población Anual el 02/12/2025 </v>
      </c>
      <c r="C34" s="1495"/>
      <c r="D34" s="1495"/>
      <c r="E34" s="1495"/>
      <c r="F34" s="1495"/>
      <c r="G34" s="1495"/>
      <c r="H34" s="1495"/>
      <c r="I34" s="1495"/>
      <c r="J34" s="1495"/>
      <c r="K34" s="1495"/>
      <c r="L34" s="1495"/>
      <c r="M34" s="1495"/>
      <c r="N34" s="1495"/>
    </row>
    <row r="35" spans="2:14" ht="29.25" customHeight="1" x14ac:dyDescent="0.25">
      <c r="B35" s="1492"/>
      <c r="C35" s="1492"/>
      <c r="D35" s="1492"/>
      <c r="E35" s="510"/>
    </row>
    <row r="36" spans="2:14" ht="4.5" customHeight="1" x14ac:dyDescent="0.25">
      <c r="B36" s="1482"/>
      <c r="C36" s="1482"/>
      <c r="D36" s="1482"/>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21"/>
      <c r="C2" s="1421"/>
      <c r="D2" s="1421"/>
      <c r="E2" s="1421"/>
      <c r="F2" s="1421"/>
      <c r="G2" s="1421"/>
      <c r="H2" s="1421"/>
      <c r="I2" s="1421"/>
      <c r="J2" s="1421"/>
      <c r="K2" s="1421"/>
      <c r="L2" s="1421"/>
      <c r="M2" s="1421"/>
      <c r="N2" s="1421"/>
      <c r="O2" s="1421"/>
      <c r="P2" s="1421"/>
      <c r="Q2" s="1421"/>
      <c r="R2" s="1421"/>
      <c r="S2" s="210"/>
      <c r="T2" s="210"/>
    </row>
    <row r="3" spans="1:20" x14ac:dyDescent="0.25">
      <c r="C3" s="1422" t="s">
        <v>314</v>
      </c>
      <c r="D3" s="1422"/>
      <c r="E3" s="1422"/>
    </row>
    <row r="5" spans="1:20" ht="23.25" customHeight="1" x14ac:dyDescent="0.25">
      <c r="B5" s="1423" t="s">
        <v>290</v>
      </c>
      <c r="C5" s="1424"/>
      <c r="D5" s="1424"/>
      <c r="E5" s="1424"/>
      <c r="F5" s="1424"/>
      <c r="G5" s="1424"/>
      <c r="H5" s="1424"/>
      <c r="I5" s="1424"/>
      <c r="J5" s="1424"/>
      <c r="K5" s="1424"/>
      <c r="L5" s="1424"/>
      <c r="M5" s="1424"/>
      <c r="N5" s="1424"/>
      <c r="O5" s="1424"/>
      <c r="P5" s="1424"/>
      <c r="Q5" s="1425">
        <v>46112</v>
      </c>
      <c r="R5" s="1426"/>
      <c r="S5" s="1426"/>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20" t="s">
        <v>315</v>
      </c>
      <c r="C7" s="1420"/>
      <c r="D7" s="1420"/>
      <c r="E7" s="1420"/>
      <c r="F7" s="1420"/>
      <c r="G7" s="1420"/>
      <c r="H7" s="1420"/>
      <c r="I7" s="1420"/>
      <c r="J7" s="1420"/>
      <c r="K7" s="1420"/>
      <c r="L7" s="1420"/>
      <c r="M7" s="1420"/>
      <c r="N7" s="1420"/>
      <c r="O7" s="1420"/>
      <c r="P7" s="1420"/>
      <c r="Q7" s="1420"/>
      <c r="R7" s="1420"/>
      <c r="S7" s="1420"/>
    </row>
    <row r="8" spans="1:20" ht="18.75" customHeight="1" x14ac:dyDescent="0.25">
      <c r="B8" s="1419" t="s">
        <v>316</v>
      </c>
      <c r="C8" s="1419"/>
      <c r="D8" s="1419"/>
      <c r="E8" s="1419"/>
      <c r="F8" s="1419"/>
      <c r="G8" s="1419"/>
      <c r="H8" s="1419"/>
      <c r="I8" s="1419"/>
      <c r="J8" s="1419"/>
      <c r="K8" s="1419"/>
      <c r="L8" s="1419"/>
      <c r="M8" s="1419"/>
      <c r="N8" s="1419"/>
      <c r="O8" s="1419"/>
      <c r="P8" s="1419"/>
      <c r="Q8" s="1419"/>
      <c r="R8" s="1419"/>
      <c r="S8" s="1419"/>
      <c r="T8" s="1419"/>
    </row>
    <row r="9" spans="1:20" ht="18.75" customHeight="1" x14ac:dyDescent="0.25">
      <c r="B9" s="1419" t="s">
        <v>317</v>
      </c>
      <c r="C9" s="1419"/>
      <c r="D9" s="1419"/>
      <c r="E9" s="1419"/>
      <c r="F9" s="1419"/>
      <c r="G9" s="1419"/>
      <c r="H9" s="1419"/>
      <c r="I9" s="1419"/>
      <c r="J9" s="1419"/>
      <c r="K9" s="1419"/>
      <c r="L9" s="1419"/>
      <c r="M9" s="1419"/>
      <c r="N9" s="1419"/>
      <c r="O9" s="1419"/>
      <c r="P9" s="1419"/>
      <c r="Q9" s="1419"/>
      <c r="R9" s="1419"/>
      <c r="S9" s="1419"/>
      <c r="T9" s="1419"/>
    </row>
    <row r="10" spans="1:20" ht="18.75" customHeight="1" x14ac:dyDescent="0.25">
      <c r="B10" s="1419" t="s">
        <v>318</v>
      </c>
      <c r="C10" s="1419"/>
      <c r="D10" s="1419"/>
      <c r="E10" s="1419"/>
      <c r="F10" s="1419"/>
      <c r="G10" s="1419"/>
      <c r="H10" s="1419"/>
      <c r="I10" s="1419"/>
      <c r="J10" s="1419"/>
      <c r="K10" s="1419"/>
      <c r="L10" s="1419"/>
      <c r="M10" s="1419"/>
      <c r="N10" s="1419"/>
      <c r="O10" s="1419"/>
      <c r="P10" s="1419"/>
      <c r="Q10" s="1419"/>
      <c r="R10" s="1419"/>
      <c r="S10" s="1419"/>
      <c r="T10" s="1419"/>
    </row>
    <row r="11" spans="1:20" ht="18.75" customHeight="1" x14ac:dyDescent="0.25">
      <c r="B11" s="1419" t="s">
        <v>319</v>
      </c>
      <c r="C11" s="1419"/>
      <c r="D11" s="1419"/>
      <c r="E11" s="1419"/>
      <c r="F11" s="1419"/>
      <c r="G11" s="1419"/>
      <c r="H11" s="1419"/>
      <c r="I11" s="1419"/>
      <c r="J11" s="1419"/>
      <c r="K11" s="1419"/>
      <c r="L11" s="1419"/>
      <c r="M11" s="1419"/>
      <c r="N11" s="1419"/>
      <c r="O11" s="1419"/>
      <c r="P11" s="1419"/>
      <c r="Q11" s="1419"/>
      <c r="R11" s="1419"/>
      <c r="S11" s="1419"/>
      <c r="T11" s="1419"/>
    </row>
    <row r="12" spans="1:20" ht="18.75" customHeight="1" x14ac:dyDescent="0.25">
      <c r="B12" s="1419" t="s">
        <v>320</v>
      </c>
      <c r="C12" s="1419"/>
      <c r="D12" s="1419"/>
      <c r="E12" s="1419"/>
      <c r="F12" s="1419"/>
      <c r="G12" s="1419"/>
      <c r="H12" s="1419"/>
      <c r="I12" s="1419"/>
      <c r="J12" s="1419"/>
      <c r="K12" s="1419"/>
      <c r="L12" s="1419"/>
      <c r="M12" s="1419"/>
      <c r="N12" s="1419"/>
      <c r="O12" s="1419"/>
      <c r="P12" s="1419"/>
      <c r="Q12" s="1419"/>
      <c r="R12" s="1419"/>
      <c r="S12" s="1419"/>
      <c r="T12" s="1419"/>
    </row>
    <row r="13" spans="1:20" ht="18.75" customHeight="1" x14ac:dyDescent="0.25">
      <c r="B13" s="1419" t="s">
        <v>321</v>
      </c>
      <c r="C13" s="1419"/>
      <c r="D13" s="1419"/>
      <c r="E13" s="1419"/>
      <c r="F13" s="1419"/>
      <c r="G13" s="1419"/>
      <c r="H13" s="1419"/>
      <c r="I13" s="1419"/>
      <c r="J13" s="1419"/>
      <c r="K13" s="1419"/>
      <c r="L13" s="1419"/>
      <c r="M13" s="1419"/>
      <c r="N13" s="1419"/>
      <c r="O13" s="1419"/>
      <c r="P13" s="1419"/>
      <c r="Q13" s="1419"/>
      <c r="R13" s="1419"/>
      <c r="S13" s="1419"/>
      <c r="T13" s="1419"/>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20" t="s">
        <v>322</v>
      </c>
      <c r="C15" s="1420"/>
      <c r="D15" s="1420"/>
      <c r="E15" s="1420"/>
      <c r="F15" s="1420"/>
      <c r="G15" s="1420"/>
      <c r="H15" s="1420"/>
      <c r="I15" s="1420"/>
      <c r="J15" s="1420"/>
      <c r="K15" s="1420"/>
      <c r="L15" s="1420"/>
      <c r="M15" s="1420"/>
      <c r="N15" s="1420"/>
      <c r="O15" s="1420"/>
      <c r="P15" s="1420"/>
      <c r="Q15" s="1420"/>
      <c r="R15" s="1420"/>
      <c r="S15" s="1420"/>
    </row>
    <row r="16" spans="1:20" ht="18.75" customHeight="1" x14ac:dyDescent="0.25">
      <c r="B16" s="1419" t="s">
        <v>323</v>
      </c>
      <c r="C16" s="1419"/>
      <c r="D16" s="1419"/>
      <c r="E16" s="1419"/>
      <c r="F16" s="1419"/>
      <c r="G16" s="1419"/>
      <c r="H16" s="1419"/>
      <c r="I16" s="1419"/>
      <c r="J16" s="1419"/>
      <c r="K16" s="1419"/>
      <c r="L16" s="1419"/>
      <c r="M16" s="1419"/>
      <c r="N16" s="1419"/>
      <c r="O16" s="1419"/>
      <c r="P16" s="1419"/>
      <c r="Q16" s="1419"/>
      <c r="R16" s="1419"/>
      <c r="S16" s="1419"/>
    </row>
    <row r="17" spans="2:20" ht="18.75" customHeight="1" x14ac:dyDescent="0.25">
      <c r="B17" s="1419" t="s">
        <v>324</v>
      </c>
      <c r="C17" s="1419"/>
      <c r="D17" s="1419"/>
      <c r="E17" s="1419"/>
      <c r="F17" s="1419"/>
      <c r="G17" s="1419"/>
      <c r="H17" s="1419"/>
      <c r="I17" s="1419"/>
      <c r="J17" s="1419"/>
      <c r="K17" s="1419"/>
      <c r="L17" s="1419"/>
      <c r="M17" s="1419"/>
      <c r="N17" s="1419"/>
      <c r="O17" s="1419"/>
      <c r="P17" s="1419"/>
      <c r="Q17" s="1419"/>
      <c r="R17" s="1419"/>
      <c r="S17" s="1419"/>
      <c r="T17" s="214"/>
    </row>
    <row r="18" spans="2:20" ht="18.75" customHeight="1" x14ac:dyDescent="0.25">
      <c r="B18" s="1419" t="s">
        <v>325</v>
      </c>
      <c r="C18" s="1419"/>
      <c r="D18" s="1419"/>
      <c r="E18" s="1419"/>
      <c r="F18" s="1419"/>
      <c r="G18" s="1419"/>
      <c r="H18" s="1419"/>
      <c r="I18" s="1419"/>
      <c r="J18" s="1419"/>
      <c r="K18" s="1419"/>
      <c r="L18" s="1419"/>
      <c r="M18" s="1419"/>
      <c r="N18" s="1419"/>
      <c r="O18" s="1419"/>
      <c r="P18" s="1419"/>
      <c r="Q18" s="1419"/>
      <c r="R18" s="1419"/>
      <c r="S18" s="1419"/>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20" t="s">
        <v>326</v>
      </c>
      <c r="C20" s="1420"/>
      <c r="D20" s="1420"/>
      <c r="E20" s="1420"/>
      <c r="F20" s="1420"/>
      <c r="G20" s="1420"/>
      <c r="H20" s="1420"/>
      <c r="I20" s="1420"/>
      <c r="J20" s="1420"/>
      <c r="K20" s="1420"/>
      <c r="L20" s="1420"/>
      <c r="M20" s="1420"/>
      <c r="N20" s="1420"/>
      <c r="O20" s="1420"/>
      <c r="P20" s="1420"/>
      <c r="Q20" s="1420"/>
      <c r="R20" s="1420"/>
      <c r="S20" s="1420"/>
    </row>
    <row r="21" spans="2:20" ht="18.75" customHeight="1" x14ac:dyDescent="0.25">
      <c r="B21" s="1419" t="s">
        <v>327</v>
      </c>
      <c r="C21" s="1419"/>
      <c r="D21" s="1419"/>
      <c r="E21" s="1419"/>
      <c r="F21" s="1419"/>
      <c r="G21" s="1419"/>
      <c r="H21" s="1419"/>
      <c r="I21" s="1419"/>
      <c r="J21" s="1419"/>
      <c r="K21" s="1419"/>
      <c r="L21" s="1419"/>
      <c r="M21" s="1419"/>
      <c r="N21" s="1419"/>
      <c r="O21" s="1419"/>
      <c r="P21" s="1419"/>
      <c r="Q21" s="1419"/>
      <c r="R21" s="1419"/>
      <c r="S21" s="1419"/>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20" t="s">
        <v>328</v>
      </c>
      <c r="C23" s="1420"/>
      <c r="D23" s="1420"/>
      <c r="E23" s="1420"/>
      <c r="F23" s="1420"/>
      <c r="G23" s="1420"/>
      <c r="H23" s="1420"/>
      <c r="I23" s="1420"/>
      <c r="J23" s="1420"/>
      <c r="K23" s="1420"/>
      <c r="L23" s="1420"/>
      <c r="M23" s="1420"/>
      <c r="N23" s="1420"/>
      <c r="O23" s="1420"/>
      <c r="P23" s="1420"/>
      <c r="Q23" s="1420"/>
      <c r="R23" s="1420"/>
      <c r="S23" s="1420"/>
    </row>
    <row r="24" spans="2:20" ht="18.75" customHeight="1" x14ac:dyDescent="0.25">
      <c r="B24" s="1419" t="s">
        <v>328</v>
      </c>
      <c r="C24" s="1419"/>
      <c r="D24" s="1419"/>
      <c r="E24" s="1419"/>
      <c r="F24" s="1419"/>
      <c r="G24" s="1419"/>
      <c r="H24" s="1419"/>
      <c r="I24" s="1419"/>
      <c r="J24" s="1419"/>
      <c r="K24" s="1419"/>
      <c r="L24" s="1419"/>
      <c r="M24" s="1419"/>
      <c r="N24" s="1419"/>
      <c r="O24" s="1419"/>
      <c r="P24" s="1419"/>
      <c r="Q24" s="1419"/>
      <c r="R24" s="1419"/>
      <c r="S24" s="1419"/>
    </row>
    <row r="25" spans="2:20" ht="18.75" customHeight="1" x14ac:dyDescent="0.25">
      <c r="B25" s="1419" t="s">
        <v>329</v>
      </c>
      <c r="C25" s="1419"/>
      <c r="D25" s="1419"/>
      <c r="E25" s="1419"/>
      <c r="F25" s="1419"/>
      <c r="G25" s="1419"/>
      <c r="H25" s="1419"/>
      <c r="I25" s="1419"/>
      <c r="J25" s="1419"/>
      <c r="K25" s="1419"/>
      <c r="L25" s="1419"/>
      <c r="M25" s="1419"/>
      <c r="N25" s="1419"/>
      <c r="O25" s="1419"/>
      <c r="P25" s="1419"/>
      <c r="Q25" s="1419"/>
      <c r="R25" s="1419"/>
      <c r="S25" s="1419"/>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20" t="s">
        <v>330</v>
      </c>
      <c r="C27" s="1420"/>
      <c r="D27" s="1420"/>
      <c r="E27" s="1420"/>
      <c r="F27" s="1420"/>
      <c r="G27" s="1420"/>
      <c r="H27" s="1420"/>
      <c r="I27" s="1420"/>
      <c r="J27" s="1420"/>
      <c r="K27" s="1420"/>
      <c r="L27" s="1420"/>
      <c r="M27" s="1420"/>
      <c r="N27" s="1420"/>
      <c r="O27" s="1420"/>
      <c r="P27" s="1420"/>
      <c r="Q27" s="1420"/>
      <c r="R27" s="1420"/>
      <c r="S27" s="1420"/>
    </row>
    <row r="28" spans="2:20" ht="18.75" customHeight="1" x14ac:dyDescent="0.25">
      <c r="B28" s="1419" t="s">
        <v>330</v>
      </c>
      <c r="C28" s="1419"/>
      <c r="D28" s="1419"/>
      <c r="E28" s="1419"/>
      <c r="F28" s="1419"/>
      <c r="G28" s="1419"/>
      <c r="H28" s="1419"/>
      <c r="I28" s="1419"/>
      <c r="J28" s="1419"/>
      <c r="K28" s="1419"/>
      <c r="L28" s="1419"/>
      <c r="M28" s="1419"/>
      <c r="N28" s="1419"/>
      <c r="O28" s="1419"/>
      <c r="P28" s="1419"/>
      <c r="Q28" s="1419"/>
      <c r="R28" s="1419"/>
      <c r="S28" s="1419"/>
    </row>
    <row r="29" spans="2:20" ht="18.75" customHeight="1" x14ac:dyDescent="0.25">
      <c r="B29" s="1419" t="s">
        <v>331</v>
      </c>
      <c r="C29" s="1419"/>
      <c r="D29" s="1419"/>
      <c r="E29" s="1419"/>
      <c r="F29" s="1419"/>
      <c r="G29" s="1419"/>
      <c r="H29" s="1419"/>
      <c r="I29" s="1419"/>
      <c r="J29" s="1419"/>
      <c r="K29" s="1419"/>
      <c r="L29" s="1419"/>
      <c r="M29" s="1419"/>
      <c r="N29" s="1419"/>
      <c r="O29" s="1419"/>
      <c r="P29" s="1419"/>
      <c r="Q29" s="1419"/>
      <c r="R29" s="1419"/>
      <c r="S29" s="1419"/>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20" t="s">
        <v>332</v>
      </c>
      <c r="C31" s="1420"/>
      <c r="D31" s="1420"/>
      <c r="E31" s="1420"/>
      <c r="F31" s="1420"/>
      <c r="G31" s="1420"/>
      <c r="H31" s="1420"/>
      <c r="I31" s="1420"/>
      <c r="J31" s="1420"/>
      <c r="K31" s="1420"/>
      <c r="L31" s="1420"/>
      <c r="M31" s="1420"/>
      <c r="N31" s="1420"/>
      <c r="O31" s="1420"/>
      <c r="P31" s="1420"/>
      <c r="Q31" s="1420"/>
      <c r="R31" s="1420"/>
      <c r="S31" s="1420"/>
    </row>
    <row r="32" spans="2:20" ht="18.75" customHeight="1" x14ac:dyDescent="0.25">
      <c r="B32" s="1419" t="s">
        <v>333</v>
      </c>
      <c r="C32" s="1419"/>
      <c r="D32" s="1419"/>
      <c r="E32" s="1419"/>
      <c r="F32" s="1419"/>
      <c r="G32" s="1419"/>
      <c r="H32" s="1419"/>
      <c r="I32" s="1419"/>
      <c r="J32" s="1419"/>
      <c r="K32" s="1419"/>
      <c r="L32" s="1419"/>
      <c r="M32" s="1419"/>
      <c r="N32" s="1419"/>
      <c r="O32" s="1419"/>
      <c r="P32" s="1419"/>
      <c r="Q32" s="1419"/>
      <c r="R32" s="1419"/>
      <c r="S32" s="1419"/>
    </row>
    <row r="33" spans="2:20" ht="18.75" customHeight="1" x14ac:dyDescent="0.25">
      <c r="B33" s="1419" t="s">
        <v>334</v>
      </c>
      <c r="C33" s="1419"/>
      <c r="D33" s="1419"/>
      <c r="E33" s="1419"/>
      <c r="F33" s="1419"/>
      <c r="G33" s="1419"/>
      <c r="H33" s="1419"/>
      <c r="I33" s="1419"/>
      <c r="J33" s="1419"/>
      <c r="K33" s="1419"/>
      <c r="L33" s="1419"/>
      <c r="M33" s="1419"/>
      <c r="N33" s="1419"/>
      <c r="O33" s="1419"/>
      <c r="P33" s="1419"/>
      <c r="Q33" s="1419"/>
      <c r="R33" s="1419"/>
      <c r="S33" s="1419"/>
      <c r="T33" s="214"/>
    </row>
    <row r="34" spans="2:20" ht="18.75" customHeight="1" x14ac:dyDescent="0.25">
      <c r="B34" s="1419" t="s">
        <v>335</v>
      </c>
      <c r="C34" s="1419"/>
      <c r="D34" s="1419"/>
      <c r="E34" s="1419"/>
      <c r="F34" s="1419"/>
      <c r="G34" s="1419"/>
      <c r="H34" s="1419"/>
      <c r="I34" s="1419"/>
      <c r="J34" s="1419"/>
      <c r="K34" s="1419"/>
      <c r="L34" s="1419"/>
      <c r="M34" s="1419"/>
      <c r="N34" s="1419"/>
      <c r="O34" s="1419"/>
      <c r="P34" s="1419"/>
      <c r="Q34" s="1419"/>
      <c r="R34" s="1419"/>
      <c r="S34" s="1419"/>
      <c r="T34" s="214"/>
    </row>
    <row r="35" spans="2:20" ht="15" customHeight="1" x14ac:dyDescent="0.25">
      <c r="B35" s="1419" t="s">
        <v>495</v>
      </c>
      <c r="C35" s="1419"/>
      <c r="D35" s="1419"/>
      <c r="E35" s="1419"/>
      <c r="F35" s="1419"/>
      <c r="G35" s="1419"/>
      <c r="H35" s="1419"/>
      <c r="I35" s="1419"/>
      <c r="J35" s="1419"/>
      <c r="K35" s="1419"/>
      <c r="L35" s="1419"/>
      <c r="M35" s="1419"/>
      <c r="N35" s="1419"/>
      <c r="O35" s="1419"/>
      <c r="P35" s="1419"/>
      <c r="Q35" s="1419"/>
      <c r="R35" s="1419"/>
      <c r="S35" s="1419"/>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508"/>
      <c r="C2" s="1508"/>
      <c r="D2" s="1508"/>
      <c r="E2" s="1508"/>
      <c r="F2" s="1508"/>
      <c r="G2" s="1508"/>
      <c r="H2" s="1508"/>
      <c r="I2" s="1508"/>
      <c r="O2" s="37"/>
    </row>
    <row r="3" spans="1:50" s="38" customFormat="1" ht="4.5" customHeight="1" x14ac:dyDescent="0.25">
      <c r="B3" s="1509"/>
      <c r="C3" s="1509"/>
      <c r="D3" s="1509"/>
      <c r="E3" s="1509"/>
      <c r="F3" s="1509"/>
      <c r="G3" s="1509"/>
      <c r="H3" s="1509"/>
      <c r="I3" s="1509"/>
      <c r="O3" s="37"/>
    </row>
    <row r="4" spans="1:50" s="38" customFormat="1" ht="17.25" customHeight="1" x14ac:dyDescent="0.25">
      <c r="A4" s="1509" t="s">
        <v>192</v>
      </c>
      <c r="B4" s="1509"/>
      <c r="C4" s="1509"/>
      <c r="D4" s="1509"/>
      <c r="E4" s="1509"/>
      <c r="F4" s="1509"/>
      <c r="G4" s="1509"/>
      <c r="H4" s="1509"/>
      <c r="I4" s="1509"/>
      <c r="J4" s="1509"/>
      <c r="K4" s="1509"/>
      <c r="L4" s="1509"/>
      <c r="M4" s="1509"/>
      <c r="N4" s="1509"/>
      <c r="O4" s="1509"/>
      <c r="P4" s="1509"/>
      <c r="Q4" s="1509"/>
      <c r="R4" s="1509"/>
      <c r="S4" s="1509"/>
      <c r="T4" s="1509"/>
      <c r="U4" s="1509"/>
      <c r="V4" s="1509"/>
      <c r="W4" s="1509"/>
      <c r="X4" s="1509"/>
      <c r="Y4" s="1509"/>
      <c r="Z4" s="1509"/>
    </row>
    <row r="5" spans="1:50" s="38" customFormat="1" ht="17.25" customHeight="1" x14ac:dyDescent="0.25">
      <c r="B5" s="1520" t="e">
        <f>#REF!</f>
        <v>#REF!</v>
      </c>
      <c r="C5" s="1520"/>
      <c r="D5" s="1520"/>
      <c r="E5" s="1520"/>
      <c r="F5" s="1520"/>
      <c r="G5" s="1520"/>
      <c r="H5" s="1520"/>
      <c r="I5" s="1520"/>
      <c r="J5" s="1520"/>
      <c r="K5" s="1520"/>
      <c r="L5" s="1520"/>
      <c r="M5" s="1520"/>
      <c r="N5" s="1520"/>
      <c r="O5" s="1520"/>
      <c r="P5" s="1520"/>
      <c r="Q5" s="1520"/>
      <c r="R5" s="1520"/>
      <c r="S5" s="1520"/>
      <c r="T5" s="1520"/>
      <c r="U5" s="1520"/>
      <c r="V5" s="1520"/>
      <c r="W5" s="1520"/>
      <c r="X5" s="1520"/>
      <c r="Y5" s="1520"/>
      <c r="Z5" s="1520"/>
    </row>
    <row r="6" spans="1:50" s="38" customFormat="1" ht="6" customHeight="1" x14ac:dyDescent="0.25">
      <c r="O6" s="37"/>
    </row>
    <row r="7" spans="1:50" s="41" customFormat="1" ht="12.75" customHeight="1" x14ac:dyDescent="0.25">
      <c r="A7" s="39"/>
      <c r="B7" s="1510" t="s">
        <v>12</v>
      </c>
      <c r="C7" s="40"/>
      <c r="D7" s="1516" t="s">
        <v>109</v>
      </c>
      <c r="E7" s="1513"/>
      <c r="F7" s="181"/>
      <c r="G7" s="1513"/>
      <c r="H7" s="1513"/>
      <c r="I7" s="181"/>
      <c r="J7" s="1513"/>
      <c r="K7" s="1513"/>
      <c r="L7" s="181"/>
      <c r="M7" s="1513"/>
      <c r="N7" s="1514"/>
      <c r="O7" s="40"/>
      <c r="P7" s="1516" t="s">
        <v>30</v>
      </c>
      <c r="Q7" s="1513"/>
      <c r="R7" s="181"/>
      <c r="S7" s="1513"/>
      <c r="T7" s="1513"/>
      <c r="U7" s="181"/>
      <c r="V7" s="1513"/>
      <c r="W7" s="1513"/>
      <c r="X7" s="181"/>
      <c r="Y7" s="1513"/>
      <c r="Z7" s="1514"/>
      <c r="AA7" s="116"/>
      <c r="AB7" s="116"/>
      <c r="AC7" s="117"/>
      <c r="AD7" s="117"/>
      <c r="AE7" s="117"/>
      <c r="AF7" s="117"/>
      <c r="AG7" s="117"/>
      <c r="AH7" s="117"/>
      <c r="AI7" s="118"/>
    </row>
    <row r="8" spans="1:50" s="41" customFormat="1" ht="33.75" customHeight="1" x14ac:dyDescent="0.25">
      <c r="A8" s="39"/>
      <c r="B8" s="1511"/>
      <c r="C8" s="40"/>
      <c r="D8" s="1517"/>
      <c r="E8" s="1518"/>
      <c r="F8" s="40"/>
      <c r="G8" s="1516" t="s">
        <v>168</v>
      </c>
      <c r="H8" s="1514"/>
      <c r="I8" s="40"/>
      <c r="J8" s="1516" t="s">
        <v>174</v>
      </c>
      <c r="K8" s="1514"/>
      <c r="L8" s="40"/>
      <c r="M8" s="1516" t="s">
        <v>169</v>
      </c>
      <c r="N8" s="1514"/>
      <c r="O8" s="40"/>
      <c r="P8" s="1517"/>
      <c r="Q8" s="1519"/>
      <c r="R8" s="130"/>
      <c r="S8" s="1516" t="s">
        <v>175</v>
      </c>
      <c r="T8" s="1514"/>
      <c r="U8" s="40"/>
      <c r="V8" s="1516" t="s">
        <v>176</v>
      </c>
      <c r="W8" s="1514"/>
      <c r="X8" s="40"/>
      <c r="Y8" s="1516" t="s">
        <v>177</v>
      </c>
      <c r="Z8" s="1514"/>
      <c r="AA8" s="116"/>
      <c r="AB8" s="116"/>
      <c r="AC8" s="117"/>
      <c r="AD8" s="117"/>
      <c r="AE8" s="117"/>
      <c r="AF8" s="117"/>
      <c r="AG8" s="117"/>
      <c r="AH8" s="117"/>
      <c r="AI8" s="118"/>
    </row>
    <row r="9" spans="1:50" s="46" customFormat="1" ht="36.75" customHeight="1" x14ac:dyDescent="0.25">
      <c r="A9" s="42"/>
      <c r="B9" s="151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5" t="s">
        <v>216</v>
      </c>
      <c r="C33" s="1515"/>
      <c r="D33" s="1515"/>
      <c r="E33" s="1515"/>
      <c r="F33" s="1515"/>
      <c r="G33" s="1515"/>
      <c r="H33" s="1515"/>
      <c r="I33" s="1515"/>
      <c r="J33" s="1515"/>
      <c r="K33" s="1515"/>
      <c r="L33" s="1515"/>
      <c r="M33" s="1515"/>
      <c r="O33" s="86"/>
    </row>
    <row r="34" spans="2:19" ht="29.25" customHeight="1" x14ac:dyDescent="0.25">
      <c r="B34" s="1507"/>
      <c r="C34" s="1507"/>
      <c r="D34" s="1507"/>
      <c r="E34" s="1507"/>
      <c r="F34" s="1507"/>
      <c r="G34" s="1507"/>
      <c r="H34" s="1507"/>
      <c r="I34" s="1507"/>
      <c r="J34" s="1507"/>
      <c r="K34" s="1507"/>
      <c r="L34" s="1507"/>
      <c r="M34" s="1507"/>
      <c r="N34" s="1507"/>
      <c r="O34" s="1507"/>
      <c r="P34" s="1507"/>
      <c r="Q34" s="89"/>
      <c r="R34" s="89"/>
      <c r="S34" s="89"/>
    </row>
    <row r="35" spans="2:19" ht="4.5" customHeight="1" x14ac:dyDescent="0.25">
      <c r="B35" s="1506"/>
      <c r="C35" s="1506"/>
      <c r="D35" s="1506"/>
      <c r="E35" s="1506"/>
      <c r="F35" s="1506"/>
      <c r="G35" s="1506"/>
      <c r="H35" s="1506"/>
      <c r="I35" s="1506"/>
      <c r="J35" s="1506"/>
      <c r="K35" s="1506"/>
      <c r="L35" s="1506"/>
      <c r="M35" s="1506"/>
      <c r="N35" s="1506"/>
      <c r="O35" s="1506"/>
      <c r="P35" s="1506"/>
      <c r="Q35" s="89"/>
      <c r="R35" s="89"/>
      <c r="S35" s="89"/>
    </row>
    <row r="38" spans="2:19" x14ac:dyDescent="0.25">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5"/>
      <c r="C2" s="1445"/>
      <c r="D2" s="1445"/>
      <c r="E2" s="1445"/>
      <c r="F2" s="1445"/>
      <c r="G2" s="1445"/>
      <c r="H2" s="1445"/>
      <c r="I2" s="1445"/>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6"/>
      <c r="C3" s="1446"/>
      <c r="D3" s="1446"/>
      <c r="E3" s="1446"/>
      <c r="F3" s="1446"/>
      <c r="G3" s="1446"/>
      <c r="H3" s="1446"/>
      <c r="I3" s="1446"/>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3" t="s">
        <v>408</v>
      </c>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1:50" s="492" customFormat="1" ht="17.2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21" t="s">
        <v>12</v>
      </c>
      <c r="D7" s="1521" t="s">
        <v>208</v>
      </c>
      <c r="E7" s="1521"/>
      <c r="G7" s="1521"/>
      <c r="H7" s="1521"/>
      <c r="J7" s="1521"/>
      <c r="K7" s="1521"/>
      <c r="M7" s="1521"/>
      <c r="N7" s="1521"/>
      <c r="P7" s="1521" t="s">
        <v>30</v>
      </c>
      <c r="Q7" s="1521"/>
      <c r="S7" s="1521"/>
      <c r="T7" s="1521"/>
      <c r="V7" s="1521"/>
      <c r="W7" s="1521"/>
      <c r="Y7" s="1521"/>
      <c r="Z7" s="1521"/>
      <c r="AA7" s="512"/>
      <c r="AB7" s="512"/>
      <c r="AI7" s="514"/>
    </row>
    <row r="8" spans="1:50" s="513" customFormat="1" ht="33.75" customHeight="1" x14ac:dyDescent="0.25">
      <c r="A8" s="512"/>
      <c r="B8" s="1521"/>
      <c r="D8" s="1521"/>
      <c r="E8" s="1521"/>
      <c r="G8" s="1521" t="s">
        <v>168</v>
      </c>
      <c r="H8" s="1521"/>
      <c r="J8" s="1521" t="s">
        <v>174</v>
      </c>
      <c r="K8" s="1521"/>
      <c r="M8" s="1521" t="s">
        <v>169</v>
      </c>
      <c r="N8" s="1521"/>
      <c r="P8" s="1521"/>
      <c r="Q8" s="1521"/>
      <c r="S8" s="1521" t="s">
        <v>175</v>
      </c>
      <c r="T8" s="1521"/>
      <c r="V8" s="1521" t="s">
        <v>176</v>
      </c>
      <c r="W8" s="1521"/>
      <c r="Y8" s="1521" t="s">
        <v>177</v>
      </c>
      <c r="Z8" s="1521"/>
      <c r="AA8" s="512"/>
      <c r="AB8" s="512"/>
      <c r="AI8" s="514"/>
    </row>
    <row r="9" spans="1:50" s="513" customFormat="1" ht="36.75" customHeight="1" x14ac:dyDescent="0.25">
      <c r="A9" s="512"/>
      <c r="B9" s="1521"/>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 t="shared" ref="P11:P28" si="2">S11+V11+Y11</f>
        <v>444855</v>
      </c>
      <c r="Q11" s="564">
        <f>P11*100/D11</f>
        <v>5.1269991297395681</v>
      </c>
      <c r="R11" s="558"/>
      <c r="S11" s="561">
        <f>'34adictcasaad'!G12</f>
        <v>123708</v>
      </c>
      <c r="T11" s="565">
        <f>S11*100/G11</f>
        <v>1.7629444769680569</v>
      </c>
      <c r="U11" s="558"/>
      <c r="V11" s="561">
        <f>'34adictcasaad'!J12</f>
        <v>108034</v>
      </c>
      <c r="W11" s="565">
        <f>V11*100/J11</f>
        <v>8.9312346026024709</v>
      </c>
      <c r="X11" s="558"/>
      <c r="Y11" s="561">
        <f>'34adictcasaad'!M12</f>
        <v>213113</v>
      </c>
      <c r="Z11" s="565">
        <f>Y11*100/M11</f>
        <v>47.361707139825185</v>
      </c>
      <c r="AA11" s="566"/>
      <c r="AB11" s="567">
        <f t="shared" ref="AB11:AB28" si="3">_xlfn.RANK.EQ(Q11,Q$11:Q$30,0)</f>
        <v>4</v>
      </c>
      <c r="AC11" s="567">
        <v>1</v>
      </c>
      <c r="AD11" s="567">
        <f>MATCH(AC11,AB$11:AB$30,0)</f>
        <v>7</v>
      </c>
      <c r="AE11" s="568" t="str">
        <f t="shared" ref="AE11:AE29" si="4">INDEX(B$11:B$30,AD11,1)</f>
        <v>Castilla y León</v>
      </c>
      <c r="AF11" s="569">
        <f t="shared" ref="AF11:AF29" si="5">INDEX(Q$11:Q$30,AD11,1)</f>
        <v>6.5664509847281858</v>
      </c>
      <c r="AH11" s="567">
        <f>_xlfn.RANK.EQ(T11,T$11:T$30,0)</f>
        <v>5</v>
      </c>
      <c r="AI11" s="567">
        <v>1</v>
      </c>
      <c r="AJ11" s="567">
        <f>MATCH(AI11,AH$11:AH$30,0)</f>
        <v>18</v>
      </c>
      <c r="AK11" s="568" t="str">
        <f>INDEX(B$11:B$30,AJ11,1)</f>
        <v>Ceuta y Melilla</v>
      </c>
      <c r="AL11" s="569">
        <f>INDEX(T$11:T$30,AJ11,1)</f>
        <v>2.1132987304008584</v>
      </c>
      <c r="AN11" s="567">
        <f>_xlfn.RANK.EQ(W11,W$11:W$30,0)</f>
        <v>1</v>
      </c>
      <c r="AO11" s="567">
        <v>1</v>
      </c>
      <c r="AP11" s="567">
        <f>MATCH(AO11,AN$11:AN$30,0)</f>
        <v>1</v>
      </c>
      <c r="AQ11" s="568" t="str">
        <f>INDEX(B$11:B$30,AP11,1)</f>
        <v>Andalucía</v>
      </c>
      <c r="AR11" s="569">
        <f>INDEX(W$11:W$30,AP11,1)</f>
        <v>8.9312346026024709</v>
      </c>
      <c r="AT11" s="567">
        <f>_xlfn.RANK.EQ(Z11,Z$11:Z$30,0)</f>
        <v>1</v>
      </c>
      <c r="AU11" s="567">
        <v>1</v>
      </c>
      <c r="AV11" s="567">
        <f>MATCH(AU11,AT$11:AT$30,0)</f>
        <v>1</v>
      </c>
      <c r="AW11" s="568" t="str">
        <f>INDEX(B$11:B$30,AV11,1)</f>
        <v>Andalucía</v>
      </c>
      <c r="AX11" s="569">
        <f>INDEX(Z$11:Z$30,AV11,1)</f>
        <v>47.361707139825185</v>
      </c>
    </row>
    <row r="12" spans="1:50" s="396" customFormat="1" ht="18" customHeight="1" x14ac:dyDescent="0.35">
      <c r="A12" s="519"/>
      <c r="B12" s="557" t="s">
        <v>7</v>
      </c>
      <c r="C12" s="558"/>
      <c r="D12" s="559">
        <f t="shared" ref="D12:D28" si="6">G12+J12+M12</f>
        <v>1364621</v>
      </c>
      <c r="E12" s="560">
        <f t="shared" si="0"/>
        <v>2.7776680311145325</v>
      </c>
      <c r="F12" s="558"/>
      <c r="G12" s="561">
        <f>'20pobl'!J13</f>
        <v>1056198</v>
      </c>
      <c r="H12" s="562">
        <f t="shared" ref="H12:H28" si="7">G12*100/$G$30</f>
        <v>2.711699343706925</v>
      </c>
      <c r="I12" s="558"/>
      <c r="J12" s="561">
        <f>'20pobl'!Q13</f>
        <v>209772</v>
      </c>
      <c r="K12" s="562">
        <f t="shared" ref="K12:K28" si="8">J12*100/$J$30</f>
        <v>2.9348502201151656</v>
      </c>
      <c r="L12" s="558"/>
      <c r="M12" s="561">
        <f>'20pobl'!X13</f>
        <v>98651</v>
      </c>
      <c r="N12" s="562">
        <f t="shared" si="1"/>
        <v>3.2547311896425044</v>
      </c>
      <c r="O12" s="558"/>
      <c r="P12" s="563">
        <f t="shared" si="2"/>
        <v>57743</v>
      </c>
      <c r="Q12" s="564">
        <f t="shared" ref="Q12:Q28" si="9">P12*100/D12</f>
        <v>4.2314312911790157</v>
      </c>
      <c r="R12" s="558"/>
      <c r="S12" s="561">
        <f>'34adictcasaad'!G13</f>
        <v>11272</v>
      </c>
      <c r="T12" s="565">
        <f t="shared" ref="T12:T28" si="10">S12*100/G12</f>
        <v>1.0672241378983864</v>
      </c>
      <c r="U12" s="558"/>
      <c r="V12" s="561">
        <f>'34adictcasaad'!J13</f>
        <v>11350</v>
      </c>
      <c r="W12" s="565">
        <f t="shared" ref="W12:W28" si="11">V12*100/J12</f>
        <v>5.4106363098983659</v>
      </c>
      <c r="X12" s="558"/>
      <c r="Y12" s="561">
        <f>'34adictcasaad'!M13</f>
        <v>35121</v>
      </c>
      <c r="Z12" s="565">
        <f t="shared" ref="Z12:Z28" si="12">Y12*100/M12</f>
        <v>35.601261011038915</v>
      </c>
      <c r="AA12" s="566"/>
      <c r="AB12" s="567">
        <f t="shared" si="3"/>
        <v>11</v>
      </c>
      <c r="AC12" s="567">
        <v>2</v>
      </c>
      <c r="AD12" s="567">
        <f t="shared" ref="AD12:AD28" si="13">MATCH(AC12,AB$11:AB$30,0)</f>
        <v>11</v>
      </c>
      <c r="AE12" s="568" t="str">
        <f t="shared" si="4"/>
        <v>Extremadura</v>
      </c>
      <c r="AF12" s="569">
        <f t="shared" si="5"/>
        <v>5.5288628132283346</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1.8812987613724057</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7.890709490480952</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43.199652824381033</v>
      </c>
    </row>
    <row r="13" spans="1:50" s="396" customFormat="1" ht="18" customHeight="1" x14ac:dyDescent="0.35">
      <c r="A13" s="519"/>
      <c r="B13" s="557" t="s">
        <v>37</v>
      </c>
      <c r="C13" s="558"/>
      <c r="D13" s="559">
        <f t="shared" si="6"/>
        <v>1015128</v>
      </c>
      <c r="E13" s="560">
        <f t="shared" si="0"/>
        <v>2.0662796432776815</v>
      </c>
      <c r="F13" s="558"/>
      <c r="G13" s="561">
        <f>'20pobl'!J14</f>
        <v>727225</v>
      </c>
      <c r="H13" s="562">
        <f t="shared" si="7"/>
        <v>1.8670888935855481</v>
      </c>
      <c r="I13" s="558"/>
      <c r="J13" s="561">
        <f>'20pobl'!Q14</f>
        <v>201425</v>
      </c>
      <c r="K13" s="562">
        <f t="shared" si="8"/>
        <v>2.818070121783161</v>
      </c>
      <c r="L13" s="558"/>
      <c r="M13" s="561">
        <f>'20pobl'!X14</f>
        <v>86478</v>
      </c>
      <c r="N13" s="562">
        <f t="shared" si="1"/>
        <v>2.8531149589756262</v>
      </c>
      <c r="O13" s="558"/>
      <c r="P13" s="563">
        <f t="shared" si="2"/>
        <v>43644</v>
      </c>
      <c r="Q13" s="564">
        <f t="shared" si="9"/>
        <v>4.2993592926212258</v>
      </c>
      <c r="R13" s="558"/>
      <c r="S13" s="561">
        <f>'34adictcasaad'!G14</f>
        <v>9976</v>
      </c>
      <c r="T13" s="565">
        <f t="shared" si="10"/>
        <v>1.3717900237203067</v>
      </c>
      <c r="U13" s="558"/>
      <c r="V13" s="561">
        <f>'34adictcasaad'!J14</f>
        <v>9664</v>
      </c>
      <c r="W13" s="565">
        <f t="shared" si="11"/>
        <v>4.7978155641057469</v>
      </c>
      <c r="X13" s="558"/>
      <c r="Y13" s="561">
        <f>'34adictcasaad'!M14</f>
        <v>24004</v>
      </c>
      <c r="Z13" s="565">
        <f t="shared" si="12"/>
        <v>27.757348689840189</v>
      </c>
      <c r="AA13" s="566"/>
      <c r="AB13" s="567">
        <f t="shared" si="3"/>
        <v>9</v>
      </c>
      <c r="AC13" s="567">
        <v>3</v>
      </c>
      <c r="AD13" s="567">
        <f t="shared" si="13"/>
        <v>16</v>
      </c>
      <c r="AE13" s="568" t="str">
        <f t="shared" si="4"/>
        <v>País Vasco</v>
      </c>
      <c r="AF13" s="570">
        <f t="shared" si="5"/>
        <v>5.3798638299314598</v>
      </c>
      <c r="AH13" s="567">
        <f t="shared" si="14"/>
        <v>13</v>
      </c>
      <c r="AI13" s="567">
        <v>3</v>
      </c>
      <c r="AJ13" s="567">
        <f t="shared" si="15"/>
        <v>16</v>
      </c>
      <c r="AK13" s="568" t="str">
        <f t="shared" si="16"/>
        <v>País Vasco</v>
      </c>
      <c r="AL13" s="569">
        <f t="shared" si="17"/>
        <v>1.8798040613508191</v>
      </c>
      <c r="AN13" s="567">
        <f t="shared" si="18"/>
        <v>17</v>
      </c>
      <c r="AO13" s="567">
        <v>3</v>
      </c>
      <c r="AP13" s="567">
        <f t="shared" si="19"/>
        <v>9</v>
      </c>
      <c r="AQ13" s="568" t="str">
        <f t="shared" si="20"/>
        <v>Cataluña</v>
      </c>
      <c r="AR13" s="569">
        <f t="shared" si="21"/>
        <v>7.6073223048217908</v>
      </c>
      <c r="AT13" s="567">
        <f t="shared" si="22"/>
        <v>18</v>
      </c>
      <c r="AU13" s="567">
        <v>3</v>
      </c>
      <c r="AV13" s="567">
        <f t="shared" si="23"/>
        <v>8</v>
      </c>
      <c r="AW13" s="568" t="str">
        <f t="shared" si="24"/>
        <v>Castilla - La Mancha</v>
      </c>
      <c r="AX13" s="569">
        <f t="shared" si="25"/>
        <v>42.270348232075413</v>
      </c>
    </row>
    <row r="14" spans="1:50" s="396" customFormat="1" ht="18" customHeight="1" x14ac:dyDescent="0.35">
      <c r="A14" s="519"/>
      <c r="B14" s="557" t="s">
        <v>38</v>
      </c>
      <c r="C14" s="558"/>
      <c r="D14" s="559">
        <f t="shared" si="6"/>
        <v>1249844</v>
      </c>
      <c r="E14" s="560">
        <f t="shared" si="0"/>
        <v>2.5440409627876983</v>
      </c>
      <c r="F14" s="558"/>
      <c r="G14" s="561">
        <f>'20pobl'!J15</f>
        <v>1039347</v>
      </c>
      <c r="H14" s="562">
        <f t="shared" si="7"/>
        <v>2.6684358214877908</v>
      </c>
      <c r="I14" s="558"/>
      <c r="J14" s="561">
        <f>'20pobl'!Q15</f>
        <v>154160</v>
      </c>
      <c r="K14" s="562">
        <f t="shared" si="8"/>
        <v>2.156801241028135</v>
      </c>
      <c r="L14" s="558"/>
      <c r="M14" s="561">
        <f>'20pobl'!X15</f>
        <v>56337</v>
      </c>
      <c r="N14" s="562">
        <f t="shared" si="1"/>
        <v>1.8586916608132686</v>
      </c>
      <c r="O14" s="558"/>
      <c r="P14" s="563">
        <f t="shared" si="2"/>
        <v>47891</v>
      </c>
      <c r="Q14" s="564">
        <f t="shared" si="9"/>
        <v>3.8317582034237874</v>
      </c>
      <c r="R14" s="558"/>
      <c r="S14" s="561">
        <f>'34adictcasaad'!G15</f>
        <v>14076</v>
      </c>
      <c r="T14" s="565">
        <f t="shared" si="10"/>
        <v>1.3543118900617408</v>
      </c>
      <c r="U14" s="558"/>
      <c r="V14" s="561">
        <f>'34adictcasaad'!J15</f>
        <v>11106</v>
      </c>
      <c r="W14" s="565">
        <f t="shared" si="11"/>
        <v>7.2042034250129738</v>
      </c>
      <c r="X14" s="558"/>
      <c r="Y14" s="561">
        <f>'34adictcasaad'!M15</f>
        <v>22709</v>
      </c>
      <c r="Z14" s="565">
        <f t="shared" si="12"/>
        <v>40.309210643094239</v>
      </c>
      <c r="AA14" s="566"/>
      <c r="AB14" s="567">
        <f t="shared" si="3"/>
        <v>15</v>
      </c>
      <c r="AC14" s="567">
        <v>4</v>
      </c>
      <c r="AD14" s="567">
        <f t="shared" si="13"/>
        <v>1</v>
      </c>
      <c r="AE14" s="568" t="str">
        <f t="shared" si="4"/>
        <v>Andalucía</v>
      </c>
      <c r="AF14" s="569">
        <f t="shared" si="5"/>
        <v>5.1269991297395681</v>
      </c>
      <c r="AH14" s="567">
        <f t="shared" si="14"/>
        <v>16</v>
      </c>
      <c r="AI14" s="567">
        <v>4</v>
      </c>
      <c r="AJ14" s="567">
        <f t="shared" si="15"/>
        <v>14</v>
      </c>
      <c r="AK14" s="568" t="str">
        <f t="shared" si="16"/>
        <v>Murcia, Región de</v>
      </c>
      <c r="AL14" s="569">
        <f t="shared" si="17"/>
        <v>1.7779144878498923</v>
      </c>
      <c r="AN14" s="567">
        <f t="shared" si="18"/>
        <v>5</v>
      </c>
      <c r="AO14" s="567">
        <v>4</v>
      </c>
      <c r="AP14" s="567">
        <f t="shared" si="19"/>
        <v>11</v>
      </c>
      <c r="AQ14" s="568" t="str">
        <f t="shared" si="20"/>
        <v>Extremadura</v>
      </c>
      <c r="AR14" s="569">
        <f t="shared" si="21"/>
        <v>7.4746486444045832</v>
      </c>
      <c r="AT14" s="567">
        <f t="shared" si="22"/>
        <v>6</v>
      </c>
      <c r="AU14" s="567">
        <v>4</v>
      </c>
      <c r="AV14" s="567">
        <f t="shared" si="23"/>
        <v>11</v>
      </c>
      <c r="AW14" s="568" t="str">
        <f t="shared" si="24"/>
        <v>Extremadura</v>
      </c>
      <c r="AX14" s="569">
        <f t="shared" si="25"/>
        <v>41.829584149564162</v>
      </c>
    </row>
    <row r="15" spans="1:50" s="396" customFormat="1" ht="18" customHeight="1" x14ac:dyDescent="0.35">
      <c r="A15" s="519"/>
      <c r="B15" s="557" t="s">
        <v>6</v>
      </c>
      <c r="C15" s="558"/>
      <c r="D15" s="559">
        <f t="shared" si="6"/>
        <v>2258866</v>
      </c>
      <c r="E15" s="560">
        <f t="shared" si="0"/>
        <v>4.597891923670792</v>
      </c>
      <c r="F15" s="558"/>
      <c r="G15" s="561">
        <f>'20pobl'!J16</f>
        <v>1848033</v>
      </c>
      <c r="H15" s="562">
        <f t="shared" si="7"/>
        <v>4.7446689666603614</v>
      </c>
      <c r="I15" s="558"/>
      <c r="J15" s="561">
        <f>'20pobl'!Q16</f>
        <v>305526</v>
      </c>
      <c r="K15" s="562">
        <f t="shared" si="8"/>
        <v>4.2745125581627006</v>
      </c>
      <c r="L15" s="558"/>
      <c r="M15" s="561">
        <f>'20pobl'!X16</f>
        <v>105307</v>
      </c>
      <c r="N15" s="562">
        <f t="shared" si="1"/>
        <v>3.4743284648679</v>
      </c>
      <c r="O15" s="558"/>
      <c r="P15" s="563">
        <f t="shared" si="2"/>
        <v>80739</v>
      </c>
      <c r="Q15" s="564">
        <f t="shared" si="9"/>
        <v>3.5743156079200804</v>
      </c>
      <c r="R15" s="558"/>
      <c r="S15" s="561">
        <f>'34adictcasaad'!G16</f>
        <v>27901</v>
      </c>
      <c r="T15" s="565">
        <f t="shared" si="10"/>
        <v>1.5097674121620122</v>
      </c>
      <c r="U15" s="558"/>
      <c r="V15" s="561">
        <f>'34adictcasaad'!J16</f>
        <v>19381</v>
      </c>
      <c r="W15" s="565">
        <f t="shared" si="11"/>
        <v>6.3434863154035988</v>
      </c>
      <c r="X15" s="558"/>
      <c r="Y15" s="561">
        <f>'34adictcasaad'!M16</f>
        <v>33457</v>
      </c>
      <c r="Z15" s="565">
        <f t="shared" si="12"/>
        <v>31.770917412897528</v>
      </c>
      <c r="AA15" s="566"/>
      <c r="AB15" s="567">
        <f t="shared" si="3"/>
        <v>17</v>
      </c>
      <c r="AC15" s="567">
        <v>5</v>
      </c>
      <c r="AD15" s="567">
        <f t="shared" si="13"/>
        <v>8</v>
      </c>
      <c r="AE15" s="568" t="str">
        <f t="shared" si="4"/>
        <v>Castilla - La Mancha</v>
      </c>
      <c r="AF15" s="569">
        <f t="shared" si="5"/>
        <v>4.7595018383373038</v>
      </c>
      <c r="AH15" s="567">
        <f t="shared" si="14"/>
        <v>9</v>
      </c>
      <c r="AI15" s="567">
        <v>5</v>
      </c>
      <c r="AJ15" s="567">
        <f t="shared" si="15"/>
        <v>1</v>
      </c>
      <c r="AK15" s="568" t="str">
        <f t="shared" si="16"/>
        <v>Andalucía</v>
      </c>
      <c r="AL15" s="569">
        <f t="shared" si="17"/>
        <v>1.7629444769680569</v>
      </c>
      <c r="AN15" s="567">
        <f t="shared" si="18"/>
        <v>10</v>
      </c>
      <c r="AO15" s="567">
        <v>5</v>
      </c>
      <c r="AP15" s="567">
        <f t="shared" si="19"/>
        <v>4</v>
      </c>
      <c r="AQ15" s="568" t="str">
        <f t="shared" si="20"/>
        <v>Balears, Illes</v>
      </c>
      <c r="AR15" s="569">
        <f t="shared" si="21"/>
        <v>7.2042034250129738</v>
      </c>
      <c r="AT15" s="567">
        <f t="shared" si="22"/>
        <v>14</v>
      </c>
      <c r="AU15" s="567">
        <v>5</v>
      </c>
      <c r="AV15" s="567">
        <f t="shared" si="23"/>
        <v>9</v>
      </c>
      <c r="AW15" s="568" t="str">
        <f t="shared" si="24"/>
        <v>Cataluña</v>
      </c>
      <c r="AX15" s="569">
        <f t="shared" si="25"/>
        <v>41.259934265751788</v>
      </c>
    </row>
    <row r="16" spans="1:50" s="396" customFormat="1" ht="18" customHeight="1" x14ac:dyDescent="0.35">
      <c r="A16" s="519"/>
      <c r="B16" s="557" t="s">
        <v>5</v>
      </c>
      <c r="C16" s="558"/>
      <c r="D16" s="571">
        <f t="shared" si="6"/>
        <v>593623</v>
      </c>
      <c r="E16" s="560">
        <f t="shared" si="0"/>
        <v>1.2083117800724905</v>
      </c>
      <c r="F16" s="558"/>
      <c r="G16" s="572">
        <f>'20pobl'!J17</f>
        <v>448079</v>
      </c>
      <c r="H16" s="562">
        <f t="shared" si="7"/>
        <v>1.15040506631224</v>
      </c>
      <c r="I16" s="558"/>
      <c r="J16" s="572">
        <f>'20pobl'!Q17</f>
        <v>103380</v>
      </c>
      <c r="K16" s="562">
        <f t="shared" si="8"/>
        <v>1.4463551653962674</v>
      </c>
      <c r="L16" s="558"/>
      <c r="M16" s="572">
        <f>'20pobl'!X17</f>
        <v>42164</v>
      </c>
      <c r="N16" s="562">
        <f t="shared" si="1"/>
        <v>1.3910906719656826</v>
      </c>
      <c r="O16" s="558"/>
      <c r="P16" s="572">
        <f t="shared" si="2"/>
        <v>24665</v>
      </c>
      <c r="Q16" s="564">
        <f t="shared" si="9"/>
        <v>4.1549939945049301</v>
      </c>
      <c r="R16" s="558"/>
      <c r="S16" s="572">
        <f>'34adictcasaad'!G17</f>
        <v>6865</v>
      </c>
      <c r="T16" s="565">
        <f t="shared" si="10"/>
        <v>1.532095902731438</v>
      </c>
      <c r="U16" s="558"/>
      <c r="V16" s="572">
        <f>'34adictcasaad'!J17</f>
        <v>5166</v>
      </c>
      <c r="W16" s="565">
        <f t="shared" si="11"/>
        <v>4.9970980847359261</v>
      </c>
      <c r="X16" s="558"/>
      <c r="Y16" s="572">
        <f>'34adictcasaad'!M17</f>
        <v>12634</v>
      </c>
      <c r="Z16" s="565">
        <f t="shared" si="12"/>
        <v>29.963950289346361</v>
      </c>
      <c r="AA16" s="566"/>
      <c r="AB16" s="567">
        <f t="shared" si="3"/>
        <v>12</v>
      </c>
      <c r="AC16" s="567">
        <v>6</v>
      </c>
      <c r="AD16" s="567">
        <f t="shared" si="13"/>
        <v>9</v>
      </c>
      <c r="AE16" s="568" t="str">
        <f t="shared" si="4"/>
        <v>Cataluña</v>
      </c>
      <c r="AF16" s="569">
        <f t="shared" si="5"/>
        <v>4.7011949346920519</v>
      </c>
      <c r="AH16" s="567">
        <f t="shared" si="14"/>
        <v>7</v>
      </c>
      <c r="AI16" s="567">
        <v>6</v>
      </c>
      <c r="AJ16" s="567">
        <f t="shared" si="15"/>
        <v>11</v>
      </c>
      <c r="AK16" s="568" t="str">
        <f t="shared" si="16"/>
        <v>Extremadura</v>
      </c>
      <c r="AL16" s="569">
        <f t="shared" si="17"/>
        <v>1.7304188313328266</v>
      </c>
      <c r="AN16" s="567">
        <f t="shared" si="18"/>
        <v>16</v>
      </c>
      <c r="AO16" s="567">
        <v>6</v>
      </c>
      <c r="AP16" s="567">
        <f t="shared" si="19"/>
        <v>8</v>
      </c>
      <c r="AQ16" s="568" t="str">
        <f t="shared" si="20"/>
        <v>Castilla - La Mancha</v>
      </c>
      <c r="AR16" s="569">
        <f t="shared" si="21"/>
        <v>6.9347259557178917</v>
      </c>
      <c r="AT16" s="567">
        <f t="shared" si="22"/>
        <v>17</v>
      </c>
      <c r="AU16" s="567">
        <v>6</v>
      </c>
      <c r="AV16" s="567">
        <f t="shared" si="23"/>
        <v>4</v>
      </c>
      <c r="AW16" s="568" t="str">
        <f t="shared" si="24"/>
        <v>Balears, Illes</v>
      </c>
      <c r="AX16" s="569">
        <f t="shared" si="25"/>
        <v>40.309210643094239</v>
      </c>
    </row>
    <row r="17" spans="1:50" s="396" customFormat="1" ht="18" customHeight="1" x14ac:dyDescent="0.35">
      <c r="A17" s="519"/>
      <c r="B17" s="557" t="s">
        <v>4</v>
      </c>
      <c r="C17" s="558"/>
      <c r="D17" s="559">
        <f t="shared" si="6"/>
        <v>2401221</v>
      </c>
      <c r="E17" s="560">
        <f t="shared" si="0"/>
        <v>4.8876536469399703</v>
      </c>
      <c r="F17" s="558"/>
      <c r="G17" s="561">
        <f>'20pobl'!J18</f>
        <v>1746772</v>
      </c>
      <c r="H17" s="562">
        <f t="shared" si="7"/>
        <v>4.4846898839096774</v>
      </c>
      <c r="I17" s="558"/>
      <c r="J17" s="561">
        <f>'20pobl'!Q18</f>
        <v>430931</v>
      </c>
      <c r="K17" s="562">
        <f t="shared" si="8"/>
        <v>6.0290121665639287</v>
      </c>
      <c r="L17" s="558"/>
      <c r="M17" s="561">
        <f>'20pobl'!X18</f>
        <v>223518</v>
      </c>
      <c r="N17" s="562">
        <f t="shared" si="1"/>
        <v>7.3743905895177271</v>
      </c>
      <c r="O17" s="558"/>
      <c r="P17" s="563">
        <f t="shared" si="2"/>
        <v>157675</v>
      </c>
      <c r="Q17" s="564">
        <f>P17*100/D17</f>
        <v>6.5664509847281858</v>
      </c>
      <c r="R17" s="558"/>
      <c r="S17" s="561">
        <f>'34adictcasaad'!G18</f>
        <v>32862</v>
      </c>
      <c r="T17" s="565">
        <f>S17*100/G17</f>
        <v>1.8812987613724057</v>
      </c>
      <c r="U17" s="558"/>
      <c r="V17" s="561">
        <f>'34adictcasaad'!J18</f>
        <v>28254</v>
      </c>
      <c r="W17" s="565">
        <f>V17*100/J17</f>
        <v>6.556502085020572</v>
      </c>
      <c r="X17" s="558"/>
      <c r="Y17" s="561">
        <f>'34adictcasaad'!M18</f>
        <v>96559</v>
      </c>
      <c r="Z17" s="565">
        <f>Y17*100/M17</f>
        <v>43.199652824381033</v>
      </c>
      <c r="AA17" s="566"/>
      <c r="AB17" s="567">
        <f t="shared" si="3"/>
        <v>1</v>
      </c>
      <c r="AC17" s="567">
        <v>7</v>
      </c>
      <c r="AD17" s="567">
        <f t="shared" si="13"/>
        <v>17</v>
      </c>
      <c r="AE17" s="568" t="str">
        <f t="shared" si="4"/>
        <v>Rioja, La</v>
      </c>
      <c r="AF17" s="569">
        <f t="shared" si="5"/>
        <v>4.6352083671202529</v>
      </c>
      <c r="AH17" s="567">
        <f t="shared" si="14"/>
        <v>2</v>
      </c>
      <c r="AI17" s="567">
        <v>7</v>
      </c>
      <c r="AJ17" s="567">
        <f t="shared" si="15"/>
        <v>6</v>
      </c>
      <c r="AK17" s="568" t="str">
        <f t="shared" si="16"/>
        <v>Cantabria</v>
      </c>
      <c r="AL17" s="569">
        <f t="shared" si="17"/>
        <v>1.532095902731438</v>
      </c>
      <c r="AN17" s="567">
        <f t="shared" si="18"/>
        <v>8</v>
      </c>
      <c r="AO17" s="567">
        <v>7</v>
      </c>
      <c r="AP17" s="567">
        <f t="shared" si="19"/>
        <v>20</v>
      </c>
      <c r="AQ17" s="568" t="str">
        <f t="shared" si="20"/>
        <v>TOTAL</v>
      </c>
      <c r="AR17" s="569">
        <f t="shared" si="21"/>
        <v>6.7288812978638211</v>
      </c>
      <c r="AT17" s="567">
        <f t="shared" si="22"/>
        <v>2</v>
      </c>
      <c r="AU17" s="567">
        <v>7</v>
      </c>
      <c r="AV17" s="567">
        <f t="shared" si="23"/>
        <v>14</v>
      </c>
      <c r="AW17" s="568" t="str">
        <f t="shared" si="24"/>
        <v>Murcia, Región de</v>
      </c>
      <c r="AX17" s="569">
        <f t="shared" si="25"/>
        <v>39.259279196834711</v>
      </c>
    </row>
    <row r="18" spans="1:50" s="396" customFormat="1" ht="18" customHeight="1" x14ac:dyDescent="0.35">
      <c r="A18" s="519"/>
      <c r="B18" s="557" t="s">
        <v>40</v>
      </c>
      <c r="C18" s="558"/>
      <c r="D18" s="559">
        <f t="shared" si="6"/>
        <v>2126378</v>
      </c>
      <c r="E18" s="560">
        <f t="shared" si="0"/>
        <v>4.328214348647176</v>
      </c>
      <c r="F18" s="558"/>
      <c r="G18" s="561">
        <f>'20pobl'!J19</f>
        <v>1699472</v>
      </c>
      <c r="H18" s="562">
        <f t="shared" si="7"/>
        <v>4.3632511205742635</v>
      </c>
      <c r="I18" s="558"/>
      <c r="J18" s="561">
        <f>'20pobl'!Q19</f>
        <v>292398</v>
      </c>
      <c r="K18" s="562">
        <f t="shared" si="8"/>
        <v>4.0908430803979279</v>
      </c>
      <c r="L18" s="558"/>
      <c r="M18" s="561">
        <f>'20pobl'!X19</f>
        <v>134508</v>
      </c>
      <c r="N18" s="562">
        <f t="shared" si="1"/>
        <v>4.4377389266853253</v>
      </c>
      <c r="O18" s="558"/>
      <c r="P18" s="563">
        <f t="shared" si="2"/>
        <v>101205</v>
      </c>
      <c r="Q18" s="564">
        <f t="shared" si="9"/>
        <v>4.7595018383373038</v>
      </c>
      <c r="R18" s="558"/>
      <c r="S18" s="561">
        <f>'34adictcasaad'!G19</f>
        <v>24071</v>
      </c>
      <c r="T18" s="565">
        <f t="shared" si="10"/>
        <v>1.4163810877731438</v>
      </c>
      <c r="U18" s="558"/>
      <c r="V18" s="561">
        <f>'34adictcasaad'!J19</f>
        <v>20277</v>
      </c>
      <c r="W18" s="565">
        <f t="shared" si="11"/>
        <v>6.9347259557178917</v>
      </c>
      <c r="X18" s="558"/>
      <c r="Y18" s="561">
        <f>'34adictcasaad'!M19</f>
        <v>56857</v>
      </c>
      <c r="Z18" s="565">
        <f t="shared" si="12"/>
        <v>42.270348232075413</v>
      </c>
      <c r="AA18" s="566"/>
      <c r="AB18" s="567">
        <f t="shared" si="3"/>
        <v>5</v>
      </c>
      <c r="AC18" s="567">
        <v>8</v>
      </c>
      <c r="AD18" s="567">
        <f t="shared" si="13"/>
        <v>20</v>
      </c>
      <c r="AE18" s="568" t="str">
        <f t="shared" si="4"/>
        <v>TOTAL</v>
      </c>
      <c r="AF18" s="569">
        <f t="shared" si="5"/>
        <v>4.5524761422118907</v>
      </c>
      <c r="AH18" s="567">
        <f t="shared" si="14"/>
        <v>11</v>
      </c>
      <c r="AI18" s="567">
        <v>8</v>
      </c>
      <c r="AJ18" s="567">
        <f t="shared" si="15"/>
        <v>9</v>
      </c>
      <c r="AK18" s="568" t="str">
        <f t="shared" si="16"/>
        <v>Cataluña</v>
      </c>
      <c r="AL18" s="569">
        <f t="shared" si="17"/>
        <v>1.5163890251342389</v>
      </c>
      <c r="AN18" s="567">
        <f t="shared" si="18"/>
        <v>6</v>
      </c>
      <c r="AO18" s="567">
        <v>8</v>
      </c>
      <c r="AP18" s="567">
        <f t="shared" si="19"/>
        <v>7</v>
      </c>
      <c r="AQ18" s="568" t="str">
        <f t="shared" si="20"/>
        <v>Castilla y León</v>
      </c>
      <c r="AR18" s="569">
        <f t="shared" si="21"/>
        <v>6.556502085020572</v>
      </c>
      <c r="AT18" s="567">
        <f t="shared" si="22"/>
        <v>3</v>
      </c>
      <c r="AU18" s="567">
        <v>8</v>
      </c>
      <c r="AV18" s="567">
        <f t="shared" si="23"/>
        <v>13</v>
      </c>
      <c r="AW18" s="568" t="str">
        <f t="shared" si="24"/>
        <v>Madrid, Comunidad de</v>
      </c>
      <c r="AX18" s="569">
        <f t="shared" si="25"/>
        <v>38.967023671864879</v>
      </c>
    </row>
    <row r="19" spans="1:50" s="396" customFormat="1" ht="18" customHeight="1" x14ac:dyDescent="0.35">
      <c r="A19" s="519"/>
      <c r="B19" s="557" t="s">
        <v>41</v>
      </c>
      <c r="C19" s="558"/>
      <c r="D19" s="559">
        <f t="shared" si="6"/>
        <v>8124126</v>
      </c>
      <c r="E19" s="560">
        <f t="shared" si="0"/>
        <v>16.536551226271897</v>
      </c>
      <c r="F19" s="558"/>
      <c r="G19" s="561">
        <f>'20pobl'!J20</f>
        <v>6522139</v>
      </c>
      <c r="H19" s="562">
        <f t="shared" si="7"/>
        <v>16.745042166208741</v>
      </c>
      <c r="I19" s="558"/>
      <c r="J19" s="561">
        <f>'20pobl'!Q20</f>
        <v>1123089</v>
      </c>
      <c r="K19" s="562">
        <f t="shared" si="8"/>
        <v>15.712764329171296</v>
      </c>
      <c r="L19" s="558"/>
      <c r="M19" s="561">
        <f>'20pobl'!X20</f>
        <v>478898</v>
      </c>
      <c r="N19" s="562">
        <f t="shared" si="1"/>
        <v>15.799984361612312</v>
      </c>
      <c r="O19" s="558"/>
      <c r="P19" s="563">
        <f t="shared" si="2"/>
        <v>381931</v>
      </c>
      <c r="Q19" s="564">
        <f t="shared" si="9"/>
        <v>4.7011949346920519</v>
      </c>
      <c r="R19" s="558"/>
      <c r="S19" s="561">
        <f>'34adictcasaad'!G20</f>
        <v>98901</v>
      </c>
      <c r="T19" s="565">
        <f t="shared" si="10"/>
        <v>1.5163890251342389</v>
      </c>
      <c r="U19" s="558"/>
      <c r="V19" s="561">
        <f>'34adictcasaad'!J20</f>
        <v>85437</v>
      </c>
      <c r="W19" s="565">
        <f t="shared" si="11"/>
        <v>7.6073223048217908</v>
      </c>
      <c r="X19" s="558"/>
      <c r="Y19" s="561">
        <f>'34adictcasaad'!M20</f>
        <v>197593</v>
      </c>
      <c r="Z19" s="565">
        <f t="shared" si="12"/>
        <v>41.259934265751788</v>
      </c>
      <c r="AA19" s="566"/>
      <c r="AB19" s="567">
        <f t="shared" si="3"/>
        <v>6</v>
      </c>
      <c r="AC19" s="567">
        <v>9</v>
      </c>
      <c r="AD19" s="567">
        <f t="shared" si="13"/>
        <v>3</v>
      </c>
      <c r="AE19" s="568" t="str">
        <f t="shared" si="4"/>
        <v>Asturias, Principado de</v>
      </c>
      <c r="AF19" s="569">
        <f t="shared" si="5"/>
        <v>4.2993592926212258</v>
      </c>
      <c r="AH19" s="567">
        <f t="shared" si="14"/>
        <v>8</v>
      </c>
      <c r="AI19" s="567">
        <v>9</v>
      </c>
      <c r="AJ19" s="567">
        <f t="shared" si="15"/>
        <v>5</v>
      </c>
      <c r="AK19" s="568" t="str">
        <f t="shared" si="16"/>
        <v>Canarias</v>
      </c>
      <c r="AL19" s="569">
        <f t="shared" si="17"/>
        <v>1.5097674121620122</v>
      </c>
      <c r="AN19" s="567">
        <f t="shared" si="18"/>
        <v>3</v>
      </c>
      <c r="AO19" s="567">
        <v>9</v>
      </c>
      <c r="AP19" s="567">
        <f t="shared" si="19"/>
        <v>16</v>
      </c>
      <c r="AQ19" s="568" t="str">
        <f t="shared" si="20"/>
        <v>País Vasco</v>
      </c>
      <c r="AR19" s="569">
        <f t="shared" si="21"/>
        <v>6.4399160683291248</v>
      </c>
      <c r="AT19" s="567">
        <f t="shared" si="22"/>
        <v>5</v>
      </c>
      <c r="AU19" s="567">
        <v>9</v>
      </c>
      <c r="AV19" s="567">
        <f t="shared" si="23"/>
        <v>16</v>
      </c>
      <c r="AW19" s="568" t="str">
        <f t="shared" si="24"/>
        <v>País Vasco</v>
      </c>
      <c r="AX19" s="569">
        <f t="shared" si="25"/>
        <v>38.600794486455442</v>
      </c>
    </row>
    <row r="20" spans="1:50" s="396" customFormat="1" ht="18" customHeight="1" x14ac:dyDescent="0.35">
      <c r="A20" s="519"/>
      <c r="B20" s="557" t="s">
        <v>3</v>
      </c>
      <c r="C20" s="558"/>
      <c r="D20" s="559">
        <f t="shared" si="6"/>
        <v>5425182</v>
      </c>
      <c r="E20" s="560">
        <f t="shared" si="0"/>
        <v>11.042886343078409</v>
      </c>
      <c r="F20" s="558"/>
      <c r="G20" s="561">
        <f>'20pobl'!J21</f>
        <v>4318866</v>
      </c>
      <c r="H20" s="562">
        <f t="shared" si="7"/>
        <v>11.088324440832261</v>
      </c>
      <c r="I20" s="558"/>
      <c r="J20" s="561">
        <f>'20pobl'!Q21</f>
        <v>794988</v>
      </c>
      <c r="K20" s="562">
        <f t="shared" si="8"/>
        <v>11.122412461095452</v>
      </c>
      <c r="L20" s="558"/>
      <c r="M20" s="561">
        <f>'20pobl'!X21</f>
        <v>311328</v>
      </c>
      <c r="N20" s="562">
        <f t="shared" si="1"/>
        <v>10.271451397441705</v>
      </c>
      <c r="O20" s="558"/>
      <c r="P20" s="563">
        <f t="shared" si="2"/>
        <v>221569</v>
      </c>
      <c r="Q20" s="564">
        <f t="shared" si="9"/>
        <v>4.0840841837195505</v>
      </c>
      <c r="R20" s="558"/>
      <c r="S20" s="561">
        <f>'34adictcasaad'!G21</f>
        <v>59098</v>
      </c>
      <c r="T20" s="565">
        <f t="shared" si="10"/>
        <v>1.3683684559789537</v>
      </c>
      <c r="U20" s="558"/>
      <c r="V20" s="561">
        <f>'34adictcasaad'!J21</f>
        <v>48006</v>
      </c>
      <c r="W20" s="565">
        <f t="shared" si="11"/>
        <v>6.0385817144409728</v>
      </c>
      <c r="X20" s="558"/>
      <c r="Y20" s="561">
        <f>'34adictcasaad'!M21</f>
        <v>114465</v>
      </c>
      <c r="Z20" s="565">
        <f t="shared" si="12"/>
        <v>36.76668979340117</v>
      </c>
      <c r="AA20" s="566"/>
      <c r="AB20" s="567">
        <f t="shared" si="3"/>
        <v>13</v>
      </c>
      <c r="AC20" s="567">
        <v>10</v>
      </c>
      <c r="AD20" s="567">
        <f t="shared" si="13"/>
        <v>14</v>
      </c>
      <c r="AE20" s="568" t="str">
        <f t="shared" si="4"/>
        <v>Murcia, Región de</v>
      </c>
      <c r="AF20" s="570">
        <f t="shared" si="5"/>
        <v>4.2879314223350002</v>
      </c>
      <c r="AH20" s="567">
        <f t="shared" si="14"/>
        <v>14</v>
      </c>
      <c r="AI20" s="567">
        <v>10</v>
      </c>
      <c r="AJ20" s="567">
        <f t="shared" si="15"/>
        <v>20</v>
      </c>
      <c r="AK20" s="568" t="str">
        <f t="shared" si="16"/>
        <v>TOTAL</v>
      </c>
      <c r="AL20" s="569">
        <f t="shared" si="17"/>
        <v>1.50364039009109</v>
      </c>
      <c r="AN20" s="567">
        <f t="shared" si="18"/>
        <v>12</v>
      </c>
      <c r="AO20" s="567">
        <v>10</v>
      </c>
      <c r="AP20" s="567">
        <f t="shared" si="19"/>
        <v>5</v>
      </c>
      <c r="AQ20" s="568" t="str">
        <f t="shared" si="20"/>
        <v>Canarias</v>
      </c>
      <c r="AR20" s="569">
        <f t="shared" si="21"/>
        <v>6.3434863154035988</v>
      </c>
      <c r="AT20" s="567">
        <f t="shared" si="22"/>
        <v>12</v>
      </c>
      <c r="AU20" s="567">
        <v>10</v>
      </c>
      <c r="AV20" s="567">
        <f t="shared" si="23"/>
        <v>20</v>
      </c>
      <c r="AW20" s="568" t="str">
        <f t="shared" si="24"/>
        <v>TOTAL</v>
      </c>
      <c r="AX20" s="569">
        <f t="shared" si="25"/>
        <v>38.598972023452305</v>
      </c>
    </row>
    <row r="21" spans="1:50" s="329" customFormat="1" ht="18" customHeight="1" x14ac:dyDescent="0.35">
      <c r="A21" s="348"/>
      <c r="B21" s="548" t="s">
        <v>2</v>
      </c>
      <c r="C21" s="573"/>
      <c r="D21" s="574">
        <f t="shared" si="6"/>
        <v>1053345</v>
      </c>
      <c r="E21" s="575">
        <f t="shared" si="0"/>
        <v>2.1440698422744027</v>
      </c>
      <c r="F21" s="573"/>
      <c r="G21" s="576">
        <f>'20pobl'!J22</f>
        <v>811711</v>
      </c>
      <c r="H21" s="577">
        <f t="shared" si="7"/>
        <v>2.083999577711463</v>
      </c>
      <c r="I21" s="573"/>
      <c r="J21" s="576">
        <f>'20pobl'!Q22</f>
        <v>165573</v>
      </c>
      <c r="K21" s="577">
        <f t="shared" si="8"/>
        <v>2.3164767247064826</v>
      </c>
      <c r="L21" s="573"/>
      <c r="M21" s="576">
        <f>'20pobl'!X22</f>
        <v>76061</v>
      </c>
      <c r="N21" s="577">
        <f t="shared" si="1"/>
        <v>2.5094333459914093</v>
      </c>
      <c r="O21" s="573"/>
      <c r="P21" s="578">
        <f t="shared" si="2"/>
        <v>58238</v>
      </c>
      <c r="Q21" s="579">
        <f t="shared" si="9"/>
        <v>5.5288628132283346</v>
      </c>
      <c r="R21" s="573"/>
      <c r="S21" s="576">
        <f>'34adictcasaad'!G22</f>
        <v>14046</v>
      </c>
      <c r="T21" s="580">
        <f t="shared" si="10"/>
        <v>1.7304188313328266</v>
      </c>
      <c r="U21" s="573"/>
      <c r="V21" s="576">
        <f>'34adictcasaad'!J22</f>
        <v>12376</v>
      </c>
      <c r="W21" s="580">
        <f t="shared" si="11"/>
        <v>7.4746486444045832</v>
      </c>
      <c r="X21" s="573"/>
      <c r="Y21" s="576">
        <f>'34adictcasaad'!M22</f>
        <v>31816</v>
      </c>
      <c r="Z21" s="565">
        <f t="shared" si="12"/>
        <v>41.829584149564162</v>
      </c>
      <c r="AA21" s="566"/>
      <c r="AB21" s="567">
        <f t="shared" si="3"/>
        <v>2</v>
      </c>
      <c r="AC21" s="567">
        <v>11</v>
      </c>
      <c r="AD21" s="567">
        <f t="shared" si="13"/>
        <v>2</v>
      </c>
      <c r="AE21" s="568" t="str">
        <f t="shared" si="4"/>
        <v>Aragón</v>
      </c>
      <c r="AF21" s="569">
        <f t="shared" si="5"/>
        <v>4.2314312911790157</v>
      </c>
      <c r="AG21" s="396"/>
      <c r="AH21" s="567">
        <f t="shared" si="14"/>
        <v>6</v>
      </c>
      <c r="AI21" s="567">
        <v>11</v>
      </c>
      <c r="AJ21" s="567">
        <f t="shared" si="15"/>
        <v>8</v>
      </c>
      <c r="AK21" s="568" t="str">
        <f t="shared" si="16"/>
        <v>Castilla - La Mancha</v>
      </c>
      <c r="AL21" s="569">
        <f t="shared" si="17"/>
        <v>1.4163810877731438</v>
      </c>
      <c r="AM21" s="396"/>
      <c r="AN21" s="567">
        <f t="shared" si="18"/>
        <v>4</v>
      </c>
      <c r="AO21" s="567">
        <v>11</v>
      </c>
      <c r="AP21" s="567">
        <f t="shared" si="19"/>
        <v>18</v>
      </c>
      <c r="AQ21" s="568" t="str">
        <f t="shared" si="20"/>
        <v>Ceuta y Melilla</v>
      </c>
      <c r="AR21" s="569">
        <f t="shared" si="21"/>
        <v>6.1338076658251088</v>
      </c>
      <c r="AS21" s="396"/>
      <c r="AT21" s="567">
        <f t="shared" si="22"/>
        <v>4</v>
      </c>
      <c r="AU21" s="567">
        <v>11</v>
      </c>
      <c r="AV21" s="567">
        <f t="shared" si="23"/>
        <v>17</v>
      </c>
      <c r="AW21" s="568" t="str">
        <f t="shared" si="24"/>
        <v>Rioja, La</v>
      </c>
      <c r="AX21" s="569">
        <f t="shared" si="25"/>
        <v>38.485020278225981</v>
      </c>
    </row>
    <row r="22" spans="1:50" s="329" customFormat="1" ht="18" customHeight="1" x14ac:dyDescent="0.35">
      <c r="A22" s="348"/>
      <c r="B22" s="548" t="s">
        <v>35</v>
      </c>
      <c r="C22" s="573"/>
      <c r="D22" s="574">
        <f t="shared" si="6"/>
        <v>2714741</v>
      </c>
      <c r="E22" s="575">
        <f t="shared" si="0"/>
        <v>5.5258194681570174</v>
      </c>
      <c r="F22" s="573"/>
      <c r="G22" s="576">
        <f>'20pobl'!J23</f>
        <v>1984912</v>
      </c>
      <c r="H22" s="577">
        <f t="shared" si="7"/>
        <v>5.096094262359899</v>
      </c>
      <c r="I22" s="573"/>
      <c r="J22" s="576">
        <f>'20pobl'!Q23</f>
        <v>484373</v>
      </c>
      <c r="K22" s="577">
        <f t="shared" si="8"/>
        <v>6.7767013980314008</v>
      </c>
      <c r="L22" s="573"/>
      <c r="M22" s="576">
        <f>'20pobl'!X23</f>
        <v>245456</v>
      </c>
      <c r="N22" s="577">
        <f t="shared" si="1"/>
        <v>8.0981774020019124</v>
      </c>
      <c r="O22" s="573"/>
      <c r="P22" s="578">
        <f t="shared" si="2"/>
        <v>100152</v>
      </c>
      <c r="Q22" s="579">
        <f t="shared" si="9"/>
        <v>3.6891917129479386</v>
      </c>
      <c r="R22" s="573"/>
      <c r="S22" s="576">
        <f>'34adictcasaad'!G23</f>
        <v>27973</v>
      </c>
      <c r="T22" s="580">
        <f t="shared" si="10"/>
        <v>1.4092816205453944</v>
      </c>
      <c r="U22" s="573"/>
      <c r="V22" s="576">
        <f>'34adictcasaad'!J23</f>
        <v>17730</v>
      </c>
      <c r="W22" s="580">
        <f t="shared" si="11"/>
        <v>3.660402210692999</v>
      </c>
      <c r="X22" s="573"/>
      <c r="Y22" s="576">
        <f>'34adictcasaad'!M23</f>
        <v>54449</v>
      </c>
      <c r="Z22" s="565">
        <f t="shared" si="12"/>
        <v>22.182794472329054</v>
      </c>
      <c r="AA22" s="566"/>
      <c r="AB22" s="567">
        <f t="shared" si="3"/>
        <v>16</v>
      </c>
      <c r="AC22" s="567">
        <v>12</v>
      </c>
      <c r="AD22" s="567">
        <f t="shared" si="13"/>
        <v>6</v>
      </c>
      <c r="AE22" s="568" t="str">
        <f t="shared" si="4"/>
        <v>Cantabria</v>
      </c>
      <c r="AF22" s="569">
        <f t="shared" si="5"/>
        <v>4.1549939945049301</v>
      </c>
      <c r="AG22" s="396"/>
      <c r="AH22" s="567">
        <f t="shared" si="14"/>
        <v>12</v>
      </c>
      <c r="AI22" s="567">
        <v>12</v>
      </c>
      <c r="AJ22" s="567">
        <f t="shared" si="15"/>
        <v>12</v>
      </c>
      <c r="AK22" s="568" t="str">
        <f t="shared" si="16"/>
        <v>Galicia</v>
      </c>
      <c r="AL22" s="569">
        <f t="shared" si="17"/>
        <v>1.4092816205453944</v>
      </c>
      <c r="AM22" s="396"/>
      <c r="AN22" s="567">
        <f t="shared" si="18"/>
        <v>19</v>
      </c>
      <c r="AO22" s="567">
        <v>12</v>
      </c>
      <c r="AP22" s="567">
        <f t="shared" si="19"/>
        <v>10</v>
      </c>
      <c r="AQ22" s="568" t="str">
        <f t="shared" si="20"/>
        <v>Comunitat Valenciana</v>
      </c>
      <c r="AR22" s="569">
        <f t="shared" si="21"/>
        <v>6.0385817144409728</v>
      </c>
      <c r="AS22" s="396"/>
      <c r="AT22" s="567">
        <f t="shared" si="22"/>
        <v>19</v>
      </c>
      <c r="AU22" s="567">
        <v>12</v>
      </c>
      <c r="AV22" s="567">
        <f t="shared" si="23"/>
        <v>10</v>
      </c>
      <c r="AW22" s="568" t="str">
        <f t="shared" si="24"/>
        <v>Comunitat Valenciana</v>
      </c>
      <c r="AX22" s="569">
        <f t="shared" si="25"/>
        <v>36.76668979340117</v>
      </c>
    </row>
    <row r="23" spans="1:50" s="329" customFormat="1" ht="18" customHeight="1" x14ac:dyDescent="0.35">
      <c r="A23" s="348"/>
      <c r="B23" s="548" t="s">
        <v>42</v>
      </c>
      <c r="C23" s="573"/>
      <c r="D23" s="574">
        <f t="shared" si="6"/>
        <v>7113886</v>
      </c>
      <c r="E23" s="575">
        <f t="shared" si="0"/>
        <v>14.480221042467644</v>
      </c>
      <c r="F23" s="573"/>
      <c r="G23" s="576">
        <f>'20pobl'!J24</f>
        <v>5771238</v>
      </c>
      <c r="H23" s="577">
        <f t="shared" si="7"/>
        <v>14.817167138146889</v>
      </c>
      <c r="I23" s="573"/>
      <c r="J23" s="576">
        <f>'20pobl'!Q24</f>
        <v>933597</v>
      </c>
      <c r="K23" s="577">
        <f t="shared" si="8"/>
        <v>13.061644837961493</v>
      </c>
      <c r="L23" s="573"/>
      <c r="M23" s="576">
        <f>'20pobl'!X24</f>
        <v>409051</v>
      </c>
      <c r="N23" s="577">
        <f t="shared" si="1"/>
        <v>13.495565659288362</v>
      </c>
      <c r="O23" s="573"/>
      <c r="P23" s="578">
        <f t="shared" si="2"/>
        <v>282709</v>
      </c>
      <c r="Q23" s="579">
        <f t="shared" si="9"/>
        <v>3.9740445657970902</v>
      </c>
      <c r="R23" s="573"/>
      <c r="S23" s="576">
        <f>'34adictcasaad'!G24</f>
        <v>67284</v>
      </c>
      <c r="T23" s="580">
        <f t="shared" si="10"/>
        <v>1.165850377336717</v>
      </c>
      <c r="U23" s="573"/>
      <c r="V23" s="576">
        <f>'34adictcasaad'!J24</f>
        <v>56030</v>
      </c>
      <c r="W23" s="580">
        <f t="shared" si="11"/>
        <v>6.0015188566372855</v>
      </c>
      <c r="X23" s="573"/>
      <c r="Y23" s="576">
        <f>'34adictcasaad'!M24</f>
        <v>159395</v>
      </c>
      <c r="Z23" s="565">
        <f t="shared" si="12"/>
        <v>38.967023671864879</v>
      </c>
      <c r="AA23" s="566"/>
      <c r="AB23" s="567">
        <f t="shared" si="3"/>
        <v>14</v>
      </c>
      <c r="AC23" s="567">
        <v>13</v>
      </c>
      <c r="AD23" s="567">
        <f t="shared" si="13"/>
        <v>10</v>
      </c>
      <c r="AE23" s="568" t="str">
        <f t="shared" si="4"/>
        <v>Comunitat Valenciana</v>
      </c>
      <c r="AF23" s="569">
        <f t="shared" si="5"/>
        <v>4.0840841837195505</v>
      </c>
      <c r="AG23" s="396"/>
      <c r="AH23" s="567">
        <f t="shared" si="14"/>
        <v>17</v>
      </c>
      <c r="AI23" s="567">
        <v>13</v>
      </c>
      <c r="AJ23" s="567">
        <f t="shared" si="15"/>
        <v>3</v>
      </c>
      <c r="AK23" s="568" t="str">
        <f t="shared" si="16"/>
        <v>Asturias, Principado de</v>
      </c>
      <c r="AL23" s="569">
        <f t="shared" si="17"/>
        <v>1.3717900237203067</v>
      </c>
      <c r="AM23" s="396"/>
      <c r="AN23" s="567">
        <f t="shared" si="18"/>
        <v>13</v>
      </c>
      <c r="AO23" s="567">
        <v>13</v>
      </c>
      <c r="AP23" s="567">
        <f t="shared" si="19"/>
        <v>13</v>
      </c>
      <c r="AQ23" s="568" t="str">
        <f t="shared" si="20"/>
        <v>Madrid, Comunidad de</v>
      </c>
      <c r="AR23" s="569">
        <f t="shared" si="21"/>
        <v>6.0015188566372855</v>
      </c>
      <c r="AS23" s="396"/>
      <c r="AT23" s="567">
        <f t="shared" si="22"/>
        <v>8</v>
      </c>
      <c r="AU23" s="567">
        <v>13</v>
      </c>
      <c r="AV23" s="567">
        <f t="shared" si="23"/>
        <v>2</v>
      </c>
      <c r="AW23" s="568" t="str">
        <f t="shared" si="24"/>
        <v>Aragón</v>
      </c>
      <c r="AX23" s="569">
        <f t="shared" si="25"/>
        <v>35.601261011038915</v>
      </c>
    </row>
    <row r="24" spans="1:50" s="329" customFormat="1" ht="18" customHeight="1" x14ac:dyDescent="0.35">
      <c r="A24" s="348"/>
      <c r="B24" s="548" t="s">
        <v>43</v>
      </c>
      <c r="C24" s="573"/>
      <c r="D24" s="574">
        <f t="shared" si="6"/>
        <v>1586989</v>
      </c>
      <c r="E24" s="575">
        <f t="shared" si="0"/>
        <v>3.2302951596307112</v>
      </c>
      <c r="F24" s="573"/>
      <c r="G24" s="576">
        <f>'20pobl'!J25</f>
        <v>1316655</v>
      </c>
      <c r="H24" s="577">
        <f t="shared" si="7"/>
        <v>3.3804007386763102</v>
      </c>
      <c r="I24" s="573"/>
      <c r="J24" s="576">
        <f>'20pobl'!Q25</f>
        <v>196028</v>
      </c>
      <c r="K24" s="577">
        <f t="shared" si="8"/>
        <v>2.7425624914132283</v>
      </c>
      <c r="L24" s="573"/>
      <c r="M24" s="576">
        <f>'20pobl'!X25</f>
        <v>74306</v>
      </c>
      <c r="N24" s="577">
        <f t="shared" si="1"/>
        <v>2.4515317206878384</v>
      </c>
      <c r="O24" s="573"/>
      <c r="P24" s="578">
        <f t="shared" si="2"/>
        <v>68049</v>
      </c>
      <c r="Q24" s="579">
        <f t="shared" si="9"/>
        <v>4.2879314223350002</v>
      </c>
      <c r="R24" s="573"/>
      <c r="S24" s="576">
        <f>'34adictcasaad'!G25</f>
        <v>23409</v>
      </c>
      <c r="T24" s="580">
        <f t="shared" si="10"/>
        <v>1.7779144878498923</v>
      </c>
      <c r="U24" s="573"/>
      <c r="V24" s="576">
        <f>'34adictcasaad'!J25</f>
        <v>15468</v>
      </c>
      <c r="W24" s="580">
        <f t="shared" si="11"/>
        <v>7.890709490480952</v>
      </c>
      <c r="X24" s="573"/>
      <c r="Y24" s="576">
        <f>'34adictcasaad'!M25</f>
        <v>29172</v>
      </c>
      <c r="Z24" s="565">
        <f t="shared" si="12"/>
        <v>39.259279196834711</v>
      </c>
      <c r="AA24" s="566"/>
      <c r="AB24" s="567">
        <f t="shared" si="3"/>
        <v>10</v>
      </c>
      <c r="AC24" s="567">
        <v>14</v>
      </c>
      <c r="AD24" s="567">
        <f t="shared" si="13"/>
        <v>13</v>
      </c>
      <c r="AE24" s="568" t="str">
        <f t="shared" si="4"/>
        <v>Madrid, Comunidad de</v>
      </c>
      <c r="AF24" s="569">
        <f t="shared" si="5"/>
        <v>3.9740445657970902</v>
      </c>
      <c r="AG24" s="396"/>
      <c r="AH24" s="567">
        <f t="shared" si="14"/>
        <v>4</v>
      </c>
      <c r="AI24" s="567">
        <v>14</v>
      </c>
      <c r="AJ24" s="567">
        <f t="shared" si="15"/>
        <v>10</v>
      </c>
      <c r="AK24" s="568" t="str">
        <f t="shared" si="16"/>
        <v>Comunitat Valenciana</v>
      </c>
      <c r="AL24" s="569">
        <f t="shared" si="17"/>
        <v>1.3683684559789537</v>
      </c>
      <c r="AM24" s="396"/>
      <c r="AN24" s="567">
        <f t="shared" si="18"/>
        <v>2</v>
      </c>
      <c r="AO24" s="567">
        <v>14</v>
      </c>
      <c r="AP24" s="567">
        <f t="shared" si="19"/>
        <v>17</v>
      </c>
      <c r="AQ24" s="568" t="str">
        <f t="shared" si="20"/>
        <v>Rioja, La</v>
      </c>
      <c r="AR24" s="569">
        <f t="shared" si="21"/>
        <v>5.6750771177726804</v>
      </c>
      <c r="AS24" s="396"/>
      <c r="AT24" s="567">
        <f t="shared" si="22"/>
        <v>7</v>
      </c>
      <c r="AU24" s="567">
        <v>14</v>
      </c>
      <c r="AV24" s="567">
        <f t="shared" si="23"/>
        <v>5</v>
      </c>
      <c r="AW24" s="568" t="str">
        <f t="shared" si="24"/>
        <v>Canarias</v>
      </c>
      <c r="AX24" s="569">
        <f t="shared" si="25"/>
        <v>31.770917412897528</v>
      </c>
    </row>
    <row r="25" spans="1:50" s="329" customFormat="1" ht="18" customHeight="1" x14ac:dyDescent="0.35">
      <c r="B25" s="548" t="s">
        <v>44</v>
      </c>
      <c r="C25" s="573"/>
      <c r="D25" s="581">
        <f t="shared" si="6"/>
        <v>683854</v>
      </c>
      <c r="E25" s="575">
        <f t="shared" si="0"/>
        <v>1.3919757894314961</v>
      </c>
      <c r="F25" s="573"/>
      <c r="G25" s="582">
        <f>'20pobl'!J26</f>
        <v>540320</v>
      </c>
      <c r="H25" s="577">
        <f t="shared" si="7"/>
        <v>1.3872260593105894</v>
      </c>
      <c r="I25" s="573"/>
      <c r="J25" s="582">
        <f>'20pobl'!Q26</f>
        <v>99695</v>
      </c>
      <c r="K25" s="577">
        <f t="shared" si="8"/>
        <v>1.394799557111442</v>
      </c>
      <c r="L25" s="573"/>
      <c r="M25" s="582">
        <f>'20pobl'!X26</f>
        <v>43839</v>
      </c>
      <c r="N25" s="577">
        <f t="shared" si="1"/>
        <v>1.4463529069420256</v>
      </c>
      <c r="O25" s="573"/>
      <c r="P25" s="583">
        <f t="shared" si="2"/>
        <v>23920</v>
      </c>
      <c r="Q25" s="579">
        <f t="shared" si="9"/>
        <v>3.4978226346559351</v>
      </c>
      <c r="R25" s="573"/>
      <c r="S25" s="582">
        <f>'34adictcasaad'!G26</f>
        <v>5678</v>
      </c>
      <c r="T25" s="580">
        <f t="shared" si="10"/>
        <v>1.050858750370151</v>
      </c>
      <c r="U25" s="573"/>
      <c r="V25" s="582">
        <f>'34adictcasaad'!J26</f>
        <v>4583</v>
      </c>
      <c r="W25" s="580">
        <f t="shared" si="11"/>
        <v>4.5970209137870501</v>
      </c>
      <c r="X25" s="573"/>
      <c r="Y25" s="582">
        <f>'34adictcasaad'!M26</f>
        <v>13659</v>
      </c>
      <c r="Z25" s="565">
        <f t="shared" si="12"/>
        <v>31.157188804489152</v>
      </c>
      <c r="AA25" s="566"/>
      <c r="AB25" s="567">
        <f t="shared" si="3"/>
        <v>18</v>
      </c>
      <c r="AC25" s="567">
        <v>15</v>
      </c>
      <c r="AD25" s="567">
        <f t="shared" si="13"/>
        <v>4</v>
      </c>
      <c r="AE25" s="568" t="str">
        <f t="shared" si="4"/>
        <v>Balears, Illes</v>
      </c>
      <c r="AF25" s="569">
        <f t="shared" si="5"/>
        <v>3.8317582034237874</v>
      </c>
      <c r="AG25" s="396"/>
      <c r="AH25" s="567">
        <f t="shared" si="14"/>
        <v>19</v>
      </c>
      <c r="AI25" s="567">
        <v>15</v>
      </c>
      <c r="AJ25" s="567">
        <f t="shared" si="15"/>
        <v>17</v>
      </c>
      <c r="AK25" s="568" t="str">
        <f t="shared" si="16"/>
        <v>Rioja, La</v>
      </c>
      <c r="AL25" s="569">
        <f t="shared" si="17"/>
        <v>1.3632056849585472</v>
      </c>
      <c r="AM25" s="396"/>
      <c r="AN25" s="567">
        <f t="shared" si="18"/>
        <v>18</v>
      </c>
      <c r="AO25" s="567">
        <v>15</v>
      </c>
      <c r="AP25" s="567">
        <f t="shared" si="19"/>
        <v>2</v>
      </c>
      <c r="AQ25" s="568" t="str">
        <f t="shared" si="20"/>
        <v>Aragón</v>
      </c>
      <c r="AR25" s="569">
        <f t="shared" si="21"/>
        <v>5.4106363098983659</v>
      </c>
      <c r="AS25" s="396"/>
      <c r="AT25" s="567">
        <f t="shared" si="22"/>
        <v>16</v>
      </c>
      <c r="AU25" s="567">
        <v>15</v>
      </c>
      <c r="AV25" s="567">
        <f t="shared" si="23"/>
        <v>18</v>
      </c>
      <c r="AW25" s="568" t="str">
        <f t="shared" si="24"/>
        <v>Ceuta y Melilla</v>
      </c>
      <c r="AX25" s="569">
        <f t="shared" si="25"/>
        <v>31.412160823925529</v>
      </c>
    </row>
    <row r="26" spans="1:50" s="329" customFormat="1" ht="18" customHeight="1" x14ac:dyDescent="0.35">
      <c r="B26" s="548" t="s">
        <v>45</v>
      </c>
      <c r="C26" s="573"/>
      <c r="D26" s="581">
        <f t="shared" si="6"/>
        <v>2242343</v>
      </c>
      <c r="E26" s="575">
        <f t="shared" si="0"/>
        <v>4.5642595752912012</v>
      </c>
      <c r="F26" s="573"/>
      <c r="G26" s="582">
        <f>'20pobl'!J27</f>
        <v>1700124</v>
      </c>
      <c r="H26" s="577">
        <f t="shared" si="7"/>
        <v>4.3649250756206621</v>
      </c>
      <c r="I26" s="573"/>
      <c r="J26" s="582">
        <f>'20pobl'!Q27</f>
        <v>375067</v>
      </c>
      <c r="K26" s="577">
        <f t="shared" si="8"/>
        <v>5.2474375393662394</v>
      </c>
      <c r="L26" s="573"/>
      <c r="M26" s="582">
        <f>'20pobl'!X27</f>
        <v>167152</v>
      </c>
      <c r="N26" s="577">
        <f t="shared" si="1"/>
        <v>5.5147421497108384</v>
      </c>
      <c r="O26" s="573"/>
      <c r="P26" s="583">
        <f t="shared" si="2"/>
        <v>120635</v>
      </c>
      <c r="Q26" s="579">
        <f t="shared" si="9"/>
        <v>5.3798638299314598</v>
      </c>
      <c r="R26" s="573"/>
      <c r="S26" s="582">
        <f>'34adictcasaad'!G27</f>
        <v>31959</v>
      </c>
      <c r="T26" s="580">
        <f t="shared" si="10"/>
        <v>1.8798040613508191</v>
      </c>
      <c r="U26" s="573"/>
      <c r="V26" s="582">
        <f>'34adictcasaad'!J27</f>
        <v>24154</v>
      </c>
      <c r="W26" s="580">
        <f t="shared" si="11"/>
        <v>6.4399160683291248</v>
      </c>
      <c r="X26" s="573"/>
      <c r="Y26" s="582">
        <f>'34adictcasaad'!M27</f>
        <v>64522</v>
      </c>
      <c r="Z26" s="565">
        <f t="shared" si="12"/>
        <v>38.600794486455442</v>
      </c>
      <c r="AA26" s="566"/>
      <c r="AB26" s="567">
        <f t="shared" si="3"/>
        <v>3</v>
      </c>
      <c r="AC26" s="567">
        <v>16</v>
      </c>
      <c r="AD26" s="567">
        <f t="shared" si="13"/>
        <v>12</v>
      </c>
      <c r="AE26" s="568" t="str">
        <f t="shared" si="4"/>
        <v>Galicia</v>
      </c>
      <c r="AF26" s="570">
        <f t="shared" si="5"/>
        <v>3.6891917129479386</v>
      </c>
      <c r="AG26" s="396"/>
      <c r="AH26" s="567">
        <f t="shared" si="14"/>
        <v>3</v>
      </c>
      <c r="AI26" s="567">
        <v>16</v>
      </c>
      <c r="AJ26" s="567">
        <f t="shared" si="15"/>
        <v>4</v>
      </c>
      <c r="AK26" s="568" t="str">
        <f t="shared" si="16"/>
        <v>Balears, Illes</v>
      </c>
      <c r="AL26" s="569">
        <f t="shared" si="17"/>
        <v>1.3543118900617408</v>
      </c>
      <c r="AM26" s="396"/>
      <c r="AN26" s="567">
        <f t="shared" si="18"/>
        <v>9</v>
      </c>
      <c r="AO26" s="567">
        <v>16</v>
      </c>
      <c r="AP26" s="567">
        <f t="shared" si="19"/>
        <v>6</v>
      </c>
      <c r="AQ26" s="568" t="str">
        <f t="shared" si="20"/>
        <v>Cantabria</v>
      </c>
      <c r="AR26" s="569">
        <f t="shared" si="21"/>
        <v>4.9970980847359261</v>
      </c>
      <c r="AS26" s="396"/>
      <c r="AT26" s="567">
        <f t="shared" si="22"/>
        <v>9</v>
      </c>
      <c r="AU26" s="567">
        <v>16</v>
      </c>
      <c r="AV26" s="567">
        <f t="shared" si="23"/>
        <v>15</v>
      </c>
      <c r="AW26" s="568" t="str">
        <f t="shared" si="24"/>
        <v>Navarra, Comunidad Foral de</v>
      </c>
      <c r="AX26" s="569">
        <f t="shared" si="25"/>
        <v>31.157188804489152</v>
      </c>
    </row>
    <row r="27" spans="1:50" s="329" customFormat="1" ht="18" customHeight="1" x14ac:dyDescent="0.35">
      <c r="B27" s="548" t="s">
        <v>46</v>
      </c>
      <c r="C27" s="573"/>
      <c r="D27" s="581">
        <f t="shared" si="6"/>
        <v>326803</v>
      </c>
      <c r="E27" s="584">
        <f t="shared" si="0"/>
        <v>0.66520319236793413</v>
      </c>
      <c r="F27" s="573"/>
      <c r="G27" s="582">
        <f>'20pobl'!J28</f>
        <v>253300</v>
      </c>
      <c r="H27" s="585">
        <f t="shared" si="7"/>
        <v>0.65032640069472214</v>
      </c>
      <c r="I27" s="573"/>
      <c r="J27" s="582">
        <f>'20pobl'!Q28</f>
        <v>50572</v>
      </c>
      <c r="K27" s="585">
        <f t="shared" si="8"/>
        <v>0.7075360168738638</v>
      </c>
      <c r="L27" s="573"/>
      <c r="M27" s="582">
        <f>'20pobl'!X28</f>
        <v>22931</v>
      </c>
      <c r="N27" s="585">
        <f t="shared" si="1"/>
        <v>0.75654824492090567</v>
      </c>
      <c r="O27" s="573"/>
      <c r="P27" s="583">
        <f t="shared" si="2"/>
        <v>15148</v>
      </c>
      <c r="Q27" s="586">
        <f t="shared" si="9"/>
        <v>4.6352083671202529</v>
      </c>
      <c r="R27" s="573"/>
      <c r="S27" s="582">
        <f>'34adictcasaad'!G28</f>
        <v>3453</v>
      </c>
      <c r="T27" s="587">
        <f t="shared" si="10"/>
        <v>1.3632056849585472</v>
      </c>
      <c r="U27" s="573"/>
      <c r="V27" s="582">
        <f>'34adictcasaad'!J28</f>
        <v>2870</v>
      </c>
      <c r="W27" s="587">
        <f t="shared" si="11"/>
        <v>5.6750771177726804</v>
      </c>
      <c r="X27" s="573"/>
      <c r="Y27" s="582">
        <f>'34adictcasaad'!M28</f>
        <v>8825</v>
      </c>
      <c r="Z27" s="588">
        <f t="shared" si="12"/>
        <v>38.485020278225981</v>
      </c>
      <c r="AA27" s="566"/>
      <c r="AB27" s="567">
        <f t="shared" si="3"/>
        <v>7</v>
      </c>
      <c r="AC27" s="567">
        <v>17</v>
      </c>
      <c r="AD27" s="567">
        <f t="shared" si="13"/>
        <v>5</v>
      </c>
      <c r="AE27" s="568" t="str">
        <f t="shared" si="4"/>
        <v>Canarias</v>
      </c>
      <c r="AF27" s="569">
        <f t="shared" si="5"/>
        <v>3.5743156079200804</v>
      </c>
      <c r="AG27" s="396"/>
      <c r="AH27" s="567">
        <f t="shared" si="14"/>
        <v>15</v>
      </c>
      <c r="AI27" s="567">
        <v>17</v>
      </c>
      <c r="AJ27" s="567">
        <f t="shared" si="15"/>
        <v>13</v>
      </c>
      <c r="AK27" s="568" t="str">
        <f t="shared" si="16"/>
        <v>Madrid, Comunidad de</v>
      </c>
      <c r="AL27" s="569">
        <f t="shared" si="17"/>
        <v>1.165850377336717</v>
      </c>
      <c r="AM27" s="396"/>
      <c r="AN27" s="567">
        <f t="shared" si="18"/>
        <v>14</v>
      </c>
      <c r="AO27" s="567">
        <v>17</v>
      </c>
      <c r="AP27" s="567">
        <f t="shared" si="19"/>
        <v>3</v>
      </c>
      <c r="AQ27" s="568" t="str">
        <f t="shared" si="20"/>
        <v>Asturias, Principado de</v>
      </c>
      <c r="AR27" s="569">
        <f t="shared" si="21"/>
        <v>4.7978155641057469</v>
      </c>
      <c r="AS27" s="396"/>
      <c r="AT27" s="567">
        <f t="shared" si="22"/>
        <v>11</v>
      </c>
      <c r="AU27" s="567">
        <v>17</v>
      </c>
      <c r="AV27" s="567">
        <f t="shared" si="23"/>
        <v>6</v>
      </c>
      <c r="AW27" s="568" t="str">
        <f t="shared" si="24"/>
        <v>Cantabria</v>
      </c>
      <c r="AX27" s="569">
        <f t="shared" si="25"/>
        <v>29.963950289346361</v>
      </c>
    </row>
    <row r="28" spans="1:50" s="329" customFormat="1" ht="18" customHeight="1" x14ac:dyDescent="0.35">
      <c r="B28" s="548" t="s">
        <v>1</v>
      </c>
      <c r="C28" s="573"/>
      <c r="D28" s="581">
        <f t="shared" si="6"/>
        <v>170634</v>
      </c>
      <c r="E28" s="584">
        <f t="shared" si="0"/>
        <v>0.34732325445760925</v>
      </c>
      <c r="F28" s="573"/>
      <c r="G28" s="582">
        <f>'20pobl'!J29</f>
        <v>148157</v>
      </c>
      <c r="H28" s="585">
        <f t="shared" si="7"/>
        <v>0.38038061013710206</v>
      </c>
      <c r="I28" s="573"/>
      <c r="J28" s="582">
        <f>'20pobl'!Q29</f>
        <v>17428</v>
      </c>
      <c r="K28" s="585">
        <f t="shared" si="8"/>
        <v>0.24382934631965708</v>
      </c>
      <c r="L28" s="573"/>
      <c r="M28" s="582">
        <f>'20pobl'!X29</f>
        <v>5049</v>
      </c>
      <c r="N28" s="585">
        <f t="shared" si="1"/>
        <v>0.16657852202719695</v>
      </c>
      <c r="O28" s="573"/>
      <c r="P28" s="583">
        <f t="shared" si="2"/>
        <v>5786</v>
      </c>
      <c r="Q28" s="586">
        <f t="shared" si="9"/>
        <v>3.3908834112779398</v>
      </c>
      <c r="R28" s="573"/>
      <c r="S28" s="582">
        <f>'34adictcasaad'!G29</f>
        <v>3131</v>
      </c>
      <c r="T28" s="587">
        <f t="shared" si="10"/>
        <v>2.1132987304008584</v>
      </c>
      <c r="U28" s="573"/>
      <c r="V28" s="582">
        <f>'34adictcasaad'!J29</f>
        <v>1069</v>
      </c>
      <c r="W28" s="587">
        <f t="shared" si="11"/>
        <v>6.1338076658251088</v>
      </c>
      <c r="X28" s="573"/>
      <c r="Y28" s="582">
        <f>'34adictcasaad'!M29</f>
        <v>1586</v>
      </c>
      <c r="Z28" s="588">
        <f t="shared" si="12"/>
        <v>31.412160823925529</v>
      </c>
      <c r="AA28" s="566"/>
      <c r="AB28" s="567">
        <f t="shared" si="3"/>
        <v>19</v>
      </c>
      <c r="AC28" s="567">
        <v>18</v>
      </c>
      <c r="AD28" s="567">
        <f t="shared" si="13"/>
        <v>15</v>
      </c>
      <c r="AE28" s="568" t="str">
        <f t="shared" si="4"/>
        <v>Navarra, Comunidad Foral de</v>
      </c>
      <c r="AF28" s="569">
        <f t="shared" si="5"/>
        <v>3.4978226346559351</v>
      </c>
      <c r="AG28" s="396"/>
      <c r="AH28" s="567">
        <f t="shared" si="14"/>
        <v>1</v>
      </c>
      <c r="AI28" s="567">
        <v>18</v>
      </c>
      <c r="AJ28" s="567">
        <f t="shared" si="15"/>
        <v>2</v>
      </c>
      <c r="AK28" s="568" t="str">
        <f t="shared" si="16"/>
        <v>Aragón</v>
      </c>
      <c r="AL28" s="569">
        <f t="shared" si="17"/>
        <v>1.0672241378983864</v>
      </c>
      <c r="AM28" s="396"/>
      <c r="AN28" s="567">
        <f t="shared" si="18"/>
        <v>11</v>
      </c>
      <c r="AO28" s="567">
        <v>18</v>
      </c>
      <c r="AP28" s="567">
        <f t="shared" si="19"/>
        <v>15</v>
      </c>
      <c r="AQ28" s="568" t="str">
        <f t="shared" si="20"/>
        <v>Navarra, Comunidad Foral de</v>
      </c>
      <c r="AR28" s="569">
        <f t="shared" si="21"/>
        <v>4.5970209137870501</v>
      </c>
      <c r="AS28" s="396"/>
      <c r="AT28" s="567">
        <f t="shared" si="22"/>
        <v>15</v>
      </c>
      <c r="AU28" s="567">
        <v>18</v>
      </c>
      <c r="AV28" s="567">
        <f t="shared" si="23"/>
        <v>3</v>
      </c>
      <c r="AW28" s="568" t="str">
        <f t="shared" si="24"/>
        <v>Asturias, Principado de</v>
      </c>
      <c r="AX28" s="569">
        <f t="shared" si="25"/>
        <v>27.757348689840189</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4"/>
        <v>Ceuta y Melilla</v>
      </c>
      <c r="AF29" s="569">
        <f t="shared" si="5"/>
        <v>3.3908834112779398</v>
      </c>
      <c r="AG29" s="396"/>
      <c r="AH29" s="396"/>
      <c r="AI29" s="396"/>
      <c r="AJ29" s="567">
        <f>MATCH(AI30,AH$11:AH$30,0)</f>
        <v>15</v>
      </c>
      <c r="AK29" s="568" t="str">
        <f t="shared" si="16"/>
        <v>Navarra, Comunidad Foral de</v>
      </c>
      <c r="AL29" s="569">
        <f t="shared" si="17"/>
        <v>1.050858750370151</v>
      </c>
      <c r="AM29" s="396"/>
      <c r="AN29" s="396"/>
      <c r="AO29" s="396"/>
      <c r="AP29" s="567">
        <f>MATCH(AO30,AN$11:AN$30,0)</f>
        <v>12</v>
      </c>
      <c r="AQ29" s="568" t="str">
        <f t="shared" si="20"/>
        <v>Galicia</v>
      </c>
      <c r="AR29" s="569">
        <f>INDEX(W$11:W$30,AP29,1)</f>
        <v>3.660402210692999</v>
      </c>
      <c r="AS29" s="396"/>
      <c r="AT29" s="396"/>
      <c r="AU29" s="396"/>
      <c r="AV29" s="567">
        <f>MATCH(AU30,AT$11:AT$30,0)</f>
        <v>12</v>
      </c>
      <c r="AW29" s="568" t="str">
        <f t="shared" si="24"/>
        <v>Galicia</v>
      </c>
      <c r="AX29" s="569">
        <f t="shared" si="25"/>
        <v>22.182794472329054</v>
      </c>
    </row>
    <row r="30" spans="1:50" s="329" customFormat="1" ht="18" customHeight="1" x14ac:dyDescent="0.3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2236554</v>
      </c>
      <c r="Q30" s="545">
        <f>P30*100/D30</f>
        <v>4.5524761422118907</v>
      </c>
      <c r="R30" s="320"/>
      <c r="S30" s="549">
        <f>SUM(S11:S28)</f>
        <v>585663</v>
      </c>
      <c r="T30" s="546">
        <f>S30*100/G30</f>
        <v>1.50364039009109</v>
      </c>
      <c r="U30" s="320"/>
      <c r="V30" s="549">
        <f>SUM(V11:V28)</f>
        <v>480955</v>
      </c>
      <c r="W30" s="546">
        <f>V30*100/J30</f>
        <v>6.7288812978638211</v>
      </c>
      <c r="X30" s="320"/>
      <c r="Y30" s="549">
        <f>SUM(Y11:Y28)</f>
        <v>1169936</v>
      </c>
      <c r="Z30" s="551">
        <f>Y30*100/M30</f>
        <v>38.598972023452305</v>
      </c>
      <c r="AA30" s="566"/>
      <c r="AB30" s="567">
        <f>_xlfn.RANK.EQ(Q30,Q$11:Q$30,0)</f>
        <v>8</v>
      </c>
      <c r="AC30" s="567">
        <v>19</v>
      </c>
      <c r="AD30" s="396"/>
      <c r="AE30" s="396"/>
      <c r="AF30" s="589"/>
      <c r="AG30" s="396"/>
      <c r="AH30" s="567">
        <f t="shared" si="14"/>
        <v>10</v>
      </c>
      <c r="AI30" s="567">
        <v>19</v>
      </c>
      <c r="AJ30" s="396"/>
      <c r="AK30" s="396"/>
      <c r="AL30" s="589"/>
      <c r="AM30" s="396"/>
      <c r="AN30" s="567">
        <f t="shared" si="18"/>
        <v>7</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22" t="s">
        <v>170</v>
      </c>
      <c r="C33" s="1522"/>
      <c r="D33" s="1522"/>
      <c r="E33" s="1522"/>
      <c r="F33" s="1522"/>
      <c r="G33" s="1522"/>
      <c r="H33" s="1522"/>
      <c r="I33" s="1522"/>
      <c r="J33" s="1522"/>
      <c r="K33" s="1522"/>
      <c r="L33" s="1522"/>
      <c r="M33" s="1522"/>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3"/>
      <c r="C34" s="1523"/>
      <c r="D34" s="1523"/>
      <c r="E34" s="1523"/>
      <c r="F34" s="1523"/>
      <c r="G34" s="1523"/>
      <c r="H34" s="1523"/>
      <c r="I34" s="1523"/>
      <c r="J34" s="1523"/>
      <c r="K34" s="1523"/>
      <c r="L34" s="1523"/>
      <c r="M34" s="1523"/>
      <c r="N34" s="1523"/>
      <c r="O34" s="1523"/>
      <c r="P34" s="1523"/>
    </row>
    <row r="35" spans="2:50" s="329" customFormat="1" ht="4.5" customHeight="1" x14ac:dyDescent="0.25">
      <c r="B35" s="1473"/>
      <c r="C35" s="1473"/>
      <c r="D35" s="1473"/>
      <c r="E35" s="1473"/>
      <c r="F35" s="1473"/>
      <c r="G35" s="1473"/>
      <c r="H35" s="1473"/>
      <c r="I35" s="1473"/>
      <c r="J35" s="1473"/>
      <c r="K35" s="1473"/>
      <c r="L35" s="1473"/>
      <c r="M35" s="1473"/>
      <c r="N35" s="1473"/>
      <c r="O35" s="1473"/>
      <c r="P35" s="1473"/>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71"/>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45"/>
      <c r="C2" s="1445"/>
      <c r="X2" s="599"/>
      <c r="Y2" s="599"/>
      <c r="Z2" s="599"/>
      <c r="AA2" s="556"/>
      <c r="AB2" s="556"/>
      <c r="AC2" s="556"/>
      <c r="AD2" s="556"/>
    </row>
    <row r="3" spans="1:34" s="345" customFormat="1" ht="32.25" customHeight="1" x14ac:dyDescent="0.25">
      <c r="B3" s="1446"/>
      <c r="C3" s="1446"/>
      <c r="X3" s="599"/>
      <c r="Y3" s="599"/>
      <c r="Z3" s="599"/>
      <c r="AA3" s="556"/>
      <c r="AB3" s="556"/>
      <c r="AC3" s="556"/>
      <c r="AD3" s="556"/>
    </row>
    <row r="4" spans="1:34" s="492" customFormat="1" ht="19.5" customHeight="1" x14ac:dyDescent="0.25">
      <c r="A4" s="1541" t="s">
        <v>471</v>
      </c>
      <c r="B4" s="1541"/>
      <c r="C4" s="1541"/>
      <c r="D4" s="1541"/>
      <c r="E4" s="1541"/>
      <c r="F4" s="1541"/>
      <c r="G4" s="1541"/>
      <c r="H4" s="1541"/>
      <c r="I4" s="1541"/>
      <c r="J4" s="1541"/>
      <c r="K4" s="1541"/>
      <c r="L4" s="1541"/>
      <c r="M4" s="1541"/>
      <c r="N4" s="1541"/>
      <c r="O4" s="1541"/>
      <c r="P4" s="1541"/>
      <c r="Q4" s="1541"/>
      <c r="R4" s="1541"/>
      <c r="S4" s="1541"/>
      <c r="T4" s="1541"/>
      <c r="U4" s="1541"/>
      <c r="V4" s="1541"/>
      <c r="AA4" s="556"/>
      <c r="AB4" s="556"/>
      <c r="AC4" s="556"/>
      <c r="AD4" s="556"/>
    </row>
    <row r="5" spans="1:34" s="492" customFormat="1" ht="15.5"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c r="V5" s="1484"/>
      <c r="AA5" s="556"/>
      <c r="AB5" s="556"/>
      <c r="AC5" s="556"/>
      <c r="AD5" s="556"/>
    </row>
    <row r="6" spans="1:34" s="492" customFormat="1" ht="6" customHeight="1" x14ac:dyDescent="0.25">
      <c r="AA6" s="556"/>
      <c r="AB6" s="556"/>
      <c r="AC6" s="556"/>
      <c r="AD6" s="556"/>
    </row>
    <row r="7" spans="1:34" s="437" customFormat="1" ht="7.5" customHeight="1" x14ac:dyDescent="0.25">
      <c r="A7" s="488"/>
      <c r="B7" s="1449" t="s">
        <v>12</v>
      </c>
      <c r="D7" s="1485" t="s">
        <v>243</v>
      </c>
      <c r="E7" s="593"/>
      <c r="F7" s="1539"/>
      <c r="G7" s="1539"/>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50"/>
      <c r="D8" s="1538"/>
      <c r="F8" s="1485" t="s">
        <v>382</v>
      </c>
      <c r="G8" s="1486"/>
      <c r="I8" s="1485" t="s">
        <v>383</v>
      </c>
      <c r="J8" s="1487"/>
      <c r="K8" s="1529" t="s">
        <v>371</v>
      </c>
      <c r="L8" s="1530"/>
      <c r="M8" s="1530"/>
      <c r="N8" s="1530"/>
      <c r="O8" s="1530"/>
      <c r="P8" s="1530"/>
      <c r="Q8" s="1530"/>
      <c r="R8" s="1530"/>
      <c r="S8" s="1530"/>
      <c r="T8" s="1530"/>
      <c r="U8" s="1530"/>
      <c r="V8" s="1531"/>
      <c r="AA8" s="513"/>
      <c r="AB8" s="513"/>
      <c r="AC8" s="513"/>
      <c r="AD8" s="513"/>
    </row>
    <row r="9" spans="1:34" s="437" customFormat="1" ht="25.5" customHeight="1" x14ac:dyDescent="0.25">
      <c r="A9" s="488"/>
      <c r="B9" s="1450"/>
      <c r="D9" s="1504"/>
      <c r="E9" s="491"/>
      <c r="F9" s="1527"/>
      <c r="G9" s="1540"/>
      <c r="I9" s="1527"/>
      <c r="J9" s="1528"/>
      <c r="K9" s="1524" t="s">
        <v>372</v>
      </c>
      <c r="L9" s="1525"/>
      <c r="M9" s="1524" t="s">
        <v>373</v>
      </c>
      <c r="N9" s="1526"/>
      <c r="O9" s="1524" t="s">
        <v>374</v>
      </c>
      <c r="P9" s="1525"/>
      <c r="Q9" s="1533" t="s">
        <v>375</v>
      </c>
      <c r="R9" s="1533"/>
      <c r="S9" s="1534" t="s">
        <v>376</v>
      </c>
      <c r="T9" s="1535"/>
      <c r="U9" s="1536" t="s">
        <v>377</v>
      </c>
      <c r="V9" s="1537"/>
      <c r="AA9" s="513"/>
      <c r="AB9" s="513"/>
      <c r="AC9" s="513"/>
      <c r="AD9" s="513"/>
    </row>
    <row r="10" spans="1:34" s="437" customFormat="1" ht="39" x14ac:dyDescent="0.25">
      <c r="A10" s="488"/>
      <c r="B10" s="1451"/>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444855</v>
      </c>
      <c r="E12" s="350"/>
      <c r="F12" s="355">
        <v>8623</v>
      </c>
      <c r="G12" s="358">
        <v>1.9383844173944318</v>
      </c>
      <c r="H12" s="350"/>
      <c r="I12" s="355">
        <v>3835</v>
      </c>
      <c r="J12" s="358">
        <v>0.86207865484258916</v>
      </c>
      <c r="K12" s="355">
        <v>3402</v>
      </c>
      <c r="L12" s="358">
        <v>88.709256844850074</v>
      </c>
      <c r="M12" s="355">
        <v>80</v>
      </c>
      <c r="N12" s="358">
        <v>2.0860495436766624</v>
      </c>
      <c r="O12" s="355">
        <v>4</v>
      </c>
      <c r="P12" s="358">
        <v>0.10430247718383312</v>
      </c>
      <c r="Q12" s="355">
        <v>322</v>
      </c>
      <c r="R12" s="358">
        <v>8.3963494132985659</v>
      </c>
      <c r="S12" s="355">
        <v>12</v>
      </c>
      <c r="T12" s="358">
        <v>0.31290743155149936</v>
      </c>
      <c r="U12" s="355">
        <v>15</v>
      </c>
      <c r="V12" s="358">
        <v>0.39113428943937423</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57743</v>
      </c>
      <c r="E13" s="350"/>
      <c r="F13" s="368">
        <v>1240</v>
      </c>
      <c r="G13" s="372">
        <v>2.1474464437247804</v>
      </c>
      <c r="H13" s="350"/>
      <c r="I13" s="368">
        <v>658</v>
      </c>
      <c r="J13" s="372">
        <v>1.1395320644926659</v>
      </c>
      <c r="K13" s="368">
        <v>631</v>
      </c>
      <c r="L13" s="372">
        <v>95.896656534954403</v>
      </c>
      <c r="M13" s="368">
        <v>10</v>
      </c>
      <c r="N13" s="372">
        <v>1.5197568389057752</v>
      </c>
      <c r="O13" s="368">
        <v>0</v>
      </c>
      <c r="P13" s="372">
        <v>0</v>
      </c>
      <c r="Q13" s="368">
        <v>7</v>
      </c>
      <c r="R13" s="372">
        <v>1.0638297872340425</v>
      </c>
      <c r="S13" s="368">
        <v>0</v>
      </c>
      <c r="T13" s="372">
        <v>0</v>
      </c>
      <c r="U13" s="368">
        <v>10</v>
      </c>
      <c r="V13" s="372">
        <v>1.5197568389057752</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43644</v>
      </c>
      <c r="E14" s="350"/>
      <c r="F14" s="368">
        <v>609</v>
      </c>
      <c r="G14" s="372">
        <v>1.3953808083585373</v>
      </c>
      <c r="H14" s="350"/>
      <c r="I14" s="368">
        <v>456</v>
      </c>
      <c r="J14" s="372">
        <v>1.0448171569975253</v>
      </c>
      <c r="K14" s="368">
        <v>422</v>
      </c>
      <c r="L14" s="372">
        <v>92.543859649122808</v>
      </c>
      <c r="M14" s="368">
        <v>0</v>
      </c>
      <c r="N14" s="372">
        <v>0</v>
      </c>
      <c r="O14" s="368">
        <v>0</v>
      </c>
      <c r="P14" s="372">
        <v>0</v>
      </c>
      <c r="Q14" s="368">
        <v>2</v>
      </c>
      <c r="R14" s="372">
        <v>0.43859649122807015</v>
      </c>
      <c r="S14" s="368">
        <v>0</v>
      </c>
      <c r="T14" s="372">
        <v>0</v>
      </c>
      <c r="U14" s="368">
        <v>32</v>
      </c>
      <c r="V14" s="372">
        <v>7.0175438596491224</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47891</v>
      </c>
      <c r="E15" s="350"/>
      <c r="F15" s="368">
        <v>757</v>
      </c>
      <c r="G15" s="372">
        <v>1.5806727777661775</v>
      </c>
      <c r="H15" s="350"/>
      <c r="I15" s="368">
        <v>463</v>
      </c>
      <c r="J15" s="372">
        <v>0.96677872669186282</v>
      </c>
      <c r="K15" s="368">
        <v>449</v>
      </c>
      <c r="L15" s="372">
        <v>96.976241900647949</v>
      </c>
      <c r="M15" s="368">
        <v>11</v>
      </c>
      <c r="N15" s="372">
        <v>2.3758099352051838</v>
      </c>
      <c r="O15" s="368">
        <v>0</v>
      </c>
      <c r="P15" s="372">
        <v>0</v>
      </c>
      <c r="Q15" s="368">
        <v>0</v>
      </c>
      <c r="R15" s="372">
        <v>0</v>
      </c>
      <c r="S15" s="368">
        <v>3</v>
      </c>
      <c r="T15" s="372">
        <v>0.64794816414686829</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80739</v>
      </c>
      <c r="E16" s="350"/>
      <c r="F16" s="368">
        <v>2229</v>
      </c>
      <c r="G16" s="372">
        <v>2.7607475940995059</v>
      </c>
      <c r="H16" s="350"/>
      <c r="I16" s="368">
        <v>782</v>
      </c>
      <c r="J16" s="372">
        <v>0.96855299173881271</v>
      </c>
      <c r="K16" s="368">
        <v>733</v>
      </c>
      <c r="L16" s="372">
        <v>93.734015345268546</v>
      </c>
      <c r="M16" s="368">
        <v>11</v>
      </c>
      <c r="N16" s="372">
        <v>1.4066496163682864</v>
      </c>
      <c r="O16" s="368">
        <v>0</v>
      </c>
      <c r="P16" s="372">
        <v>0</v>
      </c>
      <c r="Q16" s="368">
        <v>21</v>
      </c>
      <c r="R16" s="372">
        <v>2.6854219948849107</v>
      </c>
      <c r="S16" s="368">
        <v>6</v>
      </c>
      <c r="T16" s="372">
        <v>0.76726342710997442</v>
      </c>
      <c r="U16" s="368">
        <v>11</v>
      </c>
      <c r="V16" s="372">
        <v>1.4066496163682864</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24665</v>
      </c>
      <c r="E17" s="350"/>
      <c r="F17" s="377">
        <v>2365</v>
      </c>
      <c r="G17" s="372">
        <v>9.5884857084938169</v>
      </c>
      <c r="H17" s="350"/>
      <c r="I17" s="377">
        <v>330</v>
      </c>
      <c r="J17" s="372">
        <v>1.3379282383944862</v>
      </c>
      <c r="K17" s="377">
        <v>228</v>
      </c>
      <c r="L17" s="372">
        <v>69.090909090909093</v>
      </c>
      <c r="M17" s="377">
        <v>3</v>
      </c>
      <c r="N17" s="372">
        <v>0.90909090909090906</v>
      </c>
      <c r="O17" s="377">
        <v>0</v>
      </c>
      <c r="P17" s="372">
        <v>0</v>
      </c>
      <c r="Q17" s="377">
        <v>82</v>
      </c>
      <c r="R17" s="372">
        <v>24.848484848484848</v>
      </c>
      <c r="S17" s="377">
        <v>0</v>
      </c>
      <c r="T17" s="372">
        <v>0</v>
      </c>
      <c r="U17" s="377">
        <v>17</v>
      </c>
      <c r="V17" s="372">
        <v>5.1515151515151514</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157675</v>
      </c>
      <c r="E18" s="350"/>
      <c r="F18" s="368">
        <v>1202</v>
      </c>
      <c r="G18" s="372">
        <v>0.76232757253844929</v>
      </c>
      <c r="H18" s="350"/>
      <c r="I18" s="368">
        <v>1511</v>
      </c>
      <c r="J18" s="372">
        <v>0.95830030125257648</v>
      </c>
      <c r="K18" s="368">
        <v>1423</v>
      </c>
      <c r="L18" s="372">
        <v>94.176042356055589</v>
      </c>
      <c r="M18" s="368">
        <v>54</v>
      </c>
      <c r="N18" s="372">
        <v>3.5737921906022501</v>
      </c>
      <c r="O18" s="368">
        <v>0</v>
      </c>
      <c r="P18" s="372">
        <v>0</v>
      </c>
      <c r="Q18" s="368">
        <v>0</v>
      </c>
      <c r="R18" s="372">
        <v>0</v>
      </c>
      <c r="S18" s="368">
        <v>1</v>
      </c>
      <c r="T18" s="372">
        <v>6.6181336863004633E-2</v>
      </c>
      <c r="U18" s="368">
        <v>33</v>
      </c>
      <c r="V18" s="372">
        <v>2.1839841164791531</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101205</v>
      </c>
      <c r="E19" s="350"/>
      <c r="F19" s="368">
        <v>1824</v>
      </c>
      <c r="G19" s="372">
        <v>1.8022824959241144</v>
      </c>
      <c r="H19" s="350"/>
      <c r="I19" s="368">
        <v>1226</v>
      </c>
      <c r="J19" s="372">
        <v>1.2114025986858357</v>
      </c>
      <c r="K19" s="368">
        <v>1010</v>
      </c>
      <c r="L19" s="372">
        <v>82.381729200652529</v>
      </c>
      <c r="M19" s="368">
        <v>52</v>
      </c>
      <c r="N19" s="372">
        <v>4.2414355628058731</v>
      </c>
      <c r="O19" s="368">
        <v>2</v>
      </c>
      <c r="P19" s="372">
        <v>0.16313213703099511</v>
      </c>
      <c r="Q19" s="368">
        <v>11</v>
      </c>
      <c r="R19" s="372">
        <v>0.897226753670473</v>
      </c>
      <c r="S19" s="368">
        <v>0</v>
      </c>
      <c r="T19" s="372">
        <v>0</v>
      </c>
      <c r="U19" s="368">
        <v>151</v>
      </c>
      <c r="V19" s="372">
        <v>12.31647634584013</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381931</v>
      </c>
      <c r="E20" s="350"/>
      <c r="F20" s="368">
        <v>6891</v>
      </c>
      <c r="G20" s="372">
        <v>1.8042526006006321</v>
      </c>
      <c r="H20" s="350"/>
      <c r="I20" s="368">
        <v>4360</v>
      </c>
      <c r="J20" s="372">
        <v>1.1415674559017204</v>
      </c>
      <c r="K20" s="368">
        <v>3214</v>
      </c>
      <c r="L20" s="372">
        <v>73.715596330275233</v>
      </c>
      <c r="M20" s="368">
        <v>68</v>
      </c>
      <c r="N20" s="372">
        <v>1.5596330275229358</v>
      </c>
      <c r="O20" s="368">
        <v>830</v>
      </c>
      <c r="P20" s="372">
        <v>19.036697247706421</v>
      </c>
      <c r="Q20" s="368">
        <v>0</v>
      </c>
      <c r="R20" s="372">
        <v>0</v>
      </c>
      <c r="S20" s="368">
        <v>48</v>
      </c>
      <c r="T20" s="372">
        <v>1.1009174311926606</v>
      </c>
      <c r="U20" s="368">
        <v>200</v>
      </c>
      <c r="V20" s="372">
        <v>4.5871559633027523</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221569</v>
      </c>
      <c r="E21" s="350"/>
      <c r="F21" s="368">
        <v>4505</v>
      </c>
      <c r="G21" s="372">
        <v>2.033226669795865</v>
      </c>
      <c r="H21" s="350"/>
      <c r="I21" s="368">
        <v>2004</v>
      </c>
      <c r="J21" s="372">
        <v>0.90445865621995858</v>
      </c>
      <c r="K21" s="368">
        <v>1884</v>
      </c>
      <c r="L21" s="372">
        <v>94.011976047904184</v>
      </c>
      <c r="M21" s="368">
        <v>58</v>
      </c>
      <c r="N21" s="372">
        <v>2.8942115768463075</v>
      </c>
      <c r="O21" s="368">
        <v>0</v>
      </c>
      <c r="P21" s="372">
        <v>0</v>
      </c>
      <c r="Q21" s="368">
        <v>9</v>
      </c>
      <c r="R21" s="372">
        <v>0.44910179640718562</v>
      </c>
      <c r="S21" s="368">
        <v>6</v>
      </c>
      <c r="T21" s="372">
        <v>0.29940119760479045</v>
      </c>
      <c r="U21" s="368">
        <v>47</v>
      </c>
      <c r="V21" s="372">
        <v>2.345309381237525</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58238</v>
      </c>
      <c r="E22" s="350"/>
      <c r="F22" s="368">
        <v>708</v>
      </c>
      <c r="G22" s="372">
        <v>1.2157010886362856</v>
      </c>
      <c r="H22" s="350"/>
      <c r="I22" s="368">
        <v>640</v>
      </c>
      <c r="J22" s="372">
        <v>1.098938837185343</v>
      </c>
      <c r="K22" s="368">
        <v>516</v>
      </c>
      <c r="L22" s="372">
        <v>80.625</v>
      </c>
      <c r="M22" s="368">
        <v>27</v>
      </c>
      <c r="N22" s="372">
        <v>4.21875</v>
      </c>
      <c r="O22" s="368">
        <v>0</v>
      </c>
      <c r="P22" s="372">
        <v>0</v>
      </c>
      <c r="Q22" s="368">
        <v>7</v>
      </c>
      <c r="R22" s="372">
        <v>1.09375</v>
      </c>
      <c r="S22" s="368">
        <v>0</v>
      </c>
      <c r="T22" s="372">
        <v>0</v>
      </c>
      <c r="U22" s="368">
        <v>90</v>
      </c>
      <c r="V22" s="372">
        <v>14.0625</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100152</v>
      </c>
      <c r="E23" s="350"/>
      <c r="F23" s="368">
        <v>2466</v>
      </c>
      <c r="G23" s="372">
        <v>2.4622573687994249</v>
      </c>
      <c r="H23" s="350"/>
      <c r="I23" s="368">
        <v>1128</v>
      </c>
      <c r="J23" s="372">
        <v>1.1262880421758925</v>
      </c>
      <c r="K23" s="368">
        <v>1111</v>
      </c>
      <c r="L23" s="372">
        <v>98.49290780141844</v>
      </c>
      <c r="M23" s="368">
        <v>14</v>
      </c>
      <c r="N23" s="372">
        <v>1.2411347517730498</v>
      </c>
      <c r="O23" s="368">
        <v>0</v>
      </c>
      <c r="P23" s="372">
        <v>0</v>
      </c>
      <c r="Q23" s="368">
        <v>1</v>
      </c>
      <c r="R23" s="372">
        <v>8.8652482269503549E-2</v>
      </c>
      <c r="S23" s="368">
        <v>0</v>
      </c>
      <c r="T23" s="372">
        <v>0</v>
      </c>
      <c r="U23" s="368">
        <v>2</v>
      </c>
      <c r="V23" s="372">
        <v>0.1773049645390071</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282709</v>
      </c>
      <c r="E24" s="350"/>
      <c r="F24" s="368">
        <v>6928</v>
      </c>
      <c r="G24" s="372">
        <v>2.450576387734384</v>
      </c>
      <c r="H24" s="350"/>
      <c r="I24" s="368">
        <v>2940</v>
      </c>
      <c r="J24" s="372">
        <v>1.0399385941020625</v>
      </c>
      <c r="K24" s="368">
        <v>2082</v>
      </c>
      <c r="L24" s="372">
        <v>70.816326530612244</v>
      </c>
      <c r="M24" s="368">
        <v>147</v>
      </c>
      <c r="N24" s="372">
        <v>5</v>
      </c>
      <c r="O24" s="368">
        <v>0</v>
      </c>
      <c r="P24" s="372">
        <v>0</v>
      </c>
      <c r="Q24" s="368">
        <v>23</v>
      </c>
      <c r="R24" s="372">
        <v>0.78231292517006812</v>
      </c>
      <c r="S24" s="368">
        <v>0</v>
      </c>
      <c r="T24" s="372">
        <v>0</v>
      </c>
      <c r="U24" s="368">
        <v>688</v>
      </c>
      <c r="V24" s="372">
        <v>23.401360544217688</v>
      </c>
      <c r="X24" s="606"/>
      <c r="Y24" s="606"/>
      <c r="Z24" s="606"/>
      <c r="AA24" s="604">
        <v>44681</v>
      </c>
      <c r="AB24" s="602">
        <v>29337</v>
      </c>
      <c r="AC24" s="602">
        <v>20494</v>
      </c>
      <c r="AD24" s="567"/>
      <c r="AE24" s="360"/>
      <c r="AF24" s="360"/>
      <c r="AG24" s="361"/>
      <c r="AH24" s="607"/>
    </row>
    <row r="25" spans="1:34" x14ac:dyDescent="0.35">
      <c r="A25" s="332"/>
      <c r="B25" s="363" t="s">
        <v>43</v>
      </c>
      <c r="C25" s="350"/>
      <c r="D25" s="608">
        <v>68049</v>
      </c>
      <c r="E25" s="350"/>
      <c r="F25" s="368">
        <v>1379</v>
      </c>
      <c r="G25" s="372">
        <v>2.0264809181619126</v>
      </c>
      <c r="H25" s="350"/>
      <c r="I25" s="368">
        <v>801</v>
      </c>
      <c r="J25" s="372">
        <v>1.1770929771194287</v>
      </c>
      <c r="K25" s="368">
        <v>472</v>
      </c>
      <c r="L25" s="372">
        <v>58.92634207240949</v>
      </c>
      <c r="M25" s="368">
        <v>12</v>
      </c>
      <c r="N25" s="372">
        <v>1.4981273408239701</v>
      </c>
      <c r="O25" s="368">
        <v>1</v>
      </c>
      <c r="P25" s="372">
        <v>0.12484394506866417</v>
      </c>
      <c r="Q25" s="368">
        <v>279</v>
      </c>
      <c r="R25" s="372">
        <v>34.831460674157306</v>
      </c>
      <c r="S25" s="368">
        <v>14</v>
      </c>
      <c r="T25" s="372">
        <v>1.7478152309612984</v>
      </c>
      <c r="U25" s="368">
        <v>23</v>
      </c>
      <c r="V25" s="372">
        <v>2.8714107365792758</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23920</v>
      </c>
      <c r="E26" s="350"/>
      <c r="F26" s="377">
        <v>361</v>
      </c>
      <c r="G26" s="372">
        <v>1.5091973244147157</v>
      </c>
      <c r="H26" s="350"/>
      <c r="I26" s="377">
        <v>269</v>
      </c>
      <c r="J26" s="372">
        <v>1.1245819397993311</v>
      </c>
      <c r="K26" s="377">
        <v>263</v>
      </c>
      <c r="L26" s="372">
        <v>97.769516728624538</v>
      </c>
      <c r="M26" s="377">
        <v>6</v>
      </c>
      <c r="N26" s="372">
        <v>2.2304832713754648</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120635</v>
      </c>
      <c r="E27" s="350"/>
      <c r="F27" s="377">
        <v>1378</v>
      </c>
      <c r="G27" s="372">
        <v>1.1422887221784723</v>
      </c>
      <c r="H27" s="350"/>
      <c r="I27" s="377">
        <v>1260</v>
      </c>
      <c r="J27" s="372">
        <v>1.0444729970572388</v>
      </c>
      <c r="K27" s="377">
        <v>1159</v>
      </c>
      <c r="L27" s="372">
        <v>91.984126984126974</v>
      </c>
      <c r="M27" s="377">
        <v>62</v>
      </c>
      <c r="N27" s="372">
        <v>4.9206349206349209</v>
      </c>
      <c r="O27" s="377">
        <v>0</v>
      </c>
      <c r="P27" s="372">
        <v>0</v>
      </c>
      <c r="Q27" s="377">
        <v>9</v>
      </c>
      <c r="R27" s="372">
        <v>0.7142857142857143</v>
      </c>
      <c r="S27" s="377">
        <v>26</v>
      </c>
      <c r="T27" s="372">
        <v>2.0634920634920633</v>
      </c>
      <c r="U27" s="377">
        <v>4</v>
      </c>
      <c r="V27" s="372">
        <v>0.31746031746031744</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15148</v>
      </c>
      <c r="E28" s="350"/>
      <c r="F28" s="377">
        <v>322</v>
      </c>
      <c r="G28" s="383">
        <v>2.1256931608133085</v>
      </c>
      <c r="H28" s="350"/>
      <c r="I28" s="377">
        <v>231</v>
      </c>
      <c r="J28" s="383">
        <v>1.5249537892791127</v>
      </c>
      <c r="K28" s="377">
        <v>89</v>
      </c>
      <c r="L28" s="383">
        <v>38.528138528138527</v>
      </c>
      <c r="M28" s="377">
        <v>3</v>
      </c>
      <c r="N28" s="383">
        <v>1.2987012987012987</v>
      </c>
      <c r="O28" s="377">
        <v>105</v>
      </c>
      <c r="P28" s="383">
        <v>45.454545454545453</v>
      </c>
      <c r="Q28" s="377">
        <v>0</v>
      </c>
      <c r="R28" s="383">
        <v>0</v>
      </c>
      <c r="S28" s="377">
        <v>0</v>
      </c>
      <c r="T28" s="383">
        <v>0</v>
      </c>
      <c r="U28" s="377">
        <v>34</v>
      </c>
      <c r="V28" s="383">
        <v>14.71861471861472</v>
      </c>
      <c r="X28" s="606"/>
      <c r="Y28" s="606"/>
      <c r="Z28" s="606"/>
      <c r="AA28" s="604">
        <v>44804</v>
      </c>
      <c r="AB28" s="602">
        <v>19988</v>
      </c>
      <c r="AC28" s="602">
        <v>21716</v>
      </c>
      <c r="AD28" s="567"/>
      <c r="AE28" s="360"/>
      <c r="AF28" s="360"/>
      <c r="AG28" s="361"/>
      <c r="AH28" s="607"/>
    </row>
    <row r="29" spans="1:34" s="331" customFormat="1" x14ac:dyDescent="0.35">
      <c r="B29" s="384" t="s">
        <v>1</v>
      </c>
      <c r="C29" s="350"/>
      <c r="D29" s="611">
        <v>5786</v>
      </c>
      <c r="E29" s="350"/>
      <c r="F29" s="389">
        <v>85</v>
      </c>
      <c r="G29" s="393">
        <v>1.4690632561354995</v>
      </c>
      <c r="H29" s="350"/>
      <c r="I29" s="389">
        <v>53</v>
      </c>
      <c r="J29" s="393">
        <v>0.91600414794331142</v>
      </c>
      <c r="K29" s="389">
        <v>35</v>
      </c>
      <c r="L29" s="393">
        <v>66.037735849056602</v>
      </c>
      <c r="M29" s="389">
        <v>0</v>
      </c>
      <c r="N29" s="393">
        <v>0</v>
      </c>
      <c r="O29" s="389">
        <v>3</v>
      </c>
      <c r="P29" s="393">
        <v>5.6603773584905666</v>
      </c>
      <c r="Q29" s="389">
        <v>11</v>
      </c>
      <c r="R29" s="393">
        <v>20.754716981132077</v>
      </c>
      <c r="S29" s="389">
        <v>0</v>
      </c>
      <c r="T29" s="393">
        <v>0</v>
      </c>
      <c r="U29" s="389">
        <v>4</v>
      </c>
      <c r="V29" s="393">
        <v>7.5471698113207548</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2236554</v>
      </c>
      <c r="E31" s="437"/>
      <c r="F31" s="440">
        <v>43872</v>
      </c>
      <c r="G31" s="441">
        <v>1.9615891232673119</v>
      </c>
      <c r="H31" s="437"/>
      <c r="I31" s="440">
        <v>22947</v>
      </c>
      <c r="J31" s="441">
        <v>1.0259980308993211</v>
      </c>
      <c r="K31" s="440">
        <v>19123</v>
      </c>
      <c r="L31" s="441">
        <v>83.335512267398798</v>
      </c>
      <c r="M31" s="440">
        <v>618</v>
      </c>
      <c r="N31" s="441">
        <v>2.6931625049026016</v>
      </c>
      <c r="O31" s="440">
        <v>945</v>
      </c>
      <c r="P31" s="441">
        <v>4.1181853837102889</v>
      </c>
      <c r="Q31" s="440">
        <v>784</v>
      </c>
      <c r="R31" s="441">
        <v>3.4165686146337215</v>
      </c>
      <c r="S31" s="440">
        <v>116</v>
      </c>
      <c r="T31" s="441">
        <v>0.5055127031856016</v>
      </c>
      <c r="U31" s="440">
        <v>1361</v>
      </c>
      <c r="V31" s="441">
        <v>5.9310585261689983</v>
      </c>
      <c r="X31" s="1260"/>
      <c r="Y31" s="1260"/>
      <c r="Z31" s="1261"/>
      <c r="AA31" s="1262">
        <v>44895</v>
      </c>
      <c r="AB31" s="1263">
        <v>30634</v>
      </c>
      <c r="AC31" s="1263">
        <v>17693</v>
      </c>
      <c r="AD31" s="1336"/>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32" t="s">
        <v>386</v>
      </c>
      <c r="C33" s="1532"/>
      <c r="D33" s="1532"/>
      <c r="E33" s="1532"/>
      <c r="F33" s="1532"/>
      <c r="G33" s="1532"/>
      <c r="H33" s="1532"/>
      <c r="I33" s="1532"/>
      <c r="J33" s="1532"/>
      <c r="K33" s="1532"/>
      <c r="L33" s="1532"/>
      <c r="M33" s="1532"/>
      <c r="N33" s="1532"/>
      <c r="O33" s="1532"/>
      <c r="P33" s="1532"/>
      <c r="Q33" s="1532"/>
      <c r="R33" s="1532"/>
      <c r="S33" s="1532"/>
      <c r="T33" s="1532"/>
      <c r="U33" s="1532"/>
      <c r="V33" s="1532"/>
      <c r="X33" s="596"/>
      <c r="Y33" s="596"/>
      <c r="Z33" s="596"/>
      <c r="AA33" s="604">
        <v>44957</v>
      </c>
      <c r="AB33" s="602">
        <v>25222</v>
      </c>
      <c r="AC33" s="602">
        <v>21942</v>
      </c>
      <c r="AD33" s="396"/>
    </row>
    <row r="34" spans="2:30" s="394" customFormat="1" ht="12" customHeight="1" x14ac:dyDescent="0.25">
      <c r="B34" s="1532"/>
      <c r="C34" s="1532"/>
      <c r="D34" s="1532"/>
      <c r="E34" s="1532"/>
      <c r="F34" s="1532"/>
      <c r="G34" s="1532"/>
      <c r="H34" s="1532"/>
      <c r="I34" s="1532"/>
      <c r="J34" s="1532"/>
      <c r="K34" s="1532"/>
      <c r="L34" s="1532"/>
      <c r="M34" s="1532"/>
      <c r="N34" s="1532"/>
      <c r="O34" s="1532"/>
      <c r="P34" s="1532"/>
      <c r="Q34" s="1532"/>
      <c r="R34" s="1532"/>
      <c r="S34" s="1532"/>
      <c r="T34" s="1532"/>
      <c r="U34" s="1532"/>
      <c r="V34" s="1532"/>
      <c r="X34" s="596"/>
      <c r="Y34" s="596"/>
      <c r="Z34" s="596"/>
      <c r="AA34" s="604">
        <v>44985</v>
      </c>
      <c r="AB34" s="602">
        <v>28262</v>
      </c>
      <c r="AC34" s="602">
        <v>21287</v>
      </c>
      <c r="AD34" s="396"/>
    </row>
    <row r="35" spans="2:30" x14ac:dyDescent="0.25">
      <c r="B35" s="1492"/>
      <c r="C35" s="1492"/>
      <c r="D35" s="1492"/>
      <c r="AA35" s="604">
        <v>45016</v>
      </c>
      <c r="AB35" s="602">
        <v>37938</v>
      </c>
      <c r="AC35" s="602">
        <v>24401</v>
      </c>
    </row>
    <row r="36" spans="2:30" x14ac:dyDescent="0.25">
      <c r="B36" s="1482"/>
      <c r="C36" s="1482"/>
      <c r="D36" s="1482"/>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row r="60" spans="27:29" x14ac:dyDescent="0.25">
      <c r="AA60" s="604">
        <v>45777</v>
      </c>
      <c r="AB60" s="602">
        <v>30361</v>
      </c>
      <c r="AC60" s="602">
        <v>22050</v>
      </c>
    </row>
    <row r="61" spans="27:29" x14ac:dyDescent="0.25">
      <c r="AA61" s="604">
        <v>45808</v>
      </c>
      <c r="AB61" s="602">
        <v>31782</v>
      </c>
      <c r="AC61" s="602">
        <v>20496</v>
      </c>
    </row>
    <row r="62" spans="27:29" x14ac:dyDescent="0.25">
      <c r="AA62" s="604">
        <v>45838</v>
      </c>
      <c r="AB62" s="602">
        <v>31227</v>
      </c>
      <c r="AC62" s="602">
        <v>19760</v>
      </c>
    </row>
    <row r="63" spans="27:29" x14ac:dyDescent="0.25">
      <c r="AA63" s="604">
        <v>45869</v>
      </c>
      <c r="AB63" s="602">
        <v>38899</v>
      </c>
      <c r="AC63" s="602">
        <v>21107</v>
      </c>
    </row>
    <row r="64" spans="27:29" x14ac:dyDescent="0.25">
      <c r="AA64" s="604">
        <v>45900</v>
      </c>
      <c r="AB64" s="602">
        <v>25807</v>
      </c>
      <c r="AC64" s="602">
        <v>19983</v>
      </c>
    </row>
    <row r="65" spans="27:29" x14ac:dyDescent="0.25">
      <c r="AA65" s="604">
        <v>45930</v>
      </c>
      <c r="AB65" s="602">
        <v>32193</v>
      </c>
      <c r="AC65" s="602">
        <v>19798</v>
      </c>
    </row>
    <row r="66" spans="27:29" x14ac:dyDescent="0.25">
      <c r="AA66" s="604">
        <v>45961</v>
      </c>
      <c r="AB66" s="602">
        <v>51502</v>
      </c>
      <c r="AC66" s="602">
        <v>18854</v>
      </c>
    </row>
    <row r="67" spans="27:29" x14ac:dyDescent="0.25">
      <c r="AA67" s="604">
        <v>45991</v>
      </c>
      <c r="AB67" s="602">
        <v>47817</v>
      </c>
      <c r="AC67" s="602">
        <v>21634</v>
      </c>
    </row>
    <row r="68" spans="27:29" x14ac:dyDescent="0.25">
      <c r="AA68" s="604">
        <v>46022</v>
      </c>
      <c r="AB68" s="602">
        <v>40333</v>
      </c>
      <c r="AC68" s="602">
        <v>21260</v>
      </c>
    </row>
    <row r="69" spans="27:29" x14ac:dyDescent="0.25">
      <c r="AA69" s="604">
        <v>46053</v>
      </c>
      <c r="AB69" s="602">
        <v>29513</v>
      </c>
      <c r="AC69" s="602">
        <v>24724</v>
      </c>
    </row>
    <row r="70" spans="27:29" x14ac:dyDescent="0.25">
      <c r="AA70" s="604">
        <v>46081</v>
      </c>
      <c r="AB70" s="602">
        <v>33305</v>
      </c>
      <c r="AC70" s="602">
        <v>36687</v>
      </c>
    </row>
    <row r="71" spans="27:29" x14ac:dyDescent="0.25">
      <c r="AA71" s="604">
        <v>46112</v>
      </c>
      <c r="AB71" s="602">
        <v>43872</v>
      </c>
      <c r="AC71" s="602">
        <v>22947</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7"/>
      <c r="C3" s="1547"/>
      <c r="D3" s="1547"/>
      <c r="E3" s="1547"/>
      <c r="F3" s="1547"/>
      <c r="G3" s="1547"/>
      <c r="H3" s="1547"/>
      <c r="I3" s="1547"/>
      <c r="J3" s="1547"/>
      <c r="K3" s="1547"/>
      <c r="L3" s="618"/>
      <c r="M3" s="618"/>
      <c r="W3" s="620"/>
      <c r="AA3" s="620"/>
      <c r="AD3" s="620"/>
    </row>
    <row r="4" spans="2:32" s="621" customFormat="1" ht="13.5" customHeight="1" x14ac:dyDescent="0.25">
      <c r="B4" s="1548"/>
      <c r="C4" s="1548"/>
      <c r="D4" s="1548"/>
      <c r="E4" s="1548"/>
      <c r="F4" s="1548"/>
      <c r="G4" s="1548"/>
      <c r="H4" s="1548"/>
      <c r="I4" s="1548"/>
      <c r="J4" s="1548"/>
      <c r="K4" s="1548"/>
      <c r="L4" s="1548"/>
      <c r="M4" s="1548"/>
      <c r="N4" s="1548"/>
      <c r="O4" s="1548"/>
      <c r="P4" s="1548"/>
      <c r="Q4" s="1548"/>
      <c r="R4" s="1548"/>
      <c r="S4" s="1548"/>
      <c r="T4" s="1548"/>
      <c r="U4" s="1548"/>
      <c r="V4" s="1548"/>
      <c r="W4" s="1548"/>
      <c r="X4" s="1548"/>
      <c r="Y4" s="1548"/>
      <c r="Z4" s="1548"/>
      <c r="AA4" s="1548"/>
      <c r="AB4" s="1548"/>
      <c r="AC4" s="1548"/>
      <c r="AD4" s="1548"/>
    </row>
    <row r="5" spans="2:32" s="623" customFormat="1" ht="16.5" customHeight="1" x14ac:dyDescent="0.25">
      <c r="B5" s="1549" t="s">
        <v>409</v>
      </c>
      <c r="C5" s="1549"/>
      <c r="D5" s="1549"/>
      <c r="E5" s="1549"/>
      <c r="F5" s="1549"/>
      <c r="G5" s="1549"/>
      <c r="H5" s="1549"/>
      <c r="I5" s="1549"/>
      <c r="J5" s="1549"/>
      <c r="K5" s="1549"/>
      <c r="L5" s="1549"/>
      <c r="M5" s="1549"/>
      <c r="N5" s="1549"/>
      <c r="O5" s="1549"/>
      <c r="P5" s="1549"/>
      <c r="Q5" s="1549"/>
      <c r="R5" s="1549"/>
      <c r="S5" s="1549"/>
      <c r="T5" s="1549"/>
      <c r="U5" s="1549"/>
      <c r="V5" s="1549"/>
      <c r="W5" s="1549"/>
      <c r="X5" s="1549"/>
      <c r="Y5" s="1549"/>
      <c r="Z5" s="1549"/>
      <c r="AA5" s="1549"/>
      <c r="AB5" s="1549"/>
      <c r="AC5" s="1549"/>
      <c r="AD5" s="1549"/>
    </row>
    <row r="6" spans="2:32" s="623" customFormat="1" ht="14.25" customHeight="1" x14ac:dyDescent="0.25">
      <c r="B6" s="1484" t="str">
        <f>porsaad!$B$6</f>
        <v>Situación a 31 de marzo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c r="AD6" s="622"/>
    </row>
    <row r="7" spans="2:32" s="621" customFormat="1" ht="5.25" customHeight="1" x14ac:dyDescent="0.25">
      <c r="AC7" s="792"/>
    </row>
    <row r="8" spans="2:32" s="626" customFormat="1" ht="21.75" customHeight="1" x14ac:dyDescent="0.25">
      <c r="B8" s="1557" t="s">
        <v>27</v>
      </c>
      <c r="C8" s="625"/>
      <c r="D8" s="1577" t="s">
        <v>112</v>
      </c>
      <c r="E8" s="1587" t="s">
        <v>26</v>
      </c>
      <c r="F8" s="1588"/>
      <c r="G8" s="1588"/>
      <c r="H8" s="1588"/>
      <c r="I8" s="1588"/>
      <c r="J8" s="1588"/>
      <c r="K8" s="1588"/>
      <c r="L8" s="1588"/>
      <c r="M8" s="1588"/>
      <c r="N8" s="1588"/>
      <c r="O8" s="1588"/>
      <c r="P8" s="1588"/>
      <c r="Q8" s="1588"/>
      <c r="R8" s="1588"/>
      <c r="S8" s="1588"/>
      <c r="T8" s="1588"/>
      <c r="U8" s="1588"/>
      <c r="V8" s="1588"/>
      <c r="W8" s="1588"/>
      <c r="X8" s="1588"/>
      <c r="Y8" s="1588"/>
      <c r="Z8" s="1588"/>
      <c r="AA8" s="1560"/>
      <c r="AB8" s="625"/>
      <c r="AC8" s="1577" t="s">
        <v>0</v>
      </c>
      <c r="AD8" s="1589"/>
    </row>
    <row r="9" spans="2:32" s="626" customFormat="1" ht="21.75" customHeight="1" x14ac:dyDescent="0.25">
      <c r="B9" s="1586"/>
      <c r="C9" s="625"/>
      <c r="D9" s="1578"/>
      <c r="E9" s="1575" t="s">
        <v>22</v>
      </c>
      <c r="F9" s="1576"/>
      <c r="G9" s="627"/>
      <c r="H9" s="1575" t="s">
        <v>21</v>
      </c>
      <c r="I9" s="1576"/>
      <c r="J9" s="627"/>
      <c r="K9" s="1575" t="s">
        <v>20</v>
      </c>
      <c r="L9" s="1576"/>
      <c r="M9" s="627"/>
      <c r="N9" s="1575" t="s">
        <v>19</v>
      </c>
      <c r="O9" s="1576"/>
      <c r="P9" s="627"/>
      <c r="Q9" s="1575" t="s">
        <v>18</v>
      </c>
      <c r="R9" s="1576"/>
      <c r="S9" s="627"/>
      <c r="T9" s="1575" t="s">
        <v>17</v>
      </c>
      <c r="U9" s="1576"/>
      <c r="V9" s="627"/>
      <c r="W9" s="1575" t="s">
        <v>16</v>
      </c>
      <c r="X9" s="1576"/>
      <c r="Y9" s="627"/>
      <c r="Z9" s="1575" t="s">
        <v>15</v>
      </c>
      <c r="AA9" s="1576"/>
      <c r="AB9" s="625"/>
      <c r="AC9" s="1590"/>
      <c r="AD9" s="1591"/>
    </row>
    <row r="10" spans="2:32" s="626" customFormat="1" ht="21.75" customHeight="1" x14ac:dyDescent="0.25">
      <c r="B10" s="1558"/>
      <c r="C10" s="628"/>
      <c r="D10" s="1579"/>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80" t="s">
        <v>24</v>
      </c>
      <c r="D12" s="793" t="s">
        <v>31</v>
      </c>
      <c r="E12" s="794">
        <v>600</v>
      </c>
      <c r="F12" s="795">
        <v>0.20737064392041116</v>
      </c>
      <c r="G12" s="634"/>
      <c r="H12" s="796">
        <v>11207</v>
      </c>
      <c r="I12" s="795">
        <v>3.8733380106934128</v>
      </c>
      <c r="J12" s="634"/>
      <c r="K12" s="796">
        <v>6448</v>
      </c>
      <c r="L12" s="795">
        <v>2.2285431866646852</v>
      </c>
      <c r="M12" s="634"/>
      <c r="N12" s="796">
        <v>8773</v>
      </c>
      <c r="O12" s="795">
        <v>3.0321044318562782</v>
      </c>
      <c r="P12" s="634"/>
      <c r="Q12" s="796">
        <v>8700</v>
      </c>
      <c r="R12" s="795">
        <v>3.0068743368459616</v>
      </c>
      <c r="S12" s="634"/>
      <c r="T12" s="796">
        <v>12277</v>
      </c>
      <c r="U12" s="795">
        <v>4.2431489923514798</v>
      </c>
      <c r="V12" s="634"/>
      <c r="W12" s="796">
        <v>42425</v>
      </c>
      <c r="X12" s="795">
        <v>14.662832613872405</v>
      </c>
      <c r="Y12" s="634"/>
      <c r="Z12" s="796">
        <v>198907</v>
      </c>
      <c r="AA12" s="795">
        <f t="shared" ref="AA12:AA21" si="0">Z12*100/$AC12</f>
        <v>68.745787783795365</v>
      </c>
      <c r="AB12" s="637"/>
      <c r="AC12" s="675">
        <f t="shared" ref="AC12:AD15" si="1">E12+H12+K12+N12+Q12+T12+W12+Z12</f>
        <v>289337</v>
      </c>
      <c r="AD12" s="676">
        <f t="shared" si="1"/>
        <v>100</v>
      </c>
      <c r="AF12" s="797"/>
    </row>
    <row r="13" spans="2:32" s="633" customFormat="1" ht="21" customHeight="1" x14ac:dyDescent="0.25">
      <c r="B13" s="1581"/>
      <c r="D13" s="798" t="s">
        <v>49</v>
      </c>
      <c r="E13" s="799">
        <v>861</v>
      </c>
      <c r="F13" s="800">
        <v>0.20869894026507915</v>
      </c>
      <c r="G13" s="634"/>
      <c r="H13" s="801">
        <v>14318</v>
      </c>
      <c r="I13" s="800">
        <v>3.4705591483338019</v>
      </c>
      <c r="J13" s="634"/>
      <c r="K13" s="801">
        <v>8565</v>
      </c>
      <c r="L13" s="800">
        <v>2.0760817925324075</v>
      </c>
      <c r="M13" s="634"/>
      <c r="N13" s="801">
        <v>11847</v>
      </c>
      <c r="O13" s="800">
        <v>2.8716101571665424</v>
      </c>
      <c r="P13" s="634"/>
      <c r="Q13" s="801">
        <v>13850</v>
      </c>
      <c r="R13" s="800">
        <v>3.3571200031026089</v>
      </c>
      <c r="S13" s="634"/>
      <c r="T13" s="801">
        <v>23197</v>
      </c>
      <c r="U13" s="800">
        <v>5.6227518203589328</v>
      </c>
      <c r="V13" s="634"/>
      <c r="W13" s="801">
        <v>75979</v>
      </c>
      <c r="X13" s="800">
        <v>18.41665131521539</v>
      </c>
      <c r="Y13" s="634"/>
      <c r="Z13" s="801">
        <v>263939</v>
      </c>
      <c r="AA13" s="800">
        <f t="shared" si="0"/>
        <v>63.976526823025239</v>
      </c>
      <c r="AB13" s="637"/>
      <c r="AC13" s="683">
        <f t="shared" si="1"/>
        <v>412556</v>
      </c>
      <c r="AD13" s="684">
        <f t="shared" si="1"/>
        <v>100</v>
      </c>
      <c r="AF13" s="797"/>
    </row>
    <row r="14" spans="2:32" s="633" customFormat="1" ht="21" customHeight="1" x14ac:dyDescent="0.25">
      <c r="B14" s="1581"/>
      <c r="D14" s="798" t="s">
        <v>50</v>
      </c>
      <c r="E14" s="799">
        <v>396</v>
      </c>
      <c r="F14" s="800">
        <v>9.3044456923470936E-2</v>
      </c>
      <c r="G14" s="634"/>
      <c r="H14" s="801">
        <v>11865</v>
      </c>
      <c r="I14" s="800">
        <v>2.7878092964570267</v>
      </c>
      <c r="J14" s="634"/>
      <c r="K14" s="801">
        <v>8429</v>
      </c>
      <c r="L14" s="800">
        <v>1.9804841601210519</v>
      </c>
      <c r="M14" s="634"/>
      <c r="N14" s="801">
        <v>10737</v>
      </c>
      <c r="O14" s="800">
        <v>2.5227735706750187</v>
      </c>
      <c r="P14" s="634"/>
      <c r="Q14" s="801">
        <v>15311</v>
      </c>
      <c r="R14" s="800">
        <v>3.5974840402910693</v>
      </c>
      <c r="S14" s="634"/>
      <c r="T14" s="801">
        <v>27596</v>
      </c>
      <c r="U14" s="800">
        <v>6.4839768516669292</v>
      </c>
      <c r="V14" s="634"/>
      <c r="W14" s="801">
        <v>102198</v>
      </c>
      <c r="X14" s="800">
        <v>24.012518708749703</v>
      </c>
      <c r="Y14" s="634"/>
      <c r="Z14" s="801">
        <v>249071</v>
      </c>
      <c r="AA14" s="800">
        <f t="shared" si="0"/>
        <v>58.521908915115731</v>
      </c>
      <c r="AB14" s="637"/>
      <c r="AC14" s="683">
        <f t="shared" si="1"/>
        <v>425603</v>
      </c>
      <c r="AD14" s="684">
        <f t="shared" si="1"/>
        <v>100</v>
      </c>
      <c r="AF14" s="797"/>
    </row>
    <row r="15" spans="2:32" s="633" customFormat="1" ht="21" customHeight="1" x14ac:dyDescent="0.25">
      <c r="B15" s="1581"/>
      <c r="D15" s="802" t="s">
        <v>113</v>
      </c>
      <c r="E15" s="803">
        <v>705</v>
      </c>
      <c r="F15" s="804">
        <v>0.2705160525376708</v>
      </c>
      <c r="G15" s="634"/>
      <c r="H15" s="805">
        <v>12364</v>
      </c>
      <c r="I15" s="804">
        <v>4.7441992532989525</v>
      </c>
      <c r="J15" s="634"/>
      <c r="K15" s="805">
        <v>5698</v>
      </c>
      <c r="L15" s="804">
        <v>2.1863836416448912</v>
      </c>
      <c r="M15" s="634"/>
      <c r="N15" s="805">
        <v>5960</v>
      </c>
      <c r="O15" s="804">
        <v>2.2869158484035714</v>
      </c>
      <c r="P15" s="634"/>
      <c r="Q15" s="805">
        <v>9243</v>
      </c>
      <c r="R15" s="804">
        <v>3.546638118589633</v>
      </c>
      <c r="S15" s="634"/>
      <c r="T15" s="805">
        <v>18670</v>
      </c>
      <c r="U15" s="804">
        <v>7.1638790083380339</v>
      </c>
      <c r="V15" s="634"/>
      <c r="W15" s="805">
        <v>78221</v>
      </c>
      <c r="X15" s="804">
        <v>30.0142356674456</v>
      </c>
      <c r="Y15" s="634"/>
      <c r="Z15" s="805">
        <v>129752</v>
      </c>
      <c r="AA15" s="804">
        <f t="shared" si="0"/>
        <v>49.787232409741648</v>
      </c>
      <c r="AB15" s="637"/>
      <c r="AC15" s="691">
        <f t="shared" si="1"/>
        <v>260613</v>
      </c>
      <c r="AD15" s="692">
        <f t="shared" si="1"/>
        <v>100</v>
      </c>
      <c r="AF15" s="797"/>
    </row>
    <row r="16" spans="2:32" s="633" customFormat="1" ht="21" customHeight="1" x14ac:dyDescent="0.25">
      <c r="B16" s="1582"/>
      <c r="D16" s="806" t="s">
        <v>68</v>
      </c>
      <c r="E16" s="807">
        <f>SUM(E12:E15)</f>
        <v>2562</v>
      </c>
      <c r="F16" s="808">
        <f t="shared" ref="F16:F21" si="2">E16*100/$AC16</f>
        <v>0.18456763842032578</v>
      </c>
      <c r="G16" s="634"/>
      <c r="H16" s="807">
        <f>SUM(H12:H15)</f>
        <v>49754</v>
      </c>
      <c r="I16" s="808">
        <f t="shared" ref="I16:I21" si="3">H16*100/$AC16</f>
        <v>3.5843006565046407</v>
      </c>
      <c r="J16" s="634"/>
      <c r="K16" s="809">
        <f>SUM(K12:K15)</f>
        <v>29140</v>
      </c>
      <c r="L16" s="810">
        <f t="shared" ref="L16:L21" si="4">K16*100/$AC16</f>
        <v>2.0992587757877805</v>
      </c>
      <c r="M16" s="634"/>
      <c r="N16" s="809">
        <f>SUM(N12:N15)</f>
        <v>37317</v>
      </c>
      <c r="O16" s="810">
        <f t="shared" ref="O16:O21" si="5">N16*100/$AC16</f>
        <v>2.6883335530567125</v>
      </c>
      <c r="P16" s="634"/>
      <c r="Q16" s="809">
        <f>SUM(Q12:Q15)</f>
        <v>47104</v>
      </c>
      <c r="R16" s="810">
        <f t="shared" ref="R16:R21" si="6">Q16*100/$AC16</f>
        <v>3.3933934582947018</v>
      </c>
      <c r="S16" s="634"/>
      <c r="T16" s="809">
        <f>SUM(T12:T15)</f>
        <v>81740</v>
      </c>
      <c r="U16" s="810">
        <f t="shared" ref="U16:U21" si="7">T16*100/$AC16</f>
        <v>5.88858655912468</v>
      </c>
      <c r="V16" s="634"/>
      <c r="W16" s="809">
        <f>SUM(W12:W15)</f>
        <v>298823</v>
      </c>
      <c r="X16" s="810">
        <f t="shared" ref="X16:X21" si="8">W16*100/$AC16</f>
        <v>21.527344034222097</v>
      </c>
      <c r="Y16" s="634"/>
      <c r="Z16" s="807">
        <f>SUM(Z12:Z15)</f>
        <v>841669</v>
      </c>
      <c r="AA16" s="808">
        <f t="shared" si="0"/>
        <v>60.634215324589064</v>
      </c>
      <c r="AB16" s="637"/>
      <c r="AC16" s="811">
        <f>SUM(AC12:AC15)</f>
        <v>1388109</v>
      </c>
      <c r="AD16" s="812">
        <f t="shared" ref="AD16:AD21" si="9">F16+I16+L16+O16+R16+U16+X16+AA16</f>
        <v>100</v>
      </c>
      <c r="AF16" s="797"/>
    </row>
    <row r="17" spans="2:32" s="633" customFormat="1" ht="21" customHeight="1" x14ac:dyDescent="0.25">
      <c r="B17" s="1580" t="s">
        <v>23</v>
      </c>
      <c r="D17" s="793" t="s">
        <v>31</v>
      </c>
      <c r="E17" s="796">
        <v>814</v>
      </c>
      <c r="F17" s="795">
        <v>0.48307458576650997</v>
      </c>
      <c r="G17" s="634"/>
      <c r="H17" s="796">
        <v>24457</v>
      </c>
      <c r="I17" s="795">
        <v>14.514195508711959</v>
      </c>
      <c r="J17" s="634"/>
      <c r="K17" s="796">
        <v>10427</v>
      </c>
      <c r="L17" s="795">
        <v>6.187983668043489</v>
      </c>
      <c r="M17" s="634"/>
      <c r="N17" s="796">
        <v>10879</v>
      </c>
      <c r="O17" s="795">
        <v>6.4562265584199778</v>
      </c>
      <c r="P17" s="634"/>
      <c r="Q17" s="796">
        <v>9939</v>
      </c>
      <c r="R17" s="795">
        <v>5.8983762996724112</v>
      </c>
      <c r="S17" s="634"/>
      <c r="T17" s="796">
        <v>13700</v>
      </c>
      <c r="U17" s="795">
        <v>8.1303707923847508</v>
      </c>
      <c r="V17" s="634"/>
      <c r="W17" s="796">
        <v>32433</v>
      </c>
      <c r="X17" s="795">
        <v>19.24761429995727</v>
      </c>
      <c r="Y17" s="634"/>
      <c r="Z17" s="796">
        <v>65855</v>
      </c>
      <c r="AA17" s="795">
        <f t="shared" si="0"/>
        <v>39.082158287043633</v>
      </c>
      <c r="AB17" s="637"/>
      <c r="AC17" s="675">
        <f>E17+H17+K17+N17+Q17+T17+W17+Z17</f>
        <v>168504</v>
      </c>
      <c r="AD17" s="676">
        <f t="shared" si="9"/>
        <v>100</v>
      </c>
      <c r="AF17" s="797"/>
    </row>
    <row r="18" spans="2:32" s="633" customFormat="1" ht="21" customHeight="1" x14ac:dyDescent="0.25">
      <c r="B18" s="1581"/>
      <c r="D18" s="798" t="s">
        <v>49</v>
      </c>
      <c r="E18" s="801">
        <v>1065</v>
      </c>
      <c r="F18" s="800">
        <v>0.41796339974961444</v>
      </c>
      <c r="G18" s="634"/>
      <c r="H18" s="801">
        <v>35744</v>
      </c>
      <c r="I18" s="800">
        <v>14.027872075727904</v>
      </c>
      <c r="J18" s="634"/>
      <c r="K18" s="801">
        <v>13892</v>
      </c>
      <c r="L18" s="800">
        <v>5.4519695298794772</v>
      </c>
      <c r="M18" s="634"/>
      <c r="N18" s="801">
        <v>15597</v>
      </c>
      <c r="O18" s="800">
        <v>6.121103423375339</v>
      </c>
      <c r="P18" s="634"/>
      <c r="Q18" s="801">
        <v>16212</v>
      </c>
      <c r="R18" s="800">
        <v>6.3624625697096233</v>
      </c>
      <c r="S18" s="634"/>
      <c r="T18" s="801">
        <v>25083</v>
      </c>
      <c r="U18" s="800">
        <v>9.8439210853704964</v>
      </c>
      <c r="V18" s="634"/>
      <c r="W18" s="801">
        <v>52790</v>
      </c>
      <c r="X18" s="800">
        <v>20.717641195100605</v>
      </c>
      <c r="Y18" s="634"/>
      <c r="Z18" s="801">
        <v>94424</v>
      </c>
      <c r="AA18" s="800">
        <f t="shared" si="0"/>
        <v>37.05706672108694</v>
      </c>
      <c r="AB18" s="637"/>
      <c r="AC18" s="683">
        <f>E18+H18+K18+N18+Q18+T18+W18+Z18</f>
        <v>254807</v>
      </c>
      <c r="AD18" s="684">
        <f t="shared" si="9"/>
        <v>100</v>
      </c>
      <c r="AF18" s="797"/>
    </row>
    <row r="19" spans="2:32" s="633" customFormat="1" ht="21" customHeight="1" x14ac:dyDescent="0.25">
      <c r="B19" s="1581"/>
      <c r="D19" s="798" t="s">
        <v>50</v>
      </c>
      <c r="E19" s="801">
        <v>485</v>
      </c>
      <c r="F19" s="800">
        <v>0.18836487635884869</v>
      </c>
      <c r="G19" s="634"/>
      <c r="H19" s="801">
        <v>26905</v>
      </c>
      <c r="I19" s="800">
        <v>10.449395873061492</v>
      </c>
      <c r="J19" s="634"/>
      <c r="K19" s="801">
        <v>14487</v>
      </c>
      <c r="L19" s="800">
        <v>5.6264782758982284</v>
      </c>
      <c r="M19" s="634"/>
      <c r="N19" s="801">
        <v>14999</v>
      </c>
      <c r="O19" s="800">
        <v>5.8253294443430335</v>
      </c>
      <c r="P19" s="634"/>
      <c r="Q19" s="801">
        <v>17153</v>
      </c>
      <c r="R19" s="800">
        <v>6.661902524089343</v>
      </c>
      <c r="S19" s="634"/>
      <c r="T19" s="801">
        <v>26896</v>
      </c>
      <c r="U19" s="800">
        <v>10.445900442366174</v>
      </c>
      <c r="V19" s="634"/>
      <c r="W19" s="801">
        <v>56002</v>
      </c>
      <c r="X19" s="800">
        <v>21.750123311027306</v>
      </c>
      <c r="Y19" s="634"/>
      <c r="Z19" s="801">
        <v>100552</v>
      </c>
      <c r="AA19" s="800">
        <f t="shared" si="0"/>
        <v>39.052505252855575</v>
      </c>
      <c r="AB19" s="637"/>
      <c r="AC19" s="683">
        <f>E19+H19+K19+N19+Q19+T19+W19+Z19</f>
        <v>257479</v>
      </c>
      <c r="AD19" s="684">
        <f t="shared" si="9"/>
        <v>100</v>
      </c>
      <c r="AF19" s="797"/>
    </row>
    <row r="20" spans="2:32" s="633" customFormat="1" ht="21" customHeight="1" x14ac:dyDescent="0.25">
      <c r="B20" s="1581"/>
      <c r="D20" s="802" t="s">
        <v>113</v>
      </c>
      <c r="E20" s="805">
        <v>854</v>
      </c>
      <c r="F20" s="804">
        <v>0.50937938027496943</v>
      </c>
      <c r="G20" s="634"/>
      <c r="H20" s="805">
        <v>17914</v>
      </c>
      <c r="I20" s="804">
        <v>10.685037726283142</v>
      </c>
      <c r="J20" s="634"/>
      <c r="K20" s="805">
        <v>9085</v>
      </c>
      <c r="L20" s="804">
        <v>5.4188661238853602</v>
      </c>
      <c r="M20" s="634"/>
      <c r="N20" s="805">
        <v>7093</v>
      </c>
      <c r="O20" s="804">
        <v>4.2307118785601388</v>
      </c>
      <c r="P20" s="634"/>
      <c r="Q20" s="805">
        <v>8408</v>
      </c>
      <c r="R20" s="804">
        <v>5.0150606901076618</v>
      </c>
      <c r="S20" s="634"/>
      <c r="T20" s="805">
        <v>15958</v>
      </c>
      <c r="U20" s="804">
        <v>9.5183561480421108</v>
      </c>
      <c r="V20" s="634"/>
      <c r="W20" s="805">
        <v>40907</v>
      </c>
      <c r="X20" s="804">
        <v>24.399510900360859</v>
      </c>
      <c r="Y20" s="634"/>
      <c r="Z20" s="805">
        <v>67436</v>
      </c>
      <c r="AA20" s="804">
        <f t="shared" si="0"/>
        <v>40.223077152485757</v>
      </c>
      <c r="AB20" s="637"/>
      <c r="AC20" s="691">
        <f>E20+H20+K20+N20+Q20+T20+W20+Z20</f>
        <v>167655</v>
      </c>
      <c r="AD20" s="692">
        <f t="shared" si="9"/>
        <v>100</v>
      </c>
      <c r="AF20" s="797"/>
    </row>
    <row r="21" spans="2:32" s="633" customFormat="1" ht="21" customHeight="1" x14ac:dyDescent="0.25">
      <c r="B21" s="1582"/>
      <c r="D21" s="813" t="s">
        <v>68</v>
      </c>
      <c r="E21" s="809">
        <f>SUM(E17:E20)</f>
        <v>3218</v>
      </c>
      <c r="F21" s="810">
        <f t="shared" si="2"/>
        <v>0.37928209842712257</v>
      </c>
      <c r="G21" s="634"/>
      <c r="H21" s="809">
        <f>SUM(H17:H20)</f>
        <v>105020</v>
      </c>
      <c r="I21" s="810">
        <f t="shared" si="3"/>
        <v>12.377938463895715</v>
      </c>
      <c r="J21" s="634"/>
      <c r="K21" s="809">
        <f>SUM(K17:K20)</f>
        <v>47891</v>
      </c>
      <c r="L21" s="810">
        <f t="shared" si="4"/>
        <v>5.6445615213714504</v>
      </c>
      <c r="M21" s="634"/>
      <c r="N21" s="809">
        <f>SUM(N17:N20)</f>
        <v>48568</v>
      </c>
      <c r="O21" s="810">
        <f t="shared" si="5"/>
        <v>5.7243545545085421</v>
      </c>
      <c r="P21" s="634"/>
      <c r="Q21" s="809">
        <f>SUM(Q17:Q20)</f>
        <v>51712</v>
      </c>
      <c r="R21" s="810">
        <f t="shared" si="6"/>
        <v>6.0949148147493357</v>
      </c>
      <c r="S21" s="634"/>
      <c r="T21" s="809">
        <f>SUM(T17:T20)</f>
        <v>81637</v>
      </c>
      <c r="U21" s="810">
        <f t="shared" si="7"/>
        <v>9.6219554596939112</v>
      </c>
      <c r="V21" s="634"/>
      <c r="W21" s="809">
        <f>SUM(W17:W20)</f>
        <v>182132</v>
      </c>
      <c r="X21" s="810">
        <f t="shared" si="8"/>
        <v>21.466565304763421</v>
      </c>
      <c r="Y21" s="634"/>
      <c r="Z21" s="809">
        <f>SUM(Z17:Z20)</f>
        <v>328267</v>
      </c>
      <c r="AA21" s="810">
        <f t="shared" si="0"/>
        <v>38.690427782590504</v>
      </c>
      <c r="AB21" s="637"/>
      <c r="AC21" s="811">
        <f>SUM(AC17:AC20)</f>
        <v>848445</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83" t="s">
        <v>0</v>
      </c>
      <c r="C23" s="1584"/>
      <c r="D23" s="1585"/>
      <c r="E23" s="816">
        <f>E16+E21</f>
        <v>5780</v>
      </c>
      <c r="F23" s="817">
        <f>E23*100/$AC23</f>
        <v>0.25843328620726347</v>
      </c>
      <c r="G23" s="1265"/>
      <c r="H23" s="664">
        <f>H16+H21</f>
        <v>154774</v>
      </c>
      <c r="I23" s="665">
        <f>H23*100/$AC23</f>
        <v>6.9201995569970585</v>
      </c>
      <c r="J23" s="1265"/>
      <c r="K23" s="664">
        <f>K16+K21</f>
        <v>77031</v>
      </c>
      <c r="L23" s="665">
        <f>K23*100/$AC23</f>
        <v>3.4441824342269403</v>
      </c>
      <c r="M23" s="1265"/>
      <c r="N23" s="664">
        <f>N16+N21</f>
        <v>85885</v>
      </c>
      <c r="O23" s="665">
        <f>N23*100/$AC23</f>
        <v>3.8400593055209042</v>
      </c>
      <c r="P23" s="1265"/>
      <c r="Q23" s="664">
        <f>Q16+Q21</f>
        <v>98816</v>
      </c>
      <c r="R23" s="665">
        <f>Q23*100/$AC23</f>
        <v>4.4182255380375342</v>
      </c>
      <c r="S23" s="1265"/>
      <c r="T23" s="664">
        <f>T16+T21</f>
        <v>163377</v>
      </c>
      <c r="U23" s="665">
        <f>T23*100/$AC23</f>
        <v>7.3048538063467277</v>
      </c>
      <c r="V23" s="1265"/>
      <c r="W23" s="664">
        <f>W16+W21</f>
        <v>480955</v>
      </c>
      <c r="X23" s="665">
        <f>W23*100/$AC23</f>
        <v>21.504287399275849</v>
      </c>
      <c r="Y23" s="1265"/>
      <c r="Z23" s="664">
        <f>Z16+Z21</f>
        <v>1169936</v>
      </c>
      <c r="AA23" s="665">
        <f>Z23*100/$AC23</f>
        <v>52.309758673387719</v>
      </c>
      <c r="AB23" s="1265"/>
      <c r="AC23" s="664">
        <f>AC16+AC21</f>
        <v>2236554</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46" t="s">
        <v>14</v>
      </c>
      <c r="D37" s="1546"/>
      <c r="E37" s="1546"/>
      <c r="F37" s="1546"/>
      <c r="G37" s="1546"/>
      <c r="H37" s="1546"/>
      <c r="I37" s="1546"/>
      <c r="J37" s="1546"/>
      <c r="K37" s="1546"/>
      <c r="L37" s="1546"/>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42"/>
      <c r="C46" s="1542"/>
      <c r="D46" s="1542"/>
      <c r="E46" s="1542"/>
      <c r="F46" s="1542"/>
      <c r="G46" s="1542"/>
      <c r="H46" s="1542"/>
      <c r="I46" s="1542"/>
      <c r="J46" s="1542"/>
      <c r="K46" s="1542"/>
      <c r="L46" s="1542"/>
      <c r="M46" s="1542"/>
      <c r="N46" s="1542"/>
      <c r="O46" s="1542"/>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2"/>
      <c r="C3" s="1592"/>
      <c r="D3" s="1592"/>
      <c r="E3" s="1592"/>
      <c r="F3" s="1592"/>
      <c r="G3" s="1592"/>
      <c r="H3" s="1592"/>
      <c r="I3" s="1592"/>
      <c r="J3" s="12"/>
      <c r="Q3" s="16"/>
    </row>
    <row r="4" spans="2:30" s="4" customFormat="1" ht="2.25" customHeight="1" x14ac:dyDescent="0.25">
      <c r="B4" s="1593"/>
      <c r="C4" s="1593"/>
      <c r="D4" s="1593"/>
      <c r="E4" s="1593"/>
      <c r="F4" s="1593"/>
      <c r="G4" s="1593"/>
      <c r="H4" s="1593"/>
      <c r="I4" s="1593"/>
      <c r="J4" s="1593"/>
      <c r="K4" s="1593"/>
      <c r="L4" s="1593"/>
      <c r="M4" s="1593"/>
      <c r="N4" s="1593"/>
      <c r="O4" s="1593"/>
      <c r="P4" s="1593"/>
      <c r="Q4" s="1593"/>
      <c r="R4" s="1593"/>
      <c r="S4" s="1593"/>
      <c r="T4" s="1593"/>
    </row>
    <row r="5" spans="2:30" s="738" customFormat="1" ht="16.5" customHeight="1" x14ac:dyDescent="0.25">
      <c r="B5" s="1549" t="s">
        <v>410</v>
      </c>
      <c r="C5" s="1549"/>
      <c r="D5" s="1549"/>
      <c r="E5" s="1549"/>
      <c r="F5" s="1549"/>
      <c r="G5" s="1549"/>
      <c r="H5" s="1549"/>
      <c r="I5" s="1549"/>
      <c r="J5" s="1549"/>
      <c r="K5" s="1549"/>
      <c r="L5" s="1549"/>
      <c r="M5" s="1549"/>
      <c r="N5" s="1549"/>
      <c r="O5" s="1549"/>
      <c r="P5" s="1549"/>
      <c r="Q5" s="1549"/>
      <c r="R5" s="1549"/>
      <c r="S5" s="1549"/>
      <c r="T5" s="1549"/>
      <c r="U5" s="1549"/>
      <c r="V5" s="1549"/>
      <c r="W5" s="1549"/>
      <c r="X5" s="1549"/>
      <c r="Y5" s="1549"/>
      <c r="Z5" s="1549"/>
      <c r="AA5" s="1549"/>
      <c r="AB5" s="1549"/>
      <c r="AC5" s="712"/>
    </row>
    <row r="6" spans="2:30" s="738" customFormat="1" ht="14.25" customHeight="1" x14ac:dyDescent="0.25">
      <c r="B6" s="1484" t="str">
        <f>porsaad!$B$6</f>
        <v>Situación a 31 de marzo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row>
    <row r="7" spans="2:30" s="133" customFormat="1" ht="5.25" customHeight="1" x14ac:dyDescent="0.25"/>
    <row r="8" spans="2:30" s="134" customFormat="1" ht="21.75" customHeight="1" x14ac:dyDescent="0.25">
      <c r="B8" s="1594" t="s">
        <v>27</v>
      </c>
      <c r="D8" s="1594" t="s">
        <v>112</v>
      </c>
      <c r="E8" s="1594" t="s">
        <v>26</v>
      </c>
      <c r="F8" s="1594"/>
      <c r="G8" s="1594"/>
      <c r="H8" s="1594"/>
      <c r="I8" s="1594"/>
      <c r="J8" s="1594"/>
      <c r="K8" s="1594"/>
      <c r="L8" s="1594"/>
      <c r="M8" s="1594"/>
      <c r="N8" s="1594"/>
      <c r="O8" s="1594"/>
      <c r="P8" s="1594"/>
      <c r="Q8" s="1594"/>
      <c r="R8" s="1594"/>
      <c r="S8" s="1594"/>
    </row>
    <row r="9" spans="2:30" s="134" customFormat="1" ht="21.75" customHeight="1" x14ac:dyDescent="0.25">
      <c r="B9" s="1594"/>
      <c r="D9" s="159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4"/>
      <c r="D10" s="159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95" t="s">
        <v>24</v>
      </c>
      <c r="D12" s="141" t="s">
        <v>31</v>
      </c>
      <c r="E12" s="142">
        <f>'36perfresol'!E12</f>
        <v>600</v>
      </c>
      <c r="F12" s="141"/>
      <c r="G12" s="142">
        <f>'36perfresol'!H12</f>
        <v>11207</v>
      </c>
      <c r="H12" s="141"/>
      <c r="I12" s="142">
        <f>'36perfresol'!K12</f>
        <v>6448</v>
      </c>
      <c r="J12" s="141"/>
      <c r="K12" s="142">
        <f>'36perfresol'!N12</f>
        <v>8773</v>
      </c>
      <c r="L12" s="141"/>
      <c r="M12" s="142">
        <f>'36perfresol'!Q12</f>
        <v>8700</v>
      </c>
      <c r="N12" s="141"/>
      <c r="O12" s="142">
        <f>'36perfresol'!T12</f>
        <v>12277</v>
      </c>
      <c r="P12" s="141"/>
      <c r="Q12" s="142">
        <f>'36perfresol'!W12</f>
        <v>42425</v>
      </c>
      <c r="R12" s="141"/>
      <c r="S12" s="142">
        <f>'36perfresol'!Z12</f>
        <v>198907</v>
      </c>
      <c r="T12" s="143"/>
      <c r="V12" s="144">
        <f>E12/E$16</f>
        <v>0.23419203747072601</v>
      </c>
      <c r="W12" s="144">
        <f>G12/G$16</f>
        <v>0.22524822124854282</v>
      </c>
      <c r="X12" s="144">
        <f>I12/I$16</f>
        <v>0.22127659574468084</v>
      </c>
      <c r="Y12" s="144">
        <f>K12/K$16</f>
        <v>0.23509392502076801</v>
      </c>
      <c r="Z12" s="144">
        <f>M12/M$16</f>
        <v>0.1846976902173913</v>
      </c>
      <c r="AA12" s="144">
        <f>O12/O$16</f>
        <v>0.15019574259848301</v>
      </c>
      <c r="AB12" s="144">
        <f>Q12/Q$16</f>
        <v>0.14197367672501782</v>
      </c>
      <c r="AC12" s="144">
        <f>S12/S$16</f>
        <v>0.2363244933578402</v>
      </c>
      <c r="AD12" s="144"/>
    </row>
    <row r="13" spans="2:30" s="140" customFormat="1" ht="21" customHeight="1" x14ac:dyDescent="0.25">
      <c r="B13" s="1595"/>
      <c r="D13" s="141" t="s">
        <v>49</v>
      </c>
      <c r="E13" s="142">
        <f>'36perfresol'!E13</f>
        <v>861</v>
      </c>
      <c r="F13" s="141"/>
      <c r="G13" s="142">
        <f>'36perfresol'!H13</f>
        <v>14318</v>
      </c>
      <c r="H13" s="141"/>
      <c r="I13" s="142">
        <f>'36perfresol'!K13</f>
        <v>8565</v>
      </c>
      <c r="J13" s="141"/>
      <c r="K13" s="142">
        <f>'36perfresol'!N13</f>
        <v>11847</v>
      </c>
      <c r="L13" s="141"/>
      <c r="M13" s="142">
        <f>'36perfresol'!Q13</f>
        <v>13850</v>
      </c>
      <c r="N13" s="141"/>
      <c r="O13" s="142">
        <f>'36perfresol'!T13</f>
        <v>23197</v>
      </c>
      <c r="P13" s="141"/>
      <c r="Q13" s="142">
        <f>'36perfresol'!W13</f>
        <v>75979</v>
      </c>
      <c r="R13" s="141"/>
      <c r="S13" s="142">
        <f>'36perfresol'!Z13</f>
        <v>263939</v>
      </c>
      <c r="T13" s="143"/>
      <c r="V13" s="144">
        <f>E13/E$16</f>
        <v>0.33606557377049179</v>
      </c>
      <c r="W13" s="144">
        <f>G13/G$16</f>
        <v>0.28777585721751014</v>
      </c>
      <c r="X13" s="144">
        <f>I13/I$16</f>
        <v>0.29392587508579271</v>
      </c>
      <c r="Y13" s="144">
        <f>K13/K$16</f>
        <v>0.31746924993970577</v>
      </c>
      <c r="Z13" s="144">
        <f>M13/M$16</f>
        <v>0.29403023097826086</v>
      </c>
      <c r="AA13" s="144">
        <f>O13/O$16</f>
        <v>0.28379006606312701</v>
      </c>
      <c r="AB13" s="144">
        <f>Q13/Q$16</f>
        <v>0.25426088353306137</v>
      </c>
      <c r="AC13" s="144">
        <f>S13/S$16</f>
        <v>0.31359002173063283</v>
      </c>
      <c r="AD13" s="144"/>
    </row>
    <row r="14" spans="2:30" s="140" customFormat="1" ht="21" customHeight="1" x14ac:dyDescent="0.25">
      <c r="B14" s="1595"/>
      <c r="D14" s="141" t="s">
        <v>50</v>
      </c>
      <c r="E14" s="142">
        <f>'36perfresol'!E14</f>
        <v>396</v>
      </c>
      <c r="F14" s="141"/>
      <c r="G14" s="142">
        <f>'36perfresol'!H14</f>
        <v>11865</v>
      </c>
      <c r="H14" s="141"/>
      <c r="I14" s="142">
        <f>'36perfresol'!K14</f>
        <v>8429</v>
      </c>
      <c r="J14" s="141"/>
      <c r="K14" s="142">
        <f>'36perfresol'!N14</f>
        <v>10737</v>
      </c>
      <c r="L14" s="141"/>
      <c r="M14" s="142">
        <f>'36perfresol'!Q14</f>
        <v>15311</v>
      </c>
      <c r="N14" s="141"/>
      <c r="O14" s="142">
        <f>'36perfresol'!T14</f>
        <v>27596</v>
      </c>
      <c r="P14" s="141"/>
      <c r="Q14" s="142">
        <f>'36perfresol'!W14</f>
        <v>102198</v>
      </c>
      <c r="R14" s="141"/>
      <c r="S14" s="142">
        <f>'36perfresol'!Z14</f>
        <v>249071</v>
      </c>
      <c r="T14" s="143"/>
      <c r="V14" s="144">
        <f>E14/E$16</f>
        <v>0.15456674473067916</v>
      </c>
      <c r="W14" s="144">
        <f>G14/G$16</f>
        <v>0.23847328857981268</v>
      </c>
      <c r="X14" s="144">
        <f>I14/I$16</f>
        <v>0.28925875085792724</v>
      </c>
      <c r="Y14" s="144">
        <f>K14/K$16</f>
        <v>0.28772409357665407</v>
      </c>
      <c r="Z14" s="144">
        <f>M14/M$16</f>
        <v>0.32504670516304346</v>
      </c>
      <c r="AA14" s="144">
        <f>O14/O$16</f>
        <v>0.33760704673354541</v>
      </c>
      <c r="AB14" s="144">
        <f>Q14/Q$16</f>
        <v>0.34200178701104</v>
      </c>
      <c r="AC14" s="144">
        <f>S14/S$16</f>
        <v>0.29592512020758754</v>
      </c>
      <c r="AD14" s="144"/>
    </row>
    <row r="15" spans="2:30" s="140" customFormat="1" ht="21" customHeight="1" x14ac:dyDescent="0.25">
      <c r="B15" s="1595"/>
      <c r="D15" s="141" t="s">
        <v>113</v>
      </c>
      <c r="E15" s="142">
        <f>'36perfresol'!E15</f>
        <v>705</v>
      </c>
      <c r="F15" s="141"/>
      <c r="G15" s="142">
        <f>'36perfresol'!H15</f>
        <v>12364</v>
      </c>
      <c r="H15" s="141"/>
      <c r="I15" s="142">
        <f>'36perfresol'!K15</f>
        <v>5698</v>
      </c>
      <c r="J15" s="141"/>
      <c r="K15" s="142">
        <f>'36perfresol'!N15</f>
        <v>5960</v>
      </c>
      <c r="L15" s="141"/>
      <c r="M15" s="142">
        <f>'36perfresol'!Q15</f>
        <v>9243</v>
      </c>
      <c r="N15" s="141"/>
      <c r="O15" s="142">
        <f>'36perfresol'!T15</f>
        <v>18670</v>
      </c>
      <c r="P15" s="141"/>
      <c r="Q15" s="142">
        <f>'36perfresol'!W15</f>
        <v>78221</v>
      </c>
      <c r="R15" s="141"/>
      <c r="S15" s="142">
        <f>'36perfresol'!Z15</f>
        <v>129752</v>
      </c>
      <c r="T15" s="143"/>
      <c r="V15" s="144">
        <f>E15/E$16</f>
        <v>0.27517564402810302</v>
      </c>
      <c r="W15" s="144">
        <f>G15/G$16</f>
        <v>0.24850263295413433</v>
      </c>
      <c r="X15" s="144">
        <f>I15/I$16</f>
        <v>0.19553877831159919</v>
      </c>
      <c r="Y15" s="144">
        <f>K15/K$16</f>
        <v>0.15971273146287215</v>
      </c>
      <c r="Z15" s="144">
        <f>M15/M$16</f>
        <v>0.19622537364130435</v>
      </c>
      <c r="AA15" s="144">
        <f>O15/O$16</f>
        <v>0.22840714460484463</v>
      </c>
      <c r="AB15" s="144">
        <f>Q15/Q$16</f>
        <v>0.26176365273088081</v>
      </c>
      <c r="AC15" s="144">
        <f>S15/S$16</f>
        <v>0.15416036470393943</v>
      </c>
      <c r="AD15" s="144"/>
    </row>
    <row r="16" spans="2:30" s="140" customFormat="1" ht="21" customHeight="1" x14ac:dyDescent="0.25">
      <c r="B16" s="1595"/>
      <c r="D16" s="145" t="s">
        <v>68</v>
      </c>
      <c r="E16" s="142">
        <f>SUM(E12:E15)</f>
        <v>2562</v>
      </c>
      <c r="F16" s="141"/>
      <c r="G16" s="142">
        <f>SUM(G12:G15)</f>
        <v>49754</v>
      </c>
      <c r="H16" s="141"/>
      <c r="I16" s="142">
        <f>SUM(I12:I15)</f>
        <v>29140</v>
      </c>
      <c r="J16" s="141"/>
      <c r="K16" s="142">
        <f>SUM(K12:K15)</f>
        <v>37317</v>
      </c>
      <c r="L16" s="141"/>
      <c r="M16" s="142">
        <f>SUM(M12:M15)</f>
        <v>47104</v>
      </c>
      <c r="N16" s="141"/>
      <c r="O16" s="142">
        <f>SUM(O12:O15)</f>
        <v>81740</v>
      </c>
      <c r="P16" s="141"/>
      <c r="Q16" s="142">
        <f>SUM(Q12:Q15)</f>
        <v>298823</v>
      </c>
      <c r="R16" s="141"/>
      <c r="S16" s="142">
        <f>SUM(S12:S15)</f>
        <v>841669</v>
      </c>
      <c r="T16" s="143"/>
      <c r="V16" s="144"/>
    </row>
    <row r="17" spans="2:29" s="140" customFormat="1" ht="21" customHeight="1" x14ac:dyDescent="0.25">
      <c r="B17" s="1595" t="s">
        <v>23</v>
      </c>
      <c r="D17" s="141" t="s">
        <v>31</v>
      </c>
      <c r="E17" s="142">
        <f>'36perfresol'!E17</f>
        <v>814</v>
      </c>
      <c r="F17" s="141"/>
      <c r="G17" s="142">
        <f>'36perfresol'!H17</f>
        <v>24457</v>
      </c>
      <c r="H17" s="141"/>
      <c r="I17" s="142">
        <f>'36perfresol'!K17</f>
        <v>10427</v>
      </c>
      <c r="J17" s="141"/>
      <c r="K17" s="142">
        <f>'36perfresol'!N17</f>
        <v>10879</v>
      </c>
      <c r="L17" s="141"/>
      <c r="M17" s="142">
        <f>'36perfresol'!Q17</f>
        <v>9939</v>
      </c>
      <c r="N17" s="141"/>
      <c r="O17" s="142">
        <f>'36perfresol'!T17</f>
        <v>13700</v>
      </c>
      <c r="P17" s="141"/>
      <c r="Q17" s="142">
        <f>'36perfresol'!W17</f>
        <v>32433</v>
      </c>
      <c r="R17" s="141"/>
      <c r="S17" s="142">
        <f>'36perfresol'!Z17</f>
        <v>65855</v>
      </c>
      <c r="T17" s="143"/>
      <c r="V17" s="144">
        <f>E17/E$21</f>
        <v>0.25295214418893724</v>
      </c>
      <c r="W17" s="144">
        <f>G17/G$21</f>
        <v>0.23287945153304132</v>
      </c>
      <c r="X17" s="144">
        <f>I17/I$21</f>
        <v>0.21772358063101627</v>
      </c>
      <c r="Y17" s="144">
        <f>K17/K$21</f>
        <v>0.22399522319222534</v>
      </c>
      <c r="Z17" s="144">
        <f>M17/M$21</f>
        <v>0.19219910272277227</v>
      </c>
      <c r="AA17" s="144">
        <f>O17/O$21</f>
        <v>0.16781606379460293</v>
      </c>
      <c r="AB17" s="144">
        <f>Q17/Q$21</f>
        <v>0.1780741440274087</v>
      </c>
      <c r="AC17" s="144">
        <f>S17/S$21</f>
        <v>0.20061413422610253</v>
      </c>
    </row>
    <row r="18" spans="2:29" s="140" customFormat="1" ht="21" customHeight="1" x14ac:dyDescent="0.25">
      <c r="B18" s="1595"/>
      <c r="D18" s="141" t="s">
        <v>49</v>
      </c>
      <c r="E18" s="142">
        <f>'36perfresol'!E18</f>
        <v>1065</v>
      </c>
      <c r="F18" s="141"/>
      <c r="G18" s="142">
        <f>'36perfresol'!H18</f>
        <v>35744</v>
      </c>
      <c r="H18" s="141"/>
      <c r="I18" s="142">
        <f>'36perfresol'!K18</f>
        <v>13892</v>
      </c>
      <c r="J18" s="141"/>
      <c r="K18" s="142">
        <f>'36perfresol'!N18</f>
        <v>15597</v>
      </c>
      <c r="L18" s="141"/>
      <c r="M18" s="142">
        <f>'36perfresol'!Q18</f>
        <v>16212</v>
      </c>
      <c r="N18" s="141"/>
      <c r="O18" s="142">
        <f>'36perfresol'!T18</f>
        <v>25083</v>
      </c>
      <c r="P18" s="141"/>
      <c r="Q18" s="142">
        <f>'36perfresol'!W18</f>
        <v>52790</v>
      </c>
      <c r="R18" s="141"/>
      <c r="S18" s="142">
        <f>'36perfresol'!Z18</f>
        <v>94424</v>
      </c>
      <c r="T18" s="143"/>
      <c r="V18" s="144">
        <f>E18/E$21</f>
        <v>0.33095090118085768</v>
      </c>
      <c r="W18" s="144">
        <f>G18/G$21</f>
        <v>0.34035421824414397</v>
      </c>
      <c r="X18" s="144">
        <f>I18/I$21</f>
        <v>0.2900753795076319</v>
      </c>
      <c r="Y18" s="144">
        <f>K18/K$21</f>
        <v>0.32113737440289902</v>
      </c>
      <c r="Z18" s="144">
        <f>M18/M$21</f>
        <v>0.31350556930693069</v>
      </c>
      <c r="AA18" s="144">
        <f>O18/O$21</f>
        <v>0.30725038891679018</v>
      </c>
      <c r="AB18" s="144">
        <f>Q18/Q$21</f>
        <v>0.28984472799947292</v>
      </c>
      <c r="AC18" s="144">
        <f>S18/S$21</f>
        <v>0.2876438996304837</v>
      </c>
    </row>
    <row r="19" spans="2:29" s="140" customFormat="1" ht="21" customHeight="1" x14ac:dyDescent="0.25">
      <c r="B19" s="1595"/>
      <c r="D19" s="141" t="s">
        <v>50</v>
      </c>
      <c r="E19" s="142">
        <f>'36perfresol'!E19</f>
        <v>485</v>
      </c>
      <c r="F19" s="141"/>
      <c r="G19" s="142">
        <f>'36perfresol'!H19</f>
        <v>26905</v>
      </c>
      <c r="H19" s="141"/>
      <c r="I19" s="142">
        <f>'36perfresol'!K19</f>
        <v>14487</v>
      </c>
      <c r="J19" s="141"/>
      <c r="K19" s="142">
        <f>'36perfresol'!N19</f>
        <v>14999</v>
      </c>
      <c r="L19" s="141"/>
      <c r="M19" s="142">
        <f>'36perfresol'!Q19</f>
        <v>17153</v>
      </c>
      <c r="N19" s="141"/>
      <c r="O19" s="142">
        <f>'36perfresol'!T19</f>
        <v>26896</v>
      </c>
      <c r="P19" s="141"/>
      <c r="Q19" s="142">
        <f>'36perfresol'!W19</f>
        <v>56002</v>
      </c>
      <c r="R19" s="141"/>
      <c r="S19" s="142">
        <f>'36perfresol'!Z19</f>
        <v>100552</v>
      </c>
      <c r="T19" s="143"/>
      <c r="V19" s="144">
        <f>E19/E$21</f>
        <v>0.1507147296457427</v>
      </c>
      <c r="W19" s="144">
        <f>G19/G$21</f>
        <v>0.25618929727670919</v>
      </c>
      <c r="X19" s="144">
        <f>I19/I$21</f>
        <v>0.302499425779374</v>
      </c>
      <c r="Y19" s="144">
        <f>K19/K$21</f>
        <v>0.3088247405699226</v>
      </c>
      <c r="Z19" s="144">
        <f>M19/M$21</f>
        <v>0.33170250618811881</v>
      </c>
      <c r="AA19" s="144">
        <f>O19/O$21</f>
        <v>0.32945845633720006</v>
      </c>
      <c r="AB19" s="144">
        <f>Q19/Q$21</f>
        <v>0.30748028902114949</v>
      </c>
      <c r="AC19" s="144">
        <f>S19/S$21</f>
        <v>0.30631163047153687</v>
      </c>
    </row>
    <row r="20" spans="2:29" s="140" customFormat="1" ht="21" customHeight="1" x14ac:dyDescent="0.25">
      <c r="B20" s="1595"/>
      <c r="D20" s="141" t="s">
        <v>113</v>
      </c>
      <c r="E20" s="142">
        <f>'36perfresol'!E20</f>
        <v>854</v>
      </c>
      <c r="F20" s="141"/>
      <c r="G20" s="142">
        <f>'36perfresol'!H20</f>
        <v>17914</v>
      </c>
      <c r="H20" s="141"/>
      <c r="I20" s="142">
        <f>'36perfresol'!K20</f>
        <v>9085</v>
      </c>
      <c r="J20" s="141"/>
      <c r="K20" s="142">
        <f>'36perfresol'!N20</f>
        <v>7093</v>
      </c>
      <c r="L20" s="141"/>
      <c r="M20" s="142">
        <f>'36perfresol'!Q20</f>
        <v>8408</v>
      </c>
      <c r="N20" s="141"/>
      <c r="O20" s="142">
        <f>'36perfresol'!T20</f>
        <v>15958</v>
      </c>
      <c r="P20" s="141"/>
      <c r="Q20" s="142">
        <f>'36perfresol'!W20</f>
        <v>40907</v>
      </c>
      <c r="R20" s="141"/>
      <c r="S20" s="142">
        <f>'36perfresol'!Z20</f>
        <v>67436</v>
      </c>
      <c r="T20" s="143"/>
      <c r="V20" s="144">
        <f>E20/E$21</f>
        <v>0.2653822249844624</v>
      </c>
      <c r="W20" s="144">
        <f>G20/G$21</f>
        <v>0.17057703294610552</v>
      </c>
      <c r="X20" s="144">
        <f>I20/I$21</f>
        <v>0.18970161408197783</v>
      </c>
      <c r="Y20" s="144">
        <f>K20/K$21</f>
        <v>0.14604266183495307</v>
      </c>
      <c r="Z20" s="144">
        <f>M20/M$21</f>
        <v>0.16259282178217821</v>
      </c>
      <c r="AA20" s="144">
        <f>O20/O$21</f>
        <v>0.19547509095140683</v>
      </c>
      <c r="AB20" s="144">
        <f>Q20/Q$21</f>
        <v>0.22460083895196889</v>
      </c>
      <c r="AC20" s="144">
        <f>S20/S$21</f>
        <v>0.20543033567187685</v>
      </c>
    </row>
    <row r="21" spans="2:29" s="140" customFormat="1" ht="21" customHeight="1" x14ac:dyDescent="0.25">
      <c r="B21" s="1595"/>
      <c r="D21" s="145" t="s">
        <v>68</v>
      </c>
      <c r="E21" s="142">
        <f>SUM(E17:E20)</f>
        <v>3218</v>
      </c>
      <c r="F21" s="141"/>
      <c r="G21" s="142">
        <f>SUM(G17:G20)</f>
        <v>105020</v>
      </c>
      <c r="H21" s="141"/>
      <c r="I21" s="142">
        <f>SUM(I17:I20)</f>
        <v>47891</v>
      </c>
      <c r="J21" s="141"/>
      <c r="K21" s="142">
        <f>SUM(K17:K20)</f>
        <v>48568</v>
      </c>
      <c r="L21" s="141"/>
      <c r="M21" s="142">
        <f>SUM(M17:M20)</f>
        <v>51712</v>
      </c>
      <c r="N21" s="141"/>
      <c r="O21" s="142">
        <f>SUM(O17:O20)</f>
        <v>81637</v>
      </c>
      <c r="P21" s="141"/>
      <c r="Q21" s="142">
        <f>SUM(Q17:Q20)</f>
        <v>182132</v>
      </c>
      <c r="R21" s="141"/>
      <c r="S21" s="142">
        <f>SUM(S17:S20)</f>
        <v>328267</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4" t="s">
        <v>0</v>
      </c>
      <c r="C23" s="1594"/>
      <c r="D23" s="1594"/>
      <c r="E23" s="147">
        <f>E16+E21</f>
        <v>5780</v>
      </c>
      <c r="F23" s="143"/>
      <c r="G23" s="147">
        <f>G16+G21</f>
        <v>154774</v>
      </c>
      <c r="H23" s="143"/>
      <c r="I23" s="147">
        <f>I16+I21</f>
        <v>77031</v>
      </c>
      <c r="J23" s="143"/>
      <c r="K23" s="147">
        <f>K16+K21</f>
        <v>85885</v>
      </c>
      <c r="L23" s="143"/>
      <c r="M23" s="147">
        <f>M16+M21</f>
        <v>98816</v>
      </c>
      <c r="N23" s="143"/>
      <c r="O23" s="147">
        <f>O16+O21</f>
        <v>163377</v>
      </c>
      <c r="P23" s="143"/>
      <c r="Q23" s="147">
        <f>Q16+Q21</f>
        <v>480955</v>
      </c>
      <c r="R23" s="143"/>
      <c r="S23" s="147">
        <f>S16+S21</f>
        <v>1169936</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6"/>
      <c r="D37" s="1596"/>
      <c r="E37" s="1596"/>
      <c r="F37" s="1596"/>
      <c r="G37" s="1596"/>
      <c r="H37" s="1596"/>
      <c r="I37" s="1596"/>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7"/>
      <c r="C46" s="1598"/>
      <c r="D46" s="1598"/>
      <c r="E46" s="1598"/>
      <c r="F46" s="1598"/>
      <c r="G46" s="1598"/>
      <c r="H46" s="1598"/>
      <c r="I46" s="1598"/>
      <c r="J46" s="1598"/>
      <c r="K46" s="1598"/>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9"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2"/>
      <c r="C3" s="1592"/>
      <c r="D3" s="1592"/>
      <c r="E3" s="1592"/>
      <c r="F3" s="1592"/>
      <c r="G3" s="1592"/>
      <c r="H3" s="1592"/>
      <c r="I3" s="1592"/>
      <c r="J3" s="12"/>
      <c r="Q3" s="16"/>
    </row>
    <row r="4" spans="2:30" s="4" customFormat="1" ht="2.25" customHeight="1" x14ac:dyDescent="0.25">
      <c r="B4" s="1593"/>
      <c r="C4" s="1593"/>
      <c r="D4" s="1593"/>
      <c r="E4" s="1593"/>
      <c r="F4" s="1593"/>
      <c r="G4" s="1593"/>
      <c r="H4" s="1593"/>
      <c r="I4" s="1593"/>
      <c r="J4" s="1593"/>
      <c r="K4" s="1593"/>
      <c r="L4" s="1593"/>
      <c r="M4" s="1593"/>
      <c r="N4" s="1593"/>
      <c r="O4" s="1593"/>
      <c r="P4" s="1593"/>
      <c r="Q4" s="1593"/>
      <c r="R4" s="1593"/>
      <c r="S4" s="1593"/>
      <c r="T4" s="1593"/>
    </row>
    <row r="5" spans="2:30" s="738" customFormat="1" ht="16.5" customHeight="1" x14ac:dyDescent="0.25">
      <c r="B5" s="1549" t="s">
        <v>411</v>
      </c>
      <c r="C5" s="1549"/>
      <c r="D5" s="1549"/>
      <c r="E5" s="1549"/>
      <c r="F5" s="1549"/>
      <c r="G5" s="1549"/>
      <c r="H5" s="1549"/>
      <c r="I5" s="1549"/>
      <c r="J5" s="1549"/>
      <c r="K5" s="1549"/>
      <c r="L5" s="1549"/>
      <c r="M5" s="1549"/>
      <c r="N5" s="1549"/>
      <c r="O5" s="1549"/>
      <c r="P5" s="1549"/>
      <c r="Q5" s="1549"/>
      <c r="R5" s="1549"/>
      <c r="S5" s="1549"/>
      <c r="T5" s="1549"/>
      <c r="U5" s="1549"/>
      <c r="V5" s="1549"/>
      <c r="W5" s="1549"/>
      <c r="X5" s="1549"/>
      <c r="Y5" s="1549"/>
      <c r="Z5" s="1549"/>
      <c r="AA5" s="1549"/>
      <c r="AB5" s="1549"/>
      <c r="AC5" s="712"/>
    </row>
    <row r="6" spans="2:30" s="738" customFormat="1" ht="14.25" customHeight="1" x14ac:dyDescent="0.25">
      <c r="B6" s="1484" t="str">
        <f>porsaad!$B$6</f>
        <v>Situación a 31 de marzo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row>
    <row r="7" spans="2:30" s="133" customFormat="1" ht="5.25" customHeight="1" x14ac:dyDescent="0.25"/>
    <row r="8" spans="2:30" s="134" customFormat="1" ht="21.75" customHeight="1" x14ac:dyDescent="0.25">
      <c r="B8" s="1594" t="s">
        <v>27</v>
      </c>
      <c r="D8" s="1594" t="s">
        <v>112</v>
      </c>
      <c r="E8" s="1594" t="s">
        <v>26</v>
      </c>
      <c r="F8" s="1594"/>
      <c r="G8" s="1594"/>
      <c r="H8" s="1594"/>
      <c r="I8" s="1594"/>
      <c r="J8" s="1594"/>
      <c r="K8" s="1594"/>
      <c r="L8" s="1594"/>
      <c r="M8" s="1594"/>
      <c r="N8" s="1594"/>
      <c r="O8" s="1594"/>
      <c r="P8" s="1594"/>
      <c r="Q8" s="1594"/>
      <c r="R8" s="1594"/>
      <c r="S8" s="1594"/>
    </row>
    <row r="9" spans="2:30" s="134" customFormat="1" ht="21.75" customHeight="1" x14ac:dyDescent="0.25">
      <c r="B9" s="1594"/>
      <c r="D9" s="159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4"/>
      <c r="D10" s="159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95" t="s">
        <v>24</v>
      </c>
      <c r="D12" s="141" t="s">
        <v>31</v>
      </c>
      <c r="E12" s="142">
        <f>'36perfresol'!E12</f>
        <v>600</v>
      </c>
      <c r="F12" s="141"/>
      <c r="G12" s="142">
        <f>'36perfresol'!H12</f>
        <v>11207</v>
      </c>
      <c r="H12" s="141"/>
      <c r="I12" s="142">
        <f>'36perfresol'!K12</f>
        <v>6448</v>
      </c>
      <c r="J12" s="141"/>
      <c r="K12" s="142">
        <f>'36perfresol'!N12</f>
        <v>8773</v>
      </c>
      <c r="L12" s="141"/>
      <c r="M12" s="142">
        <f>'36perfresol'!Q12</f>
        <v>8700</v>
      </c>
      <c r="N12" s="141"/>
      <c r="O12" s="142">
        <f>'36perfresol'!T12</f>
        <v>12277</v>
      </c>
      <c r="P12" s="141"/>
      <c r="Q12" s="142">
        <f>'36perfresol'!W12</f>
        <v>42425</v>
      </c>
      <c r="R12" s="141"/>
      <c r="S12" s="142">
        <f>'36perfresol'!Z12</f>
        <v>198907</v>
      </c>
      <c r="T12" s="143"/>
      <c r="V12" s="144">
        <f>E12/E$16</f>
        <v>0.32310177705977383</v>
      </c>
      <c r="W12" s="144">
        <f>G12/G$16</f>
        <v>0.29973254880984218</v>
      </c>
      <c r="X12" s="144">
        <f>I12/I$16</f>
        <v>0.2750618547905469</v>
      </c>
      <c r="Y12" s="144">
        <f>K12/K$16</f>
        <v>0.27977803999107059</v>
      </c>
      <c r="Z12" s="144">
        <f>M12/M$16</f>
        <v>0.22978790840178548</v>
      </c>
      <c r="AA12" s="144">
        <f>O12/O$16</f>
        <v>0.19465673061677502</v>
      </c>
      <c r="AB12" s="144">
        <f>Q12/Q$16</f>
        <v>0.19231466623149382</v>
      </c>
      <c r="AC12" s="144">
        <f>S12/S$16</f>
        <v>0.2793963341232194</v>
      </c>
      <c r="AD12" s="144"/>
    </row>
    <row r="13" spans="2:30" s="140" customFormat="1" ht="21" customHeight="1" x14ac:dyDescent="0.25">
      <c r="B13" s="1595"/>
      <c r="D13" s="141" t="s">
        <v>49</v>
      </c>
      <c r="E13" s="142">
        <f>'36perfresol'!E13</f>
        <v>861</v>
      </c>
      <c r="F13" s="141"/>
      <c r="G13" s="142">
        <f>'36perfresol'!H13</f>
        <v>14318</v>
      </c>
      <c r="H13" s="141"/>
      <c r="I13" s="142">
        <f>'36perfresol'!K13</f>
        <v>8565</v>
      </c>
      <c r="J13" s="141"/>
      <c r="K13" s="142">
        <f>'36perfresol'!N13</f>
        <v>11847</v>
      </c>
      <c r="L13" s="141"/>
      <c r="M13" s="142">
        <f>'36perfresol'!Q13</f>
        <v>13850</v>
      </c>
      <c r="N13" s="141"/>
      <c r="O13" s="142">
        <f>'36perfresol'!T13</f>
        <v>23197</v>
      </c>
      <c r="P13" s="141"/>
      <c r="Q13" s="142">
        <f>'36perfresol'!W13</f>
        <v>75979</v>
      </c>
      <c r="R13" s="141"/>
      <c r="S13" s="142">
        <f>'36perfresol'!Z13</f>
        <v>263939</v>
      </c>
      <c r="T13" s="143"/>
      <c r="V13" s="144">
        <f>E13/E$16</f>
        <v>0.46365105008077545</v>
      </c>
      <c r="W13" s="144">
        <f>G13/G$16</f>
        <v>0.38293661406793261</v>
      </c>
      <c r="X13" s="144">
        <f>I13/I$16</f>
        <v>0.36536984898899411</v>
      </c>
      <c r="Y13" s="144">
        <f>K13/K$16</f>
        <v>0.37781037726823358</v>
      </c>
      <c r="Z13" s="144">
        <f>M13/M$16</f>
        <v>0.36581178521433666</v>
      </c>
      <c r="AA13" s="144">
        <f>O13/O$16</f>
        <v>0.36779768511178057</v>
      </c>
      <c r="AB13" s="144">
        <f>Q13/Q$16</f>
        <v>0.34441664173488906</v>
      </c>
      <c r="AC13" s="144">
        <f>S13/S$16</f>
        <v>0.37074406145660238</v>
      </c>
      <c r="AD13" s="144"/>
    </row>
    <row r="14" spans="2:30" s="140" customFormat="1" ht="21" customHeight="1" x14ac:dyDescent="0.25">
      <c r="B14" s="1595"/>
      <c r="D14" s="141" t="s">
        <v>50</v>
      </c>
      <c r="E14" s="142">
        <f>'36perfresol'!E14</f>
        <v>396</v>
      </c>
      <c r="F14" s="141"/>
      <c r="G14" s="142">
        <f>'36perfresol'!H14</f>
        <v>11865</v>
      </c>
      <c r="H14" s="141"/>
      <c r="I14" s="142">
        <f>'36perfresol'!K14</f>
        <v>8429</v>
      </c>
      <c r="J14" s="141"/>
      <c r="K14" s="142">
        <f>'36perfresol'!N14</f>
        <v>10737</v>
      </c>
      <c r="L14" s="141"/>
      <c r="M14" s="142">
        <f>'36perfresol'!Q14</f>
        <v>15311</v>
      </c>
      <c r="N14" s="141"/>
      <c r="O14" s="142">
        <f>'36perfresol'!T14</f>
        <v>27596</v>
      </c>
      <c r="P14" s="141"/>
      <c r="Q14" s="142">
        <f>'36perfresol'!W14</f>
        <v>102198</v>
      </c>
      <c r="R14" s="141"/>
      <c r="S14" s="142">
        <f>'36perfresol'!Z14</f>
        <v>249071</v>
      </c>
      <c r="T14" s="143"/>
      <c r="V14" s="144">
        <f>E14/E$16</f>
        <v>0.21324717285945072</v>
      </c>
      <c r="W14" s="144">
        <f>G14/G$16</f>
        <v>0.31733083712222521</v>
      </c>
      <c r="X14" s="144">
        <f>I14/I$16</f>
        <v>0.35956829622045899</v>
      </c>
      <c r="Y14" s="144">
        <f>K14/K$16</f>
        <v>0.34241158274069583</v>
      </c>
      <c r="Z14" s="144">
        <f>M14/M$16</f>
        <v>0.40440030638387786</v>
      </c>
      <c r="AA14" s="144">
        <f>O14/O$16</f>
        <v>0.43754558427144441</v>
      </c>
      <c r="AB14" s="144">
        <f>Q14/Q$16</f>
        <v>0.46326869203361709</v>
      </c>
      <c r="AC14" s="144">
        <f>S14/S$16</f>
        <v>0.34985960442017822</v>
      </c>
      <c r="AD14" s="144"/>
    </row>
    <row r="15" spans="2:30" s="140" customFormat="1" ht="21" customHeight="1" x14ac:dyDescent="0.25">
      <c r="B15" s="1595"/>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95"/>
      <c r="D16" s="145" t="s">
        <v>68</v>
      </c>
      <c r="E16" s="142">
        <f>SUM(E12:E15)</f>
        <v>1857</v>
      </c>
      <c r="F16" s="141"/>
      <c r="G16" s="142">
        <f>SUM(G12:G15)</f>
        <v>37390</v>
      </c>
      <c r="H16" s="141"/>
      <c r="I16" s="142">
        <f>SUM(I12:I15)</f>
        <v>23442</v>
      </c>
      <c r="J16" s="141"/>
      <c r="K16" s="142">
        <f>SUM(K12:K15)</f>
        <v>31357</v>
      </c>
      <c r="L16" s="141"/>
      <c r="M16" s="142">
        <f>SUM(M12:M15)</f>
        <v>37861</v>
      </c>
      <c r="N16" s="141"/>
      <c r="O16" s="142">
        <f>SUM(O12:O15)</f>
        <v>63070</v>
      </c>
      <c r="P16" s="141"/>
      <c r="Q16" s="142">
        <f>SUM(Q12:Q15)</f>
        <v>220602</v>
      </c>
      <c r="R16" s="141"/>
      <c r="S16" s="142">
        <f>SUM(S12:S15)</f>
        <v>711917</v>
      </c>
      <c r="T16" s="143"/>
      <c r="V16" s="144"/>
    </row>
    <row r="17" spans="2:29" s="140" customFormat="1" ht="21" customHeight="1" x14ac:dyDescent="0.25">
      <c r="B17" s="1595" t="s">
        <v>23</v>
      </c>
      <c r="D17" s="141" t="s">
        <v>31</v>
      </c>
      <c r="E17" s="142">
        <f>'36perfresol'!E17</f>
        <v>814</v>
      </c>
      <c r="F17" s="141"/>
      <c r="G17" s="142">
        <f>'36perfresol'!H17</f>
        <v>24457</v>
      </c>
      <c r="H17" s="141"/>
      <c r="I17" s="142">
        <f>'36perfresol'!K17</f>
        <v>10427</v>
      </c>
      <c r="J17" s="141"/>
      <c r="K17" s="142">
        <f>'36perfresol'!N17</f>
        <v>10879</v>
      </c>
      <c r="L17" s="141"/>
      <c r="M17" s="142">
        <f>'36perfresol'!Q17</f>
        <v>9939</v>
      </c>
      <c r="N17" s="141"/>
      <c r="O17" s="142">
        <f>'36perfresol'!T17</f>
        <v>13700</v>
      </c>
      <c r="P17" s="141"/>
      <c r="Q17" s="142">
        <f>'36perfresol'!W17</f>
        <v>32433</v>
      </c>
      <c r="R17" s="141"/>
      <c r="S17" s="142">
        <f>'36perfresol'!Z17</f>
        <v>65855</v>
      </c>
      <c r="T17" s="143"/>
      <c r="V17" s="144">
        <f>E17/E$21</f>
        <v>0.344331641285956</v>
      </c>
      <c r="W17" s="144">
        <f>G17/G$21</f>
        <v>0.28077285146832592</v>
      </c>
      <c r="X17" s="144">
        <f>I17/I$21</f>
        <v>0.26869556254187499</v>
      </c>
      <c r="Y17" s="144">
        <f>K17/K$21</f>
        <v>0.26230259192284511</v>
      </c>
      <c r="Z17" s="144">
        <f>M17/M$21</f>
        <v>0.22951690375023093</v>
      </c>
      <c r="AA17" s="144">
        <f>O17/O$21</f>
        <v>0.20859026477260617</v>
      </c>
      <c r="AB17" s="144">
        <f>Q17/Q$21</f>
        <v>0.22965480616038236</v>
      </c>
      <c r="AC17" s="144">
        <f>S17/S$21</f>
        <v>0.25248149184721141</v>
      </c>
    </row>
    <row r="18" spans="2:29" s="140" customFormat="1" ht="21" customHeight="1" x14ac:dyDescent="0.25">
      <c r="B18" s="1595"/>
      <c r="D18" s="141" t="s">
        <v>49</v>
      </c>
      <c r="E18" s="142">
        <f>'36perfresol'!E18</f>
        <v>1065</v>
      </c>
      <c r="F18" s="141"/>
      <c r="G18" s="142">
        <f>'36perfresol'!H18</f>
        <v>35744</v>
      </c>
      <c r="H18" s="141"/>
      <c r="I18" s="142">
        <f>'36perfresol'!K18</f>
        <v>13892</v>
      </c>
      <c r="J18" s="141"/>
      <c r="K18" s="142">
        <f>'36perfresol'!N18</f>
        <v>15597</v>
      </c>
      <c r="L18" s="141"/>
      <c r="M18" s="142">
        <f>'36perfresol'!Q18</f>
        <v>16212</v>
      </c>
      <c r="N18" s="141"/>
      <c r="O18" s="142">
        <f>'36perfresol'!T18</f>
        <v>25083</v>
      </c>
      <c r="P18" s="141"/>
      <c r="Q18" s="142">
        <f>'36perfresol'!W18</f>
        <v>52790</v>
      </c>
      <c r="R18" s="141"/>
      <c r="S18" s="142">
        <f>'36perfresol'!Z18</f>
        <v>94424</v>
      </c>
      <c r="T18" s="143"/>
      <c r="V18" s="144">
        <f>E18/E$21</f>
        <v>0.45050761421319796</v>
      </c>
      <c r="W18" s="144">
        <f>G18/G$21</f>
        <v>0.41035060730604089</v>
      </c>
      <c r="X18" s="144">
        <f>I18/I$21</f>
        <v>0.35798587847240115</v>
      </c>
      <c r="Y18" s="144">
        <f>K18/K$21</f>
        <v>0.37605786618444847</v>
      </c>
      <c r="Z18" s="144">
        <f>M18/M$21</f>
        <v>0.37437650101607239</v>
      </c>
      <c r="AA18" s="144">
        <f>O18/O$21</f>
        <v>0.38190289133512995</v>
      </c>
      <c r="AB18" s="144">
        <f>Q18/Q$21</f>
        <v>0.37380067268543105</v>
      </c>
      <c r="AC18" s="144">
        <f>S18/S$21</f>
        <v>0.36201218413455455</v>
      </c>
    </row>
    <row r="19" spans="2:29" s="140" customFormat="1" ht="21" customHeight="1" x14ac:dyDescent="0.25">
      <c r="B19" s="1595"/>
      <c r="D19" s="141" t="s">
        <v>50</v>
      </c>
      <c r="E19" s="142">
        <f>'36perfresol'!E19</f>
        <v>485</v>
      </c>
      <c r="F19" s="141"/>
      <c r="G19" s="142">
        <f>'36perfresol'!H19</f>
        <v>26905</v>
      </c>
      <c r="H19" s="141"/>
      <c r="I19" s="142">
        <f>'36perfresol'!K19</f>
        <v>14487</v>
      </c>
      <c r="J19" s="141"/>
      <c r="K19" s="142">
        <f>'36perfresol'!N19</f>
        <v>14999</v>
      </c>
      <c r="L19" s="141"/>
      <c r="M19" s="142">
        <f>'36perfresol'!Q19</f>
        <v>17153</v>
      </c>
      <c r="N19" s="141"/>
      <c r="O19" s="142">
        <f>'36perfresol'!T19</f>
        <v>26896</v>
      </c>
      <c r="P19" s="141"/>
      <c r="Q19" s="142">
        <f>'36perfresol'!W19</f>
        <v>56002</v>
      </c>
      <c r="R19" s="141"/>
      <c r="S19" s="142">
        <f>'36perfresol'!Z19</f>
        <v>100552</v>
      </c>
      <c r="T19" s="143"/>
      <c r="V19" s="144">
        <f>E19/E$21</f>
        <v>0.20516074450084604</v>
      </c>
      <c r="W19" s="144">
        <f>G19/G$21</f>
        <v>0.30887654122563313</v>
      </c>
      <c r="X19" s="144">
        <f>I19/I$21</f>
        <v>0.37331855898572386</v>
      </c>
      <c r="Y19" s="144">
        <f>K19/K$21</f>
        <v>0.36163954189270647</v>
      </c>
      <c r="Z19" s="144">
        <f>M19/M$21</f>
        <v>0.39610659523369668</v>
      </c>
      <c r="AA19" s="144">
        <f>O19/O$21</f>
        <v>0.40950684389226388</v>
      </c>
      <c r="AB19" s="144">
        <f>Q19/Q$21</f>
        <v>0.39654452115418659</v>
      </c>
      <c r="AC19" s="144">
        <f>S19/S$21</f>
        <v>0.38550632401823404</v>
      </c>
    </row>
    <row r="20" spans="2:29" s="140" customFormat="1" ht="21" customHeight="1" x14ac:dyDescent="0.25">
      <c r="B20" s="1595"/>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95"/>
      <c r="D21" s="145" t="s">
        <v>68</v>
      </c>
      <c r="E21" s="142">
        <f>SUM(E17:E20)</f>
        <v>2364</v>
      </c>
      <c r="F21" s="141"/>
      <c r="G21" s="142">
        <f>SUM(G17:G20)</f>
        <v>87106</v>
      </c>
      <c r="H21" s="141"/>
      <c r="I21" s="142">
        <f>SUM(I17:I20)</f>
        <v>38806</v>
      </c>
      <c r="J21" s="141"/>
      <c r="K21" s="142">
        <f>SUM(K17:K20)</f>
        <v>41475</v>
      </c>
      <c r="L21" s="141"/>
      <c r="M21" s="142">
        <f>SUM(M17:M20)</f>
        <v>43304</v>
      </c>
      <c r="N21" s="141"/>
      <c r="O21" s="142">
        <f>SUM(O17:O20)</f>
        <v>65679</v>
      </c>
      <c r="P21" s="141"/>
      <c r="Q21" s="142">
        <f>SUM(Q17:Q20)</f>
        <v>141225</v>
      </c>
      <c r="R21" s="141"/>
      <c r="S21" s="142">
        <f>SUM(S17:S20)</f>
        <v>260831</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4" t="s">
        <v>0</v>
      </c>
      <c r="C23" s="1594"/>
      <c r="D23" s="1594"/>
      <c r="E23" s="147">
        <f>E16+E21</f>
        <v>4221</v>
      </c>
      <c r="F23" s="143"/>
      <c r="G23" s="147">
        <f>G16+G21</f>
        <v>124496</v>
      </c>
      <c r="H23" s="143"/>
      <c r="I23" s="147">
        <f>I16+I21</f>
        <v>62248</v>
      </c>
      <c r="J23" s="143"/>
      <c r="K23" s="147">
        <f>K16+K21</f>
        <v>72832</v>
      </c>
      <c r="L23" s="143"/>
      <c r="M23" s="147">
        <f>M16+M21</f>
        <v>81165</v>
      </c>
      <c r="N23" s="143"/>
      <c r="O23" s="147">
        <f>O16+O21</f>
        <v>128749</v>
      </c>
      <c r="P23" s="143"/>
      <c r="Q23" s="147">
        <f>Q16+Q21</f>
        <v>361827</v>
      </c>
      <c r="R23" s="143"/>
      <c r="S23" s="147">
        <f>S16+S21</f>
        <v>972748</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6"/>
      <c r="D37" s="1596"/>
      <c r="E37" s="1596"/>
      <c r="F37" s="1596"/>
      <c r="G37" s="1596"/>
      <c r="H37" s="1596"/>
      <c r="I37" s="1596"/>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7"/>
      <c r="C46" s="1598"/>
      <c r="D46" s="1598"/>
      <c r="E46" s="1598"/>
      <c r="F46" s="1598"/>
      <c r="G46" s="1598"/>
      <c r="H46" s="1598"/>
      <c r="I46" s="1598"/>
      <c r="J46" s="1598"/>
      <c r="K46" s="1598"/>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412</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244</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478</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347017</v>
      </c>
      <c r="E10" s="633"/>
      <c r="F10" s="675">
        <v>467</v>
      </c>
      <c r="G10" s="676">
        <v>8.623077349188471E-2</v>
      </c>
      <c r="H10" s="675">
        <v>188811</v>
      </c>
      <c r="I10" s="676">
        <v>34.86363720294699</v>
      </c>
      <c r="J10" s="675">
        <v>202278</v>
      </c>
      <c r="K10" s="676">
        <v>37.350296360581275</v>
      </c>
      <c r="L10" s="675">
        <v>17038</v>
      </c>
      <c r="M10" s="676">
        <v>3.1460383699244789</v>
      </c>
      <c r="N10" s="675">
        <v>30776</v>
      </c>
      <c r="O10" s="676">
        <v>5.6827372269512715</v>
      </c>
      <c r="P10" s="675">
        <v>3958</v>
      </c>
      <c r="Q10" s="676">
        <v>0.73083811880274019</v>
      </c>
      <c r="R10" s="675">
        <v>98230</v>
      </c>
      <c r="S10" s="676">
        <v>18.138006167254463</v>
      </c>
      <c r="T10" s="675">
        <v>12</v>
      </c>
      <c r="U10" s="676">
        <f t="shared" ref="U10:U27" si="0">T10*100/$V10</f>
        <v>2.2157800469006774E-3</v>
      </c>
      <c r="V10" s="831">
        <f>F10+H10+J10+L10+N10+P10+R10+T10</f>
        <v>541570</v>
      </c>
      <c r="W10" s="676">
        <f t="shared" ref="V10:W27" si="1">G10+I10+K10+M10+O10+Q10+S10+U10</f>
        <v>100</v>
      </c>
      <c r="X10" s="678"/>
      <c r="Y10" s="832">
        <f t="shared" ref="Y10:Y27" si="2">V10/D10</f>
        <v>1.5606440030315518</v>
      </c>
    </row>
    <row r="11" spans="2:30" s="633" customFormat="1" ht="18" customHeight="1" x14ac:dyDescent="0.25">
      <c r="B11" s="682" t="s">
        <v>7</v>
      </c>
      <c r="D11" s="833">
        <v>49822</v>
      </c>
      <c r="F11" s="683">
        <v>5136</v>
      </c>
      <c r="G11" s="684">
        <v>7.7695752148130222</v>
      </c>
      <c r="H11" s="683">
        <v>11366</v>
      </c>
      <c r="I11" s="684">
        <v>17.194118358949535</v>
      </c>
      <c r="J11" s="683">
        <v>6342</v>
      </c>
      <c r="K11" s="684">
        <v>9.5939731332445835</v>
      </c>
      <c r="L11" s="683">
        <v>1838</v>
      </c>
      <c r="M11" s="684">
        <v>2.7804671426842553</v>
      </c>
      <c r="N11" s="683">
        <v>4080</v>
      </c>
      <c r="O11" s="684">
        <v>6.1720924603654845</v>
      </c>
      <c r="P11" s="683">
        <v>10798</v>
      </c>
      <c r="Q11" s="684">
        <v>16.334866271330025</v>
      </c>
      <c r="R11" s="683">
        <v>26544</v>
      </c>
      <c r="S11" s="684">
        <v>40.154907418613092</v>
      </c>
      <c r="T11" s="683">
        <v>0</v>
      </c>
      <c r="U11" s="684">
        <f t="shared" si="0"/>
        <v>0</v>
      </c>
      <c r="V11" s="834">
        <f t="shared" si="1"/>
        <v>66104</v>
      </c>
      <c r="W11" s="684">
        <f t="shared" si="1"/>
        <v>99.999999999999986</v>
      </c>
      <c r="X11" s="678"/>
      <c r="Y11" s="835">
        <f t="shared" si="2"/>
        <v>1.3268034201758259</v>
      </c>
    </row>
    <row r="12" spans="2:30" s="633" customFormat="1" ht="22.5" customHeight="1" x14ac:dyDescent="0.25">
      <c r="B12" s="682" t="s">
        <v>37</v>
      </c>
      <c r="D12" s="833">
        <v>33854</v>
      </c>
      <c r="F12" s="685">
        <v>6839</v>
      </c>
      <c r="G12" s="684">
        <v>14.097542875989445</v>
      </c>
      <c r="H12" s="685">
        <v>9146</v>
      </c>
      <c r="I12" s="684">
        <v>18.853067282321899</v>
      </c>
      <c r="J12" s="685">
        <v>7849</v>
      </c>
      <c r="K12" s="684">
        <v>16.179501978891821</v>
      </c>
      <c r="L12" s="685">
        <v>2231</v>
      </c>
      <c r="M12" s="684">
        <v>4.5988621372031666</v>
      </c>
      <c r="N12" s="685">
        <v>3996</v>
      </c>
      <c r="O12" s="684">
        <v>8.2371372031662276</v>
      </c>
      <c r="P12" s="685">
        <v>5046</v>
      </c>
      <c r="Q12" s="684">
        <v>10.401550131926122</v>
      </c>
      <c r="R12" s="685">
        <v>13375</v>
      </c>
      <c r="S12" s="684">
        <v>27.570498021108179</v>
      </c>
      <c r="T12" s="685">
        <v>30</v>
      </c>
      <c r="U12" s="684">
        <f t="shared" si="0"/>
        <v>6.1840369393139839E-2</v>
      </c>
      <c r="V12" s="834">
        <f t="shared" si="1"/>
        <v>48512</v>
      </c>
      <c r="W12" s="684">
        <f t="shared" si="1"/>
        <v>99.999999999999986</v>
      </c>
      <c r="X12" s="678"/>
      <c r="Y12" s="835">
        <f t="shared" si="2"/>
        <v>1.4329769008093578</v>
      </c>
    </row>
    <row r="13" spans="2:30" s="633" customFormat="1" ht="18" customHeight="1" x14ac:dyDescent="0.25">
      <c r="B13" s="682" t="s">
        <v>38</v>
      </c>
      <c r="D13" s="833">
        <v>34248</v>
      </c>
      <c r="F13" s="683">
        <v>3705</v>
      </c>
      <c r="G13" s="684">
        <v>6.4677745967460369</v>
      </c>
      <c r="H13" s="683">
        <v>18828</v>
      </c>
      <c r="I13" s="684">
        <v>32.867816493261643</v>
      </c>
      <c r="J13" s="683">
        <v>2620</v>
      </c>
      <c r="K13" s="684">
        <v>4.5737029537043501</v>
      </c>
      <c r="L13" s="683">
        <v>1823</v>
      </c>
      <c r="M13" s="684">
        <v>3.182389497940088</v>
      </c>
      <c r="N13" s="683">
        <v>3078</v>
      </c>
      <c r="O13" s="684">
        <v>5.3732281265274775</v>
      </c>
      <c r="P13" s="683">
        <v>817</v>
      </c>
      <c r="Q13" s="684">
        <v>1.426227218769639</v>
      </c>
      <c r="R13" s="683">
        <v>26413</v>
      </c>
      <c r="S13" s="684">
        <v>46.108861113050764</v>
      </c>
      <c r="T13" s="683">
        <v>0</v>
      </c>
      <c r="U13" s="684">
        <f t="shared" si="0"/>
        <v>0</v>
      </c>
      <c r="V13" s="834">
        <f t="shared" si="1"/>
        <v>57284</v>
      </c>
      <c r="W13" s="684">
        <f t="shared" si="1"/>
        <v>100</v>
      </c>
      <c r="X13" s="678"/>
      <c r="Y13" s="835">
        <f t="shared" si="2"/>
        <v>1.6726232188740948</v>
      </c>
    </row>
    <row r="14" spans="2:30" s="633" customFormat="1" ht="18" customHeight="1" x14ac:dyDescent="0.25">
      <c r="B14" s="682" t="s">
        <v>6</v>
      </c>
      <c r="D14" s="833">
        <v>71093</v>
      </c>
      <c r="F14" s="683">
        <v>2063</v>
      </c>
      <c r="G14" s="684">
        <v>2.3454375952158983</v>
      </c>
      <c r="H14" s="683">
        <v>9802</v>
      </c>
      <c r="I14" s="684">
        <v>11.143955069464972</v>
      </c>
      <c r="J14" s="683">
        <v>1393</v>
      </c>
      <c r="K14" s="684">
        <v>1.5837104072398189</v>
      </c>
      <c r="L14" s="683">
        <v>5560</v>
      </c>
      <c r="M14" s="684">
        <v>6.3211987539507488</v>
      </c>
      <c r="N14" s="683">
        <v>5755</v>
      </c>
      <c r="O14" s="684">
        <v>6.5428954728393096</v>
      </c>
      <c r="P14" s="683">
        <v>32454</v>
      </c>
      <c r="Q14" s="684">
        <v>36.897155460560725</v>
      </c>
      <c r="R14" s="683">
        <v>30635</v>
      </c>
      <c r="S14" s="684">
        <v>34.829122990518201</v>
      </c>
      <c r="T14" s="683">
        <v>296</v>
      </c>
      <c r="U14" s="684">
        <f t="shared" si="0"/>
        <v>0.33652425021032767</v>
      </c>
      <c r="V14" s="834">
        <f t="shared" si="1"/>
        <v>87958</v>
      </c>
      <c r="W14" s="684">
        <f t="shared" si="1"/>
        <v>100</v>
      </c>
      <c r="X14" s="678"/>
      <c r="Y14" s="835">
        <f t="shared" si="2"/>
        <v>1.2372244806099053</v>
      </c>
    </row>
    <row r="15" spans="2:30" s="633" customFormat="1" ht="18" customHeight="1" x14ac:dyDescent="0.25">
      <c r="B15" s="682" t="s">
        <v>5</v>
      </c>
      <c r="D15" s="833">
        <v>18907</v>
      </c>
      <c r="F15" s="685">
        <v>7376</v>
      </c>
      <c r="G15" s="684">
        <v>24.649111081406229</v>
      </c>
      <c r="H15" s="685">
        <v>4317</v>
      </c>
      <c r="I15" s="684">
        <v>14.426547253041038</v>
      </c>
      <c r="J15" s="685">
        <v>1357</v>
      </c>
      <c r="K15" s="684">
        <v>4.5348215479214007</v>
      </c>
      <c r="L15" s="685">
        <v>2181</v>
      </c>
      <c r="M15" s="684">
        <v>7.2884641090763269</v>
      </c>
      <c r="N15" s="685">
        <v>4547</v>
      </c>
      <c r="O15" s="684">
        <v>15.19516107472263</v>
      </c>
      <c r="P15" s="685">
        <v>562</v>
      </c>
      <c r="Q15" s="684">
        <v>1.8780911642828499</v>
      </c>
      <c r="R15" s="685">
        <v>9584</v>
      </c>
      <c r="S15" s="684">
        <v>32.027803769549529</v>
      </c>
      <c r="T15" s="685">
        <v>0</v>
      </c>
      <c r="U15" s="684">
        <f t="shared" si="0"/>
        <v>0</v>
      </c>
      <c r="V15" s="834">
        <f t="shared" si="1"/>
        <v>29924</v>
      </c>
      <c r="W15" s="684">
        <f t="shared" si="1"/>
        <v>100</v>
      </c>
      <c r="X15" s="678"/>
      <c r="Y15" s="835">
        <f t="shared" si="2"/>
        <v>1.5826942402284867</v>
      </c>
    </row>
    <row r="16" spans="2:30" s="742" customFormat="1" ht="18" customHeight="1" x14ac:dyDescent="0.25">
      <c r="B16" s="836" t="s">
        <v>4</v>
      </c>
      <c r="D16" s="837">
        <v>127186</v>
      </c>
      <c r="E16" s="820"/>
      <c r="F16" s="838">
        <v>14098</v>
      </c>
      <c r="G16" s="839">
        <v>7.8224875710227275</v>
      </c>
      <c r="H16" s="838">
        <v>36391</v>
      </c>
      <c r="I16" s="839">
        <v>20.192094282670453</v>
      </c>
      <c r="J16" s="838">
        <v>23824</v>
      </c>
      <c r="K16" s="839">
        <v>13.219105113636363</v>
      </c>
      <c r="L16" s="838">
        <v>8190</v>
      </c>
      <c r="M16" s="839">
        <v>4.5443448153409092</v>
      </c>
      <c r="N16" s="838">
        <v>8980</v>
      </c>
      <c r="O16" s="839">
        <v>4.9826882102272725</v>
      </c>
      <c r="P16" s="838">
        <v>46200</v>
      </c>
      <c r="Q16" s="839">
        <v>25.634765625</v>
      </c>
      <c r="R16" s="838">
        <v>39502</v>
      </c>
      <c r="S16" s="839">
        <v>21.918279474431817</v>
      </c>
      <c r="T16" s="838">
        <v>3039</v>
      </c>
      <c r="U16" s="839">
        <f t="shared" si="0"/>
        <v>1.6862349076704546</v>
      </c>
      <c r="V16" s="840">
        <f t="shared" si="1"/>
        <v>180224</v>
      </c>
      <c r="W16" s="839">
        <f t="shared" si="1"/>
        <v>99.999999999999986</v>
      </c>
      <c r="X16" s="841"/>
      <c r="Y16" s="835">
        <f t="shared" si="2"/>
        <v>1.417011306275848</v>
      </c>
    </row>
    <row r="17" spans="2:25" s="742" customFormat="1" ht="18" customHeight="1" x14ac:dyDescent="0.25">
      <c r="B17" s="836" t="s">
        <v>40</v>
      </c>
      <c r="D17" s="837">
        <v>81518</v>
      </c>
      <c r="E17" s="820"/>
      <c r="F17" s="838">
        <v>16263</v>
      </c>
      <c r="G17" s="839">
        <v>13.675810222169899</v>
      </c>
      <c r="H17" s="838">
        <v>34299</v>
      </c>
      <c r="I17" s="839">
        <v>28.842563783447417</v>
      </c>
      <c r="J17" s="838">
        <v>15178</v>
      </c>
      <c r="K17" s="839">
        <v>12.763416808220791</v>
      </c>
      <c r="L17" s="838">
        <v>4329</v>
      </c>
      <c r="M17" s="839">
        <v>3.6403235843186059</v>
      </c>
      <c r="N17" s="838">
        <v>12856</v>
      </c>
      <c r="O17" s="839">
        <v>10.810810810810811</v>
      </c>
      <c r="P17" s="838">
        <v>12547</v>
      </c>
      <c r="Q17" s="839">
        <v>10.550967893842817</v>
      </c>
      <c r="R17" s="838">
        <v>23427</v>
      </c>
      <c r="S17" s="839">
        <v>19.700129501000688</v>
      </c>
      <c r="T17" s="838">
        <v>19</v>
      </c>
      <c r="U17" s="839">
        <f t="shared" si="0"/>
        <v>1.5977396188970552E-2</v>
      </c>
      <c r="V17" s="840">
        <f t="shared" si="1"/>
        <v>118918</v>
      </c>
      <c r="W17" s="839">
        <f t="shared" si="1"/>
        <v>100</v>
      </c>
      <c r="X17" s="841"/>
      <c r="Y17" s="835">
        <f t="shared" si="2"/>
        <v>1.4587943767020781</v>
      </c>
    </row>
    <row r="18" spans="2:25" s="742" customFormat="1" ht="18" customHeight="1" x14ac:dyDescent="0.25">
      <c r="B18" s="836" t="s">
        <v>41</v>
      </c>
      <c r="D18" s="837">
        <v>250944</v>
      </c>
      <c r="E18" s="820"/>
      <c r="F18" s="838">
        <v>14</v>
      </c>
      <c r="G18" s="839">
        <v>4.4952767485021096E-3</v>
      </c>
      <c r="H18" s="838">
        <v>42197</v>
      </c>
      <c r="I18" s="839">
        <v>13.54908521118168</v>
      </c>
      <c r="J18" s="838">
        <v>31921</v>
      </c>
      <c r="K18" s="839">
        <v>10.249552077781132</v>
      </c>
      <c r="L18" s="838">
        <v>14480</v>
      </c>
      <c r="M18" s="839">
        <v>4.6494005227364674</v>
      </c>
      <c r="N18" s="838">
        <v>38407</v>
      </c>
      <c r="O18" s="839">
        <v>12.332149577122895</v>
      </c>
      <c r="P18" s="838">
        <v>22445</v>
      </c>
      <c r="Q18" s="839">
        <v>7.2068919014378467</v>
      </c>
      <c r="R18" s="838">
        <v>161887</v>
      </c>
      <c r="S18" s="839">
        <v>51.9804904989115</v>
      </c>
      <c r="T18" s="838">
        <v>87</v>
      </c>
      <c r="U18" s="839">
        <f t="shared" si="0"/>
        <v>2.7934934079977394E-2</v>
      </c>
      <c r="V18" s="840">
        <f t="shared" si="1"/>
        <v>311438</v>
      </c>
      <c r="W18" s="839">
        <f t="shared" si="1"/>
        <v>100</v>
      </c>
      <c r="X18" s="841"/>
      <c r="Y18" s="835">
        <f t="shared" si="2"/>
        <v>1.2410657357816883</v>
      </c>
    </row>
    <row r="19" spans="2:25" s="742" customFormat="1" ht="18" customHeight="1" x14ac:dyDescent="0.25">
      <c r="B19" s="836" t="s">
        <v>3</v>
      </c>
      <c r="D19" s="837">
        <v>180393</v>
      </c>
      <c r="E19" s="820"/>
      <c r="F19" s="838">
        <v>1713</v>
      </c>
      <c r="G19" s="839">
        <v>0.62939760806863487</v>
      </c>
      <c r="H19" s="838">
        <v>81342</v>
      </c>
      <c r="I19" s="839">
        <v>29.887017066852827</v>
      </c>
      <c r="J19" s="838">
        <v>7011</v>
      </c>
      <c r="K19" s="839">
        <v>2.5760108757555158</v>
      </c>
      <c r="L19" s="838">
        <v>9927</v>
      </c>
      <c r="M19" s="839">
        <v>3.6474197637462566</v>
      </c>
      <c r="N19" s="838">
        <v>13068</v>
      </c>
      <c r="O19" s="839">
        <v>4.801499090625172</v>
      </c>
      <c r="P19" s="838">
        <v>27574</v>
      </c>
      <c r="Q19" s="839">
        <v>10.131354141788988</v>
      </c>
      <c r="R19" s="838">
        <v>130396</v>
      </c>
      <c r="S19" s="839">
        <v>47.910642441166203</v>
      </c>
      <c r="T19" s="838">
        <v>1134</v>
      </c>
      <c r="U19" s="839">
        <f t="shared" si="0"/>
        <v>0.41665901199639926</v>
      </c>
      <c r="V19" s="840">
        <f t="shared" si="1"/>
        <v>272165</v>
      </c>
      <c r="W19" s="839">
        <f t="shared" si="1"/>
        <v>100</v>
      </c>
      <c r="X19" s="841"/>
      <c r="Y19" s="835">
        <f t="shared" si="2"/>
        <v>1.5087337091794026</v>
      </c>
    </row>
    <row r="20" spans="2:25" s="633" customFormat="1" ht="18" customHeight="1" x14ac:dyDescent="0.25">
      <c r="B20" s="836" t="s">
        <v>2</v>
      </c>
      <c r="D20" s="833">
        <v>37186</v>
      </c>
      <c r="F20" s="683">
        <v>1861</v>
      </c>
      <c r="G20" s="684">
        <v>4.2210075075415636</v>
      </c>
      <c r="H20" s="683">
        <v>6185</v>
      </c>
      <c r="I20" s="684">
        <v>14.028442468642972</v>
      </c>
      <c r="J20" s="683">
        <v>918</v>
      </c>
      <c r="K20" s="684">
        <v>2.0821520107056184</v>
      </c>
      <c r="L20" s="683">
        <v>2501</v>
      </c>
      <c r="M20" s="684">
        <v>5.6726167524779427</v>
      </c>
      <c r="N20" s="683">
        <v>5172</v>
      </c>
      <c r="O20" s="684">
        <v>11.73081721064211</v>
      </c>
      <c r="P20" s="683">
        <v>19896</v>
      </c>
      <c r="Q20" s="684">
        <v>45.126902401959676</v>
      </c>
      <c r="R20" s="683">
        <v>7556</v>
      </c>
      <c r="S20" s="684">
        <v>17.138061648030121</v>
      </c>
      <c r="T20" s="683">
        <v>0</v>
      </c>
      <c r="U20" s="684">
        <f t="shared" si="0"/>
        <v>0</v>
      </c>
      <c r="V20" s="834">
        <f t="shared" si="1"/>
        <v>44089</v>
      </c>
      <c r="W20" s="684">
        <f t="shared" si="1"/>
        <v>100</v>
      </c>
      <c r="X20" s="678"/>
      <c r="Y20" s="835">
        <f t="shared" si="2"/>
        <v>1.1856343785295542</v>
      </c>
    </row>
    <row r="21" spans="2:25" s="633" customFormat="1" ht="18" customHeight="1" x14ac:dyDescent="0.25">
      <c r="B21" s="682" t="s">
        <v>35</v>
      </c>
      <c r="D21" s="833">
        <v>93892</v>
      </c>
      <c r="F21" s="683">
        <v>5875</v>
      </c>
      <c r="G21" s="684">
        <v>3.8838096371364919</v>
      </c>
      <c r="H21" s="683">
        <v>48834</v>
      </c>
      <c r="I21" s="684">
        <v>32.282886777859311</v>
      </c>
      <c r="J21" s="683">
        <v>22450</v>
      </c>
      <c r="K21" s="684">
        <v>14.841110868717319</v>
      </c>
      <c r="L21" s="683">
        <v>7899</v>
      </c>
      <c r="M21" s="684">
        <v>5.2218233742538125</v>
      </c>
      <c r="N21" s="683">
        <v>7225</v>
      </c>
      <c r="O21" s="684">
        <v>4.7762595112018982</v>
      </c>
      <c r="P21" s="683">
        <v>20629</v>
      </c>
      <c r="Q21" s="684">
        <v>13.637295149700202</v>
      </c>
      <c r="R21" s="683">
        <v>38212</v>
      </c>
      <c r="S21" s="684">
        <v>25.260958953916532</v>
      </c>
      <c r="T21" s="683">
        <v>145</v>
      </c>
      <c r="U21" s="684">
        <f t="shared" si="0"/>
        <v>9.5855727214432571E-2</v>
      </c>
      <c r="V21" s="834">
        <f t="shared" si="1"/>
        <v>151269</v>
      </c>
      <c r="W21" s="684">
        <f t="shared" si="1"/>
        <v>100</v>
      </c>
      <c r="X21" s="678"/>
      <c r="Y21" s="835">
        <f t="shared" si="2"/>
        <v>1.6110957270054957</v>
      </c>
    </row>
    <row r="22" spans="2:25" s="633" customFormat="1" ht="21" customHeight="1" x14ac:dyDescent="0.25">
      <c r="B22" s="682" t="s">
        <v>42</v>
      </c>
      <c r="D22" s="833">
        <v>213333</v>
      </c>
      <c r="F22" s="683">
        <v>6878</v>
      </c>
      <c r="G22" s="684">
        <v>2.227641802453062</v>
      </c>
      <c r="H22" s="683">
        <v>102986</v>
      </c>
      <c r="I22" s="684">
        <v>33.3550332462098</v>
      </c>
      <c r="J22" s="683">
        <v>63535</v>
      </c>
      <c r="K22" s="684">
        <v>20.577671113529409</v>
      </c>
      <c r="L22" s="683">
        <v>18927</v>
      </c>
      <c r="M22" s="684">
        <v>6.1300634479542166</v>
      </c>
      <c r="N22" s="683">
        <v>24532</v>
      </c>
      <c r="O22" s="684">
        <v>7.9454069057543633</v>
      </c>
      <c r="P22" s="683">
        <v>30388</v>
      </c>
      <c r="Q22" s="684">
        <v>9.8420440670171043</v>
      </c>
      <c r="R22" s="683">
        <v>61421</v>
      </c>
      <c r="S22" s="684">
        <v>19.892990280382307</v>
      </c>
      <c r="T22" s="683">
        <v>90</v>
      </c>
      <c r="U22" s="684">
        <f t="shared" si="0"/>
        <v>2.9149136699734741E-2</v>
      </c>
      <c r="V22" s="834">
        <f t="shared" si="1"/>
        <v>308757</v>
      </c>
      <c r="W22" s="684">
        <f t="shared" si="1"/>
        <v>99.999999999999986</v>
      </c>
      <c r="X22" s="678"/>
      <c r="Y22" s="835">
        <f t="shared" si="2"/>
        <v>1.447300698907342</v>
      </c>
    </row>
    <row r="23" spans="2:25" s="633" customFormat="1" ht="18" customHeight="1" x14ac:dyDescent="0.25">
      <c r="B23" s="682" t="s">
        <v>43</v>
      </c>
      <c r="D23" s="833">
        <v>50387</v>
      </c>
      <c r="F23" s="683">
        <v>3051</v>
      </c>
      <c r="G23" s="684">
        <v>4.5332976731746459</v>
      </c>
      <c r="H23" s="683">
        <v>17364</v>
      </c>
      <c r="I23" s="684">
        <v>25.800124810555406</v>
      </c>
      <c r="J23" s="683">
        <v>3946</v>
      </c>
      <c r="K23" s="684">
        <v>5.8631244242370215</v>
      </c>
      <c r="L23" s="683">
        <v>4251</v>
      </c>
      <c r="M23" s="684">
        <v>6.3163056075599533</v>
      </c>
      <c r="N23" s="683">
        <v>5341</v>
      </c>
      <c r="O23" s="684">
        <v>7.9358711479599418</v>
      </c>
      <c r="P23" s="683">
        <v>1891</v>
      </c>
      <c r="Q23" s="684">
        <v>2.8097233366021812</v>
      </c>
      <c r="R23" s="683">
        <v>31453</v>
      </c>
      <c r="S23" s="684">
        <v>46.734123800184243</v>
      </c>
      <c r="T23" s="683">
        <v>5</v>
      </c>
      <c r="U23" s="684">
        <f t="shared" si="0"/>
        <v>7.4291997266054503E-3</v>
      </c>
      <c r="V23" s="834">
        <f>F23+H23+J23+L23+N23+P23+R23+T23</f>
        <v>67302</v>
      </c>
      <c r="W23" s="684">
        <f t="shared" si="1"/>
        <v>100</v>
      </c>
      <c r="X23" s="678"/>
      <c r="Y23" s="835">
        <f t="shared" si="2"/>
        <v>1.3357016690813106</v>
      </c>
    </row>
    <row r="24" spans="2:25" s="633" customFormat="1" ht="22.5" customHeight="1" x14ac:dyDescent="0.25">
      <c r="B24" s="682" t="s">
        <v>44</v>
      </c>
      <c r="D24" s="833">
        <v>17234</v>
      </c>
      <c r="F24" s="685">
        <v>2415</v>
      </c>
      <c r="G24" s="686">
        <v>9.7844583096993762</v>
      </c>
      <c r="H24" s="685">
        <v>4117</v>
      </c>
      <c r="I24" s="684">
        <v>16.680171785106555</v>
      </c>
      <c r="J24" s="685">
        <v>1237</v>
      </c>
      <c r="K24" s="684">
        <v>5.0117494530427029</v>
      </c>
      <c r="L24" s="685">
        <v>815</v>
      </c>
      <c r="M24" s="684">
        <v>3.3020014585527915</v>
      </c>
      <c r="N24" s="685">
        <v>2754</v>
      </c>
      <c r="O24" s="684">
        <v>11.157928855036058</v>
      </c>
      <c r="P24" s="685">
        <v>3064</v>
      </c>
      <c r="Q24" s="684">
        <v>12.413904869945709</v>
      </c>
      <c r="R24" s="685">
        <v>10241</v>
      </c>
      <c r="S24" s="684">
        <v>41.491775382870109</v>
      </c>
      <c r="T24" s="685">
        <v>39</v>
      </c>
      <c r="U24" s="684">
        <f t="shared" si="0"/>
        <v>0.158009885746698</v>
      </c>
      <c r="V24" s="842">
        <f t="shared" si="1"/>
        <v>24682</v>
      </c>
      <c r="W24" s="684">
        <f t="shared" si="1"/>
        <v>100.00000000000001</v>
      </c>
      <c r="X24" s="678"/>
      <c r="Y24" s="835">
        <f t="shared" si="2"/>
        <v>1.4321689683184402</v>
      </c>
    </row>
    <row r="25" spans="2:25" s="633" customFormat="1" ht="18" customHeight="1" x14ac:dyDescent="0.25">
      <c r="B25" s="682" t="s">
        <v>45</v>
      </c>
      <c r="D25" s="833">
        <v>74024</v>
      </c>
      <c r="F25" s="685">
        <v>1118</v>
      </c>
      <c r="G25" s="686">
        <v>1.039477843687822</v>
      </c>
      <c r="H25" s="685">
        <v>29280</v>
      </c>
      <c r="I25" s="684">
        <v>27.223534224668537</v>
      </c>
      <c r="J25" s="685">
        <v>7327</v>
      </c>
      <c r="K25" s="684">
        <v>6.8123919147590977</v>
      </c>
      <c r="L25" s="685">
        <v>7914</v>
      </c>
      <c r="M25" s="684">
        <v>7.3581642709708612</v>
      </c>
      <c r="N25" s="685">
        <v>13272</v>
      </c>
      <c r="O25" s="684">
        <v>12.339847890362051</v>
      </c>
      <c r="P25" s="685">
        <v>1374</v>
      </c>
      <c r="Q25" s="684">
        <v>1.2774978150510441</v>
      </c>
      <c r="R25" s="685">
        <v>39618</v>
      </c>
      <c r="S25" s="684">
        <v>36.835450099484909</v>
      </c>
      <c r="T25" s="685">
        <v>7651</v>
      </c>
      <c r="U25" s="684">
        <f t="shared" si="0"/>
        <v>7.1136359410156755</v>
      </c>
      <c r="V25" s="842">
        <f t="shared" si="1"/>
        <v>107554</v>
      </c>
      <c r="W25" s="684">
        <f t="shared" si="1"/>
        <v>100</v>
      </c>
      <c r="X25" s="678"/>
      <c r="Y25" s="835">
        <f t="shared" si="2"/>
        <v>1.4529612017723981</v>
      </c>
    </row>
    <row r="26" spans="2:25" s="633" customFormat="1" ht="18" customHeight="1" x14ac:dyDescent="0.25">
      <c r="B26" s="682" t="s">
        <v>46</v>
      </c>
      <c r="D26" s="833">
        <v>9560</v>
      </c>
      <c r="F26" s="685">
        <v>1088</v>
      </c>
      <c r="G26" s="686">
        <v>7.6115852805372883</v>
      </c>
      <c r="H26" s="685">
        <v>4090</v>
      </c>
      <c r="I26" s="684">
        <v>28.613404225549182</v>
      </c>
      <c r="J26" s="685">
        <v>3595</v>
      </c>
      <c r="K26" s="684">
        <v>25.150412760598854</v>
      </c>
      <c r="L26" s="685">
        <v>1149</v>
      </c>
      <c r="M26" s="684">
        <v>8.0383377640968234</v>
      </c>
      <c r="N26" s="685">
        <v>2161</v>
      </c>
      <c r="O26" s="684">
        <v>15.118231425773052</v>
      </c>
      <c r="P26" s="685">
        <v>970</v>
      </c>
      <c r="Q26" s="684">
        <v>6.7860640828319578</v>
      </c>
      <c r="R26" s="685">
        <v>1241</v>
      </c>
      <c r="S26" s="684">
        <v>8.6819644606128445</v>
      </c>
      <c r="T26" s="685">
        <v>0</v>
      </c>
      <c r="U26" s="684">
        <f t="shared" si="0"/>
        <v>0</v>
      </c>
      <c r="V26" s="842">
        <f t="shared" si="1"/>
        <v>14294</v>
      </c>
      <c r="W26" s="684">
        <f t="shared" si="1"/>
        <v>100</v>
      </c>
      <c r="X26" s="678"/>
      <c r="Y26" s="835">
        <f t="shared" si="2"/>
        <v>1.4951882845188285</v>
      </c>
    </row>
    <row r="27" spans="2:25" s="633" customFormat="1" ht="18" customHeight="1" x14ac:dyDescent="0.25">
      <c r="B27" s="682" t="s">
        <v>1</v>
      </c>
      <c r="D27" s="833">
        <v>4013</v>
      </c>
      <c r="F27" s="685">
        <v>812</v>
      </c>
      <c r="G27" s="686">
        <v>14.915503306392358</v>
      </c>
      <c r="H27" s="685">
        <v>917</v>
      </c>
      <c r="I27" s="684">
        <v>16.844232182218956</v>
      </c>
      <c r="J27" s="685">
        <v>1417</v>
      </c>
      <c r="K27" s="684">
        <v>26.028655400440851</v>
      </c>
      <c r="L27" s="685">
        <v>72</v>
      </c>
      <c r="M27" s="684">
        <v>1.322556943423953</v>
      </c>
      <c r="N27" s="685">
        <v>202</v>
      </c>
      <c r="O27" s="684">
        <v>3.7105069801616457</v>
      </c>
      <c r="P27" s="685">
        <v>6</v>
      </c>
      <c r="Q27" s="684">
        <v>0.11021307861866275</v>
      </c>
      <c r="R27" s="685">
        <v>2018</v>
      </c>
      <c r="S27" s="684">
        <v>37.068332108743569</v>
      </c>
      <c r="T27" s="685">
        <v>0</v>
      </c>
      <c r="U27" s="684">
        <f t="shared" si="0"/>
        <v>0</v>
      </c>
      <c r="V27" s="834">
        <f t="shared" si="1"/>
        <v>5444</v>
      </c>
      <c r="W27" s="684">
        <f t="shared" si="1"/>
        <v>100</v>
      </c>
      <c r="X27" s="678"/>
      <c r="Y27" s="835">
        <f t="shared" si="2"/>
        <v>1.3565910789932718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1694611</v>
      </c>
      <c r="F30" s="1250">
        <f>SUM(F10:F27)</f>
        <v>80772</v>
      </c>
      <c r="G30" s="1251">
        <f>F30*100/$V30</f>
        <v>3.3137393907170005</v>
      </c>
      <c r="H30" s="1250">
        <f>SUM(H10:H27)</f>
        <v>650272</v>
      </c>
      <c r="I30" s="1251">
        <f>H30*100/$V30</f>
        <v>26.677956978659999</v>
      </c>
      <c r="J30" s="1250">
        <f>SUM(J10:J27)</f>
        <v>404198</v>
      </c>
      <c r="K30" s="1251">
        <f>J30*100/$V30</f>
        <v>16.582563688518672</v>
      </c>
      <c r="L30" s="1250">
        <f>SUM(L10:L27)</f>
        <v>111125</v>
      </c>
      <c r="M30" s="1251">
        <f>L30*100/$V30</f>
        <v>4.5589968032663135</v>
      </c>
      <c r="N30" s="1250">
        <f>SUM(N10:N27)</f>
        <v>186202</v>
      </c>
      <c r="O30" s="1251">
        <f>N30*100/$V30</f>
        <v>7.6390940181038838</v>
      </c>
      <c r="P30" s="1250">
        <f>SUM(P10:P27)</f>
        <v>240619</v>
      </c>
      <c r="Q30" s="1251">
        <f>P30*100/$V30</f>
        <v>9.8715973165816617</v>
      </c>
      <c r="R30" s="1250">
        <f>SUM(R10:R27)</f>
        <v>751753</v>
      </c>
      <c r="S30" s="1251">
        <f>R30*100/$V30</f>
        <v>30.841300552043744</v>
      </c>
      <c r="T30" s="1250">
        <f>SUM(T10:T28)</f>
        <v>12547</v>
      </c>
      <c r="U30" s="1251">
        <f>T30*100/$V30</f>
        <v>0.5147512521087283</v>
      </c>
      <c r="V30" s="1250">
        <f>SUM(V10:V27)</f>
        <v>2437488</v>
      </c>
      <c r="W30" s="1251">
        <f>G30+I30+K30+M30+O30+Q30+S30+U30</f>
        <v>100</v>
      </c>
      <c r="X30" s="1267"/>
      <c r="Y30" s="1268">
        <f>(V30/D30)</f>
        <v>1.4383761228978214</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63" t="s">
        <v>413</v>
      </c>
      <c r="C3" s="1563"/>
      <c r="D3" s="1563"/>
      <c r="E3" s="1563"/>
      <c r="F3" s="1563"/>
      <c r="G3" s="1563"/>
      <c r="H3" s="1563"/>
      <c r="I3" s="1563"/>
      <c r="J3" s="1563"/>
      <c r="K3" s="1563"/>
      <c r="L3" s="1563"/>
      <c r="M3" s="1563"/>
      <c r="N3" s="1563"/>
      <c r="O3" s="1563"/>
      <c r="P3" s="1563"/>
      <c r="Q3" s="1563"/>
      <c r="R3" s="1563"/>
      <c r="S3" s="1563"/>
      <c r="T3" s="1563"/>
      <c r="U3" s="1563"/>
      <c r="V3" s="1563"/>
      <c r="W3" s="1563"/>
      <c r="X3" s="1563"/>
      <c r="Y3" s="218"/>
    </row>
    <row r="4" spans="2:25" s="217"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66" t="s">
        <v>52</v>
      </c>
      <c r="G6" s="1566"/>
      <c r="H6" s="1566"/>
      <c r="I6" s="1566"/>
      <c r="J6" s="1566"/>
      <c r="K6" s="1566"/>
      <c r="L6" s="1566"/>
      <c r="M6" s="1566"/>
      <c r="N6" s="1566"/>
      <c r="O6" s="1566"/>
      <c r="P6" s="1566"/>
      <c r="Q6" s="1566"/>
      <c r="R6" s="1566"/>
      <c r="S6" s="1566"/>
      <c r="T6" s="1566"/>
      <c r="U6" s="1566"/>
      <c r="V6" s="1566"/>
      <c r="W6" s="1566"/>
      <c r="X6" s="192"/>
      <c r="Y6" s="192"/>
    </row>
    <row r="7" spans="2:25" s="132"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c r="R7" s="133"/>
      <c r="S7" s="133"/>
      <c r="T7" s="133"/>
      <c r="U7" s="133"/>
      <c r="V7" s="133"/>
      <c r="W7" s="133"/>
    </row>
    <row r="8" spans="2:25" s="189"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347017</v>
      </c>
      <c r="E10" s="162"/>
      <c r="F10" s="164">
        <f>'41benpresaad'!F10+'41benpresaad'!H10+'41benpresaad'!J10+'41benpresaad'!L10+'41benpresaad'!N10</f>
        <v>439370</v>
      </c>
      <c r="G10" s="165">
        <f t="shared" ref="G10:G27" si="0">F10*100/$N10</f>
        <v>81.128939933895893</v>
      </c>
      <c r="H10" s="164">
        <f>'41benpresaad'!P10</f>
        <v>3958</v>
      </c>
      <c r="I10" s="165">
        <f t="shared" ref="I10:I27" si="1">H10*100/$N10</f>
        <v>0.73083811880274019</v>
      </c>
      <c r="J10" s="164">
        <f>'41benpresaad'!R10</f>
        <v>98230</v>
      </c>
      <c r="K10" s="165">
        <f t="shared" ref="K10:K27" si="2">J10*100/$N10</f>
        <v>18.138006167254463</v>
      </c>
      <c r="L10" s="164">
        <f>'41benpresaad'!T10</f>
        <v>12</v>
      </c>
      <c r="M10" s="165">
        <f t="shared" ref="M10:M27" si="3">L10*100/$N10</f>
        <v>2.2157800469006774E-3</v>
      </c>
      <c r="N10" s="164">
        <f>F10+H10+J10+L10</f>
        <v>541570</v>
      </c>
      <c r="O10" s="165">
        <f>G10+I10+K10+M10</f>
        <v>99.999999999999986</v>
      </c>
      <c r="P10" s="166"/>
      <c r="Q10" s="166">
        <f t="shared" ref="Q10:Q27" si="4">N10/D10</f>
        <v>1.5606440030315518</v>
      </c>
      <c r="R10" s="162"/>
      <c r="S10" s="162"/>
      <c r="T10" s="162"/>
      <c r="U10" s="162"/>
      <c r="V10" s="162"/>
      <c r="W10" s="162"/>
    </row>
    <row r="11" spans="2:25" s="191" customFormat="1" ht="18" customHeight="1" x14ac:dyDescent="0.25">
      <c r="B11" s="146" t="s">
        <v>7</v>
      </c>
      <c r="C11" s="159"/>
      <c r="D11" s="163">
        <f>'41benpresaad'!D11</f>
        <v>49822</v>
      </c>
      <c r="E11" s="162"/>
      <c r="F11" s="164">
        <f>'41benpresaad'!F11+'41benpresaad'!H11+'41benpresaad'!J11+'41benpresaad'!L11+'41benpresaad'!N11</f>
        <v>28762</v>
      </c>
      <c r="G11" s="165">
        <f t="shared" si="0"/>
        <v>43.510226310056879</v>
      </c>
      <c r="H11" s="164">
        <f>'41benpresaad'!P11</f>
        <v>10798</v>
      </c>
      <c r="I11" s="165">
        <f t="shared" si="1"/>
        <v>16.334866271330025</v>
      </c>
      <c r="J11" s="164">
        <f>'41benpresaad'!R11</f>
        <v>26544</v>
      </c>
      <c r="K11" s="165">
        <f t="shared" si="2"/>
        <v>40.154907418613092</v>
      </c>
      <c r="L11" s="164">
        <f>'41benpresaad'!T11</f>
        <v>0</v>
      </c>
      <c r="M11" s="165">
        <f t="shared" si="3"/>
        <v>0</v>
      </c>
      <c r="N11" s="164">
        <f t="shared" ref="N11:N27" si="5">F11+H11+J11+L11</f>
        <v>66104</v>
      </c>
      <c r="O11" s="165">
        <f t="shared" ref="O11:O27" si="6">G11+I11+K11+M11</f>
        <v>100</v>
      </c>
      <c r="P11" s="166"/>
      <c r="Q11" s="166">
        <f t="shared" si="4"/>
        <v>1.3268034201758259</v>
      </c>
      <c r="R11" s="162"/>
      <c r="S11" s="162"/>
      <c r="T11" s="162"/>
      <c r="U11" s="162"/>
      <c r="V11" s="162"/>
      <c r="W11" s="162"/>
    </row>
    <row r="12" spans="2:25" s="191" customFormat="1" ht="22.5" customHeight="1" x14ac:dyDescent="0.25">
      <c r="B12" s="146" t="s">
        <v>37</v>
      </c>
      <c r="C12" s="159"/>
      <c r="D12" s="163">
        <f>'41benpresaad'!D12</f>
        <v>33854</v>
      </c>
      <c r="E12" s="162"/>
      <c r="F12" s="163">
        <f>'41benpresaad'!F12+'41benpresaad'!H12+'41benpresaad'!J12+'41benpresaad'!L12+'41benpresaad'!N12</f>
        <v>30061</v>
      </c>
      <c r="G12" s="165">
        <f t="shared" si="0"/>
        <v>61.966111477572561</v>
      </c>
      <c r="H12" s="164">
        <f>'41benpresaad'!P12</f>
        <v>5046</v>
      </c>
      <c r="I12" s="165">
        <f t="shared" si="1"/>
        <v>10.401550131926122</v>
      </c>
      <c r="J12" s="164">
        <f>'41benpresaad'!R12</f>
        <v>13375</v>
      </c>
      <c r="K12" s="165">
        <f t="shared" si="2"/>
        <v>27.570498021108179</v>
      </c>
      <c r="L12" s="164">
        <f>'41benpresaad'!T12</f>
        <v>30</v>
      </c>
      <c r="M12" s="165">
        <f t="shared" si="3"/>
        <v>6.1840369393139839E-2</v>
      </c>
      <c r="N12" s="164">
        <f t="shared" si="5"/>
        <v>48512</v>
      </c>
      <c r="O12" s="165">
        <f t="shared" si="6"/>
        <v>100</v>
      </c>
      <c r="P12" s="166"/>
      <c r="Q12" s="166">
        <f t="shared" si="4"/>
        <v>1.4329769008093578</v>
      </c>
      <c r="R12" s="162"/>
      <c r="S12" s="162"/>
      <c r="T12" s="162"/>
      <c r="U12" s="162"/>
      <c r="V12" s="162"/>
      <c r="W12" s="162"/>
    </row>
    <row r="13" spans="2:25" s="191" customFormat="1" ht="18" customHeight="1" x14ac:dyDescent="0.25">
      <c r="B13" s="146" t="s">
        <v>38</v>
      </c>
      <c r="C13" s="159"/>
      <c r="D13" s="163">
        <f>'41benpresaad'!D13</f>
        <v>34248</v>
      </c>
      <c r="E13" s="162"/>
      <c r="F13" s="164">
        <f>'41benpresaad'!F13+'41benpresaad'!H13+'41benpresaad'!J13+'41benpresaad'!L13+'41benpresaad'!N13</f>
        <v>30054</v>
      </c>
      <c r="G13" s="165">
        <f t="shared" si="0"/>
        <v>52.464911668179596</v>
      </c>
      <c r="H13" s="164">
        <f>'41benpresaad'!P13</f>
        <v>817</v>
      </c>
      <c r="I13" s="165">
        <f t="shared" si="1"/>
        <v>1.426227218769639</v>
      </c>
      <c r="J13" s="164">
        <f>'41benpresaad'!R13</f>
        <v>26413</v>
      </c>
      <c r="K13" s="165">
        <f t="shared" si="2"/>
        <v>46.108861113050764</v>
      </c>
      <c r="L13" s="164">
        <f>'41benpresaad'!T13</f>
        <v>0</v>
      </c>
      <c r="M13" s="165">
        <f t="shared" si="3"/>
        <v>0</v>
      </c>
      <c r="N13" s="164">
        <f t="shared" si="5"/>
        <v>57284</v>
      </c>
      <c r="O13" s="165">
        <f t="shared" si="6"/>
        <v>100</v>
      </c>
      <c r="P13" s="166"/>
      <c r="Q13" s="166">
        <f t="shared" si="4"/>
        <v>1.6726232188740948</v>
      </c>
      <c r="R13" s="162"/>
      <c r="S13" s="162"/>
      <c r="T13" s="162"/>
      <c r="U13" s="162"/>
      <c r="V13" s="162"/>
      <c r="W13" s="162"/>
    </row>
    <row r="14" spans="2:25" s="191" customFormat="1" ht="18" customHeight="1" x14ac:dyDescent="0.25">
      <c r="B14" s="146" t="s">
        <v>6</v>
      </c>
      <c r="C14" s="159"/>
      <c r="D14" s="163">
        <f>'41benpresaad'!D14</f>
        <v>71093</v>
      </c>
      <c r="E14" s="162"/>
      <c r="F14" s="164">
        <f>'41benpresaad'!F14+'41benpresaad'!H14+'41benpresaad'!J14+'41benpresaad'!L14+'41benpresaad'!N14</f>
        <v>24573</v>
      </c>
      <c r="G14" s="165">
        <f t="shared" si="0"/>
        <v>27.93719729871075</v>
      </c>
      <c r="H14" s="164">
        <f>'41benpresaad'!P14</f>
        <v>32454</v>
      </c>
      <c r="I14" s="165">
        <f t="shared" si="1"/>
        <v>36.897155460560725</v>
      </c>
      <c r="J14" s="164">
        <f>'41benpresaad'!R14</f>
        <v>30635</v>
      </c>
      <c r="K14" s="165">
        <f t="shared" si="2"/>
        <v>34.829122990518201</v>
      </c>
      <c r="L14" s="164">
        <f>'41benpresaad'!T14</f>
        <v>296</v>
      </c>
      <c r="M14" s="165">
        <f t="shared" si="3"/>
        <v>0.33652425021032767</v>
      </c>
      <c r="N14" s="164">
        <f t="shared" si="5"/>
        <v>87958</v>
      </c>
      <c r="O14" s="165">
        <f t="shared" si="6"/>
        <v>100</v>
      </c>
      <c r="P14" s="166"/>
      <c r="Q14" s="166">
        <f t="shared" si="4"/>
        <v>1.2372244806099053</v>
      </c>
      <c r="R14" s="162"/>
      <c r="S14" s="162"/>
      <c r="T14" s="162"/>
      <c r="U14" s="162"/>
      <c r="V14" s="162"/>
      <c r="W14" s="162"/>
    </row>
    <row r="15" spans="2:25" s="191" customFormat="1" ht="18" customHeight="1" x14ac:dyDescent="0.25">
      <c r="B15" s="146" t="s">
        <v>5</v>
      </c>
      <c r="C15" s="159"/>
      <c r="D15" s="163">
        <f>'41benpresaad'!D15</f>
        <v>18907</v>
      </c>
      <c r="E15" s="162"/>
      <c r="F15" s="163">
        <f>'41benpresaad'!F15+'41benpresaad'!H15+'41benpresaad'!J15+'41benpresaad'!L15+'41benpresaad'!N15</f>
        <v>19778</v>
      </c>
      <c r="G15" s="165">
        <f t="shared" si="0"/>
        <v>66.094105066167629</v>
      </c>
      <c r="H15" s="164">
        <f>'41benpresaad'!P15</f>
        <v>562</v>
      </c>
      <c r="I15" s="165">
        <f t="shared" si="1"/>
        <v>1.8780911642828499</v>
      </c>
      <c r="J15" s="164">
        <f>'41benpresaad'!R15</f>
        <v>9584</v>
      </c>
      <c r="K15" s="165">
        <f t="shared" si="2"/>
        <v>32.027803769549529</v>
      </c>
      <c r="L15" s="164">
        <f>'41benpresaad'!T15</f>
        <v>0</v>
      </c>
      <c r="M15" s="165">
        <f t="shared" si="3"/>
        <v>0</v>
      </c>
      <c r="N15" s="164">
        <f t="shared" si="5"/>
        <v>29924</v>
      </c>
      <c r="O15" s="165">
        <f t="shared" si="6"/>
        <v>100</v>
      </c>
      <c r="P15" s="166"/>
      <c r="Q15" s="166">
        <f t="shared" si="4"/>
        <v>1.5826942402284867</v>
      </c>
      <c r="R15" s="162"/>
      <c r="S15" s="162"/>
      <c r="T15" s="162"/>
      <c r="U15" s="162"/>
      <c r="V15" s="162"/>
      <c r="W15" s="162"/>
    </row>
    <row r="16" spans="2:25" s="191" customFormat="1" ht="18" customHeight="1" x14ac:dyDescent="0.25">
      <c r="B16" s="146" t="s">
        <v>4</v>
      </c>
      <c r="C16" s="159"/>
      <c r="D16" s="163">
        <f>'41benpresaad'!D16</f>
        <v>127186</v>
      </c>
      <c r="E16" s="162"/>
      <c r="F16" s="164">
        <f>'41benpresaad'!F16+'41benpresaad'!H16+'41benpresaad'!J16+'41benpresaad'!L16+'41benpresaad'!N16</f>
        <v>91483</v>
      </c>
      <c r="G16" s="165">
        <f t="shared" si="0"/>
        <v>50.760719992897727</v>
      </c>
      <c r="H16" s="164">
        <f>'41benpresaad'!P16</f>
        <v>46200</v>
      </c>
      <c r="I16" s="165">
        <f t="shared" si="1"/>
        <v>25.634765625</v>
      </c>
      <c r="J16" s="164">
        <f>'41benpresaad'!R16</f>
        <v>39502</v>
      </c>
      <c r="K16" s="165">
        <f t="shared" si="2"/>
        <v>21.918279474431817</v>
      </c>
      <c r="L16" s="164">
        <f>'41benpresaad'!T16</f>
        <v>3039</v>
      </c>
      <c r="M16" s="165">
        <f t="shared" si="3"/>
        <v>1.6862349076704546</v>
      </c>
      <c r="N16" s="164">
        <f t="shared" si="5"/>
        <v>180224</v>
      </c>
      <c r="O16" s="165">
        <f t="shared" si="6"/>
        <v>99.999999999999986</v>
      </c>
      <c r="P16" s="166"/>
      <c r="Q16" s="166">
        <f t="shared" si="4"/>
        <v>1.417011306275848</v>
      </c>
      <c r="R16" s="162"/>
      <c r="S16" s="162"/>
      <c r="T16" s="162"/>
      <c r="U16" s="162"/>
      <c r="V16" s="162"/>
      <c r="W16" s="162"/>
    </row>
    <row r="17" spans="2:25" s="191" customFormat="1" ht="18" customHeight="1" x14ac:dyDescent="0.25">
      <c r="B17" s="146" t="s">
        <v>40</v>
      </c>
      <c r="C17" s="159"/>
      <c r="D17" s="163">
        <f>'41benpresaad'!D17</f>
        <v>81518</v>
      </c>
      <c r="E17" s="162"/>
      <c r="F17" s="164">
        <f>'41benpresaad'!F17+'41benpresaad'!H17+'41benpresaad'!J17+'41benpresaad'!L17+'41benpresaad'!N17</f>
        <v>82925</v>
      </c>
      <c r="G17" s="165">
        <f t="shared" si="0"/>
        <v>69.732925208967529</v>
      </c>
      <c r="H17" s="164">
        <f>'41benpresaad'!P17</f>
        <v>12547</v>
      </c>
      <c r="I17" s="165">
        <f t="shared" si="1"/>
        <v>10.550967893842817</v>
      </c>
      <c r="J17" s="164">
        <f>'41benpresaad'!R17</f>
        <v>23427</v>
      </c>
      <c r="K17" s="165">
        <f t="shared" si="2"/>
        <v>19.700129501000688</v>
      </c>
      <c r="L17" s="164">
        <f>'41benpresaad'!T17</f>
        <v>19</v>
      </c>
      <c r="M17" s="165">
        <f t="shared" si="3"/>
        <v>1.5977396188970552E-2</v>
      </c>
      <c r="N17" s="164">
        <f t="shared" si="5"/>
        <v>118918</v>
      </c>
      <c r="O17" s="165">
        <f t="shared" si="6"/>
        <v>100</v>
      </c>
      <c r="P17" s="166"/>
      <c r="Q17" s="166">
        <f t="shared" si="4"/>
        <v>1.4587943767020781</v>
      </c>
      <c r="R17" s="162"/>
      <c r="S17" s="162"/>
      <c r="T17" s="162"/>
      <c r="U17" s="162"/>
      <c r="V17" s="162"/>
      <c r="W17" s="162"/>
    </row>
    <row r="18" spans="2:25" s="191" customFormat="1" ht="18" customHeight="1" x14ac:dyDescent="0.25">
      <c r="B18" s="146" t="s">
        <v>41</v>
      </c>
      <c r="C18" s="159"/>
      <c r="D18" s="163">
        <f>'41benpresaad'!D18</f>
        <v>250944</v>
      </c>
      <c r="E18" s="162"/>
      <c r="F18" s="164">
        <f>'41benpresaad'!F18+'41benpresaad'!H18+'41benpresaad'!J18+'41benpresaad'!L18+'41benpresaad'!N18</f>
        <v>127019</v>
      </c>
      <c r="G18" s="165">
        <f t="shared" si="0"/>
        <v>40.784682665570678</v>
      </c>
      <c r="H18" s="164">
        <f>'41benpresaad'!P18</f>
        <v>22445</v>
      </c>
      <c r="I18" s="165">
        <f t="shared" si="1"/>
        <v>7.2068919014378467</v>
      </c>
      <c r="J18" s="164">
        <f>'41benpresaad'!R18</f>
        <v>161887</v>
      </c>
      <c r="K18" s="165">
        <f t="shared" si="2"/>
        <v>51.9804904989115</v>
      </c>
      <c r="L18" s="164">
        <f>'41benpresaad'!T18</f>
        <v>87</v>
      </c>
      <c r="M18" s="165">
        <f t="shared" si="3"/>
        <v>2.7934934079977394E-2</v>
      </c>
      <c r="N18" s="164">
        <f t="shared" si="5"/>
        <v>311438</v>
      </c>
      <c r="O18" s="165">
        <f t="shared" si="6"/>
        <v>100</v>
      </c>
      <c r="P18" s="166"/>
      <c r="Q18" s="166">
        <f t="shared" si="4"/>
        <v>1.2410657357816883</v>
      </c>
      <c r="R18" s="162"/>
      <c r="S18" s="162"/>
      <c r="T18" s="162"/>
      <c r="U18" s="162"/>
      <c r="V18" s="162"/>
      <c r="W18" s="162"/>
    </row>
    <row r="19" spans="2:25" s="191" customFormat="1" ht="18" customHeight="1" x14ac:dyDescent="0.25">
      <c r="B19" s="146" t="s">
        <v>3</v>
      </c>
      <c r="C19" s="159"/>
      <c r="D19" s="163">
        <f>'41benpresaad'!D19</f>
        <v>180393</v>
      </c>
      <c r="E19" s="162"/>
      <c r="F19" s="164">
        <f>'41benpresaad'!F19+'41benpresaad'!H19+'41benpresaad'!J19+'41benpresaad'!L19+'41benpresaad'!N19</f>
        <v>113061</v>
      </c>
      <c r="G19" s="165">
        <f t="shared" si="0"/>
        <v>41.541344405048406</v>
      </c>
      <c r="H19" s="164">
        <f>'41benpresaad'!P19</f>
        <v>27574</v>
      </c>
      <c r="I19" s="165">
        <f>H19*100/$N19</f>
        <v>10.131354141788988</v>
      </c>
      <c r="J19" s="164">
        <f>'41benpresaad'!R19</f>
        <v>130396</v>
      </c>
      <c r="K19" s="165">
        <f>J19*100/$N19</f>
        <v>47.910642441166203</v>
      </c>
      <c r="L19" s="164">
        <f>'41benpresaad'!T19</f>
        <v>1134</v>
      </c>
      <c r="M19" s="165">
        <f t="shared" si="3"/>
        <v>0.41665901199639926</v>
      </c>
      <c r="N19" s="164">
        <f t="shared" si="5"/>
        <v>272165</v>
      </c>
      <c r="O19" s="165">
        <f t="shared" si="6"/>
        <v>100</v>
      </c>
      <c r="P19" s="166"/>
      <c r="Q19" s="166">
        <f t="shared" si="4"/>
        <v>1.5087337091794026</v>
      </c>
      <c r="R19" s="162"/>
      <c r="S19" s="162"/>
      <c r="T19" s="162"/>
      <c r="U19" s="162"/>
      <c r="V19" s="162"/>
      <c r="W19" s="162"/>
    </row>
    <row r="20" spans="2:25" s="191" customFormat="1" ht="18" customHeight="1" x14ac:dyDescent="0.25">
      <c r="B20" s="146" t="s">
        <v>2</v>
      </c>
      <c r="C20" s="159"/>
      <c r="D20" s="163">
        <f>'41benpresaad'!D20</f>
        <v>37186</v>
      </c>
      <c r="E20" s="162"/>
      <c r="F20" s="164">
        <f>'41benpresaad'!F20+'41benpresaad'!H20+'41benpresaad'!J20+'41benpresaad'!L20+'41benpresaad'!N20</f>
        <v>16637</v>
      </c>
      <c r="G20" s="165">
        <f t="shared" si="0"/>
        <v>37.735035950010207</v>
      </c>
      <c r="H20" s="164">
        <f>'41benpresaad'!P20</f>
        <v>19896</v>
      </c>
      <c r="I20" s="165">
        <f>H20*100/$N20</f>
        <v>45.126902401959676</v>
      </c>
      <c r="J20" s="164">
        <f>'41benpresaad'!R20</f>
        <v>7556</v>
      </c>
      <c r="K20" s="165">
        <f>J20*100/$N20</f>
        <v>17.138061648030121</v>
      </c>
      <c r="L20" s="164">
        <f>'41benpresaad'!T20</f>
        <v>0</v>
      </c>
      <c r="M20" s="165">
        <f t="shared" si="3"/>
        <v>0</v>
      </c>
      <c r="N20" s="164">
        <f t="shared" si="5"/>
        <v>44089</v>
      </c>
      <c r="O20" s="165">
        <f t="shared" si="6"/>
        <v>100</v>
      </c>
      <c r="P20" s="166"/>
      <c r="Q20" s="166">
        <f t="shared" si="4"/>
        <v>1.1856343785295542</v>
      </c>
      <c r="R20" s="162"/>
      <c r="S20" s="162"/>
      <c r="T20" s="162"/>
      <c r="U20" s="162"/>
      <c r="V20" s="162"/>
      <c r="W20" s="162"/>
    </row>
    <row r="21" spans="2:25" s="191" customFormat="1" ht="18" customHeight="1" x14ac:dyDescent="0.25">
      <c r="B21" s="146" t="s">
        <v>35</v>
      </c>
      <c r="C21" s="159"/>
      <c r="D21" s="163">
        <f>'41benpresaad'!D21</f>
        <v>93892</v>
      </c>
      <c r="E21" s="162"/>
      <c r="F21" s="164">
        <f>'41benpresaad'!F21+'41benpresaad'!H21+'41benpresaad'!J21+'41benpresaad'!L21+'41benpresaad'!N21</f>
        <v>92283</v>
      </c>
      <c r="G21" s="165">
        <f t="shared" si="0"/>
        <v>61.005890169168829</v>
      </c>
      <c r="H21" s="164">
        <f>'41benpresaad'!P21</f>
        <v>20629</v>
      </c>
      <c r="I21" s="165">
        <f>H21*100/$N21</f>
        <v>13.637295149700202</v>
      </c>
      <c r="J21" s="164">
        <f>'41benpresaad'!R21</f>
        <v>38212</v>
      </c>
      <c r="K21" s="165">
        <f>J21*100/$N21</f>
        <v>25.260958953916532</v>
      </c>
      <c r="L21" s="164">
        <f>'41benpresaad'!T21</f>
        <v>145</v>
      </c>
      <c r="M21" s="165">
        <f t="shared" si="3"/>
        <v>9.5855727214432571E-2</v>
      </c>
      <c r="N21" s="164">
        <f t="shared" si="5"/>
        <v>151269</v>
      </c>
      <c r="O21" s="165">
        <f t="shared" si="6"/>
        <v>99.999999999999986</v>
      </c>
      <c r="P21" s="166"/>
      <c r="Q21" s="166">
        <f t="shared" si="4"/>
        <v>1.6110957270054957</v>
      </c>
      <c r="R21" s="162"/>
      <c r="S21" s="162"/>
      <c r="T21" s="162"/>
      <c r="U21" s="162"/>
      <c r="V21" s="162"/>
      <c r="W21" s="162"/>
    </row>
    <row r="22" spans="2:25" s="191" customFormat="1" ht="21" customHeight="1" x14ac:dyDescent="0.25">
      <c r="B22" s="146" t="s">
        <v>42</v>
      </c>
      <c r="C22" s="159"/>
      <c r="D22" s="163">
        <f>'41benpresaad'!D22</f>
        <v>213333</v>
      </c>
      <c r="E22" s="162"/>
      <c r="F22" s="164">
        <f>'41benpresaad'!F22+'41benpresaad'!H22+'41benpresaad'!J22+'41benpresaad'!L22+'41benpresaad'!N22</f>
        <v>216858</v>
      </c>
      <c r="G22" s="165">
        <f t="shared" si="0"/>
        <v>70.235816515900851</v>
      </c>
      <c r="H22" s="164">
        <f>'41benpresaad'!P22</f>
        <v>30388</v>
      </c>
      <c r="I22" s="165">
        <f>H22*100/$N22</f>
        <v>9.8420440670171043</v>
      </c>
      <c r="J22" s="164">
        <f>'41benpresaad'!R22</f>
        <v>61421</v>
      </c>
      <c r="K22" s="165">
        <f>J22*100/$N22</f>
        <v>19.892990280382307</v>
      </c>
      <c r="L22" s="164">
        <f>'41benpresaad'!T22</f>
        <v>90</v>
      </c>
      <c r="M22" s="165">
        <f t="shared" si="3"/>
        <v>2.9149136699734741E-2</v>
      </c>
      <c r="N22" s="164">
        <f t="shared" si="5"/>
        <v>308757</v>
      </c>
      <c r="O22" s="165">
        <f t="shared" si="6"/>
        <v>99.999999999999986</v>
      </c>
      <c r="P22" s="166"/>
      <c r="Q22" s="166">
        <f t="shared" si="4"/>
        <v>1.447300698907342</v>
      </c>
      <c r="R22" s="162"/>
      <c r="S22" s="162"/>
      <c r="T22" s="162"/>
      <c r="U22" s="162"/>
      <c r="V22" s="162"/>
      <c r="W22" s="162"/>
    </row>
    <row r="23" spans="2:25" s="191" customFormat="1" ht="18" customHeight="1" x14ac:dyDescent="0.25">
      <c r="B23" s="146" t="s">
        <v>43</v>
      </c>
      <c r="C23" s="159"/>
      <c r="D23" s="163">
        <f>'41benpresaad'!D23</f>
        <v>50387</v>
      </c>
      <c r="E23" s="162"/>
      <c r="F23" s="164">
        <f>'41benpresaad'!F23+'41benpresaad'!H23+'41benpresaad'!J23+'41benpresaad'!L23+'41benpresaad'!N23</f>
        <v>33953</v>
      </c>
      <c r="G23" s="165">
        <f t="shared" si="0"/>
        <v>50.448723663486966</v>
      </c>
      <c r="H23" s="164">
        <f>'41benpresaad'!P23</f>
        <v>1891</v>
      </c>
      <c r="I23" s="165">
        <f>H23*100/$N23</f>
        <v>2.8097233366021812</v>
      </c>
      <c r="J23" s="164">
        <f>'41benpresaad'!R23</f>
        <v>31453</v>
      </c>
      <c r="K23" s="165">
        <f>J23*100/$N23</f>
        <v>46.734123800184243</v>
      </c>
      <c r="L23" s="164">
        <f>'41benpresaad'!T23</f>
        <v>5</v>
      </c>
      <c r="M23" s="165">
        <f t="shared" si="3"/>
        <v>7.4291997266054503E-3</v>
      </c>
      <c r="N23" s="164">
        <f t="shared" si="5"/>
        <v>67302</v>
      </c>
      <c r="O23" s="165">
        <f t="shared" si="6"/>
        <v>100</v>
      </c>
      <c r="P23" s="166"/>
      <c r="Q23" s="166">
        <f t="shared" si="4"/>
        <v>1.3357016690813106</v>
      </c>
      <c r="R23" s="162"/>
      <c r="S23" s="162"/>
      <c r="T23" s="162"/>
      <c r="U23" s="162"/>
      <c r="V23" s="162"/>
      <c r="W23" s="162"/>
    </row>
    <row r="24" spans="2:25" s="191" customFormat="1" ht="22.5" customHeight="1" x14ac:dyDescent="0.25">
      <c r="B24" s="146" t="s">
        <v>44</v>
      </c>
      <c r="C24" s="159"/>
      <c r="D24" s="163">
        <f>'41benpresaad'!D24</f>
        <v>17234</v>
      </c>
      <c r="E24" s="162"/>
      <c r="F24" s="163">
        <f>'41benpresaad'!F24+'41benpresaad'!H24+'41benpresaad'!J24+'41benpresaad'!L24+'41benpresaad'!N24</f>
        <v>11338</v>
      </c>
      <c r="G24" s="167">
        <f t="shared" si="0"/>
        <v>45.936309861437486</v>
      </c>
      <c r="H24" s="164">
        <f>'41benpresaad'!P24</f>
        <v>3064</v>
      </c>
      <c r="I24" s="165">
        <f t="shared" si="1"/>
        <v>12.413904869945709</v>
      </c>
      <c r="J24" s="164">
        <f>'41benpresaad'!R24</f>
        <v>10241</v>
      </c>
      <c r="K24" s="165">
        <f t="shared" si="2"/>
        <v>41.491775382870109</v>
      </c>
      <c r="L24" s="164">
        <f>'41benpresaad'!T24</f>
        <v>39</v>
      </c>
      <c r="M24" s="165">
        <f t="shared" si="3"/>
        <v>0.158009885746698</v>
      </c>
      <c r="N24" s="163">
        <f t="shared" si="5"/>
        <v>24682</v>
      </c>
      <c r="O24" s="165">
        <f t="shared" si="6"/>
        <v>100</v>
      </c>
      <c r="P24" s="166"/>
      <c r="Q24" s="166">
        <f t="shared" si="4"/>
        <v>1.4321689683184402</v>
      </c>
      <c r="R24" s="162"/>
      <c r="S24" s="162"/>
      <c r="T24" s="162"/>
      <c r="U24" s="162"/>
      <c r="V24" s="162"/>
      <c r="W24" s="162"/>
    </row>
    <row r="25" spans="2:25" s="191" customFormat="1" ht="18" customHeight="1" x14ac:dyDescent="0.25">
      <c r="B25" s="146" t="s">
        <v>45</v>
      </c>
      <c r="C25" s="159"/>
      <c r="D25" s="163">
        <f>'41benpresaad'!D25</f>
        <v>74024</v>
      </c>
      <c r="E25" s="162"/>
      <c r="F25" s="163">
        <f>'41benpresaad'!F25+'41benpresaad'!H25+'41benpresaad'!J25+'41benpresaad'!L25+'41benpresaad'!N25</f>
        <v>58911</v>
      </c>
      <c r="G25" s="167">
        <f t="shared" si="0"/>
        <v>54.773416144448369</v>
      </c>
      <c r="H25" s="164">
        <f>'41benpresaad'!P25</f>
        <v>1374</v>
      </c>
      <c r="I25" s="165">
        <f t="shared" si="1"/>
        <v>1.2774978150510441</v>
      </c>
      <c r="J25" s="164">
        <f>'41benpresaad'!R25</f>
        <v>39618</v>
      </c>
      <c r="K25" s="165">
        <f t="shared" si="2"/>
        <v>36.835450099484909</v>
      </c>
      <c r="L25" s="164">
        <f>'41benpresaad'!T25</f>
        <v>7651</v>
      </c>
      <c r="M25" s="165">
        <f t="shared" si="3"/>
        <v>7.1136359410156755</v>
      </c>
      <c r="N25" s="163">
        <f t="shared" si="5"/>
        <v>107554</v>
      </c>
      <c r="O25" s="165">
        <f t="shared" si="6"/>
        <v>100</v>
      </c>
      <c r="P25" s="166"/>
      <c r="Q25" s="166">
        <f t="shared" si="4"/>
        <v>1.4529612017723981</v>
      </c>
      <c r="R25" s="162"/>
      <c r="S25" s="162"/>
      <c r="T25" s="162"/>
      <c r="U25" s="162"/>
      <c r="V25" s="162"/>
      <c r="W25" s="162"/>
    </row>
    <row r="26" spans="2:25" s="191" customFormat="1" ht="18" customHeight="1" x14ac:dyDescent="0.25">
      <c r="B26" s="146" t="s">
        <v>46</v>
      </c>
      <c r="C26" s="159"/>
      <c r="D26" s="163">
        <f>'41benpresaad'!D26</f>
        <v>9560</v>
      </c>
      <c r="E26" s="162"/>
      <c r="F26" s="163">
        <f>'41benpresaad'!F26+'41benpresaad'!H26+'41benpresaad'!J26+'41benpresaad'!L26+'41benpresaad'!N26</f>
        <v>12083</v>
      </c>
      <c r="G26" s="167">
        <f t="shared" si="0"/>
        <v>84.531971456555198</v>
      </c>
      <c r="H26" s="164">
        <f>'41benpresaad'!P26</f>
        <v>970</v>
      </c>
      <c r="I26" s="165">
        <f t="shared" si="1"/>
        <v>6.7860640828319578</v>
      </c>
      <c r="J26" s="164">
        <f>'41benpresaad'!R26</f>
        <v>1241</v>
      </c>
      <c r="K26" s="165">
        <f t="shared" si="2"/>
        <v>8.6819644606128445</v>
      </c>
      <c r="L26" s="164">
        <f>'41benpresaad'!T26</f>
        <v>0</v>
      </c>
      <c r="M26" s="165">
        <f t="shared" si="3"/>
        <v>0</v>
      </c>
      <c r="N26" s="163">
        <f t="shared" si="5"/>
        <v>14294</v>
      </c>
      <c r="O26" s="165">
        <f t="shared" si="6"/>
        <v>100</v>
      </c>
      <c r="P26" s="166"/>
      <c r="Q26" s="166">
        <f t="shared" si="4"/>
        <v>1.4951882845188285</v>
      </c>
      <c r="R26" s="162"/>
      <c r="S26" s="162"/>
      <c r="T26" s="162"/>
      <c r="U26" s="162"/>
      <c r="V26" s="162"/>
      <c r="W26" s="162"/>
    </row>
    <row r="27" spans="2:25" s="191" customFormat="1" ht="18" customHeight="1" x14ac:dyDescent="0.25">
      <c r="B27" s="146" t="s">
        <v>1</v>
      </c>
      <c r="C27" s="159"/>
      <c r="D27" s="163">
        <f>'41benpresaad'!D27</f>
        <v>4013</v>
      </c>
      <c r="E27" s="162"/>
      <c r="F27" s="163">
        <f>'41benpresaad'!F27+'41benpresaad'!H27+'41benpresaad'!J27+'41benpresaad'!L27+'41benpresaad'!N27</f>
        <v>3420</v>
      </c>
      <c r="G27" s="167">
        <f t="shared" si="0"/>
        <v>62.821454812637768</v>
      </c>
      <c r="H27" s="164">
        <f>'41benpresaad'!P27</f>
        <v>6</v>
      </c>
      <c r="I27" s="165">
        <f t="shared" si="1"/>
        <v>0.11021307861866275</v>
      </c>
      <c r="J27" s="164">
        <f>'41benpresaad'!R27</f>
        <v>2018</v>
      </c>
      <c r="K27" s="165">
        <f t="shared" si="2"/>
        <v>37.068332108743569</v>
      </c>
      <c r="L27" s="164">
        <f>'41benpresaad'!T27</f>
        <v>0</v>
      </c>
      <c r="M27" s="165">
        <f t="shared" si="3"/>
        <v>0</v>
      </c>
      <c r="N27" s="164">
        <f t="shared" si="5"/>
        <v>5444</v>
      </c>
      <c r="O27" s="165">
        <f t="shared" si="6"/>
        <v>100</v>
      </c>
      <c r="P27" s="166"/>
      <c r="Q27" s="166">
        <f t="shared" si="4"/>
        <v>1.3565910789932718</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1694611</v>
      </c>
      <c r="E30" s="174"/>
      <c r="F30" s="147">
        <f>SUM(F10:F27)</f>
        <v>1432569</v>
      </c>
      <c r="G30" s="175">
        <f>F30*100/$N30</f>
        <v>58.772350879265865</v>
      </c>
      <c r="H30" s="147">
        <f>SUM(H10:H27)</f>
        <v>240619</v>
      </c>
      <c r="I30" s="175">
        <f>H30*100/$N30</f>
        <v>9.8715973165816617</v>
      </c>
      <c r="J30" s="147">
        <f>SUM(J10:J27)</f>
        <v>751753</v>
      </c>
      <c r="K30" s="175">
        <f>J30*100/$N30</f>
        <v>30.841300552043744</v>
      </c>
      <c r="L30" s="147">
        <f>SUM(L10:L28)</f>
        <v>12547</v>
      </c>
      <c r="M30" s="175">
        <f>L30*100/$N30</f>
        <v>0.5147512521087283</v>
      </c>
      <c r="N30" s="147">
        <f>F30+H30+J30+L30</f>
        <v>2437488</v>
      </c>
      <c r="O30" s="175">
        <f>G30+I30+K30+M30</f>
        <v>100</v>
      </c>
      <c r="P30" s="176"/>
      <c r="Q30" s="176">
        <f>(N30/D30)</f>
        <v>1.4383761228978214</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414</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245</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246</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83587</v>
      </c>
      <c r="E10" s="633"/>
      <c r="F10" s="675">
        <v>4</v>
      </c>
      <c r="G10" s="676">
        <v>4.1448354287779113E-2</v>
      </c>
      <c r="H10" s="675">
        <v>33844</v>
      </c>
      <c r="I10" s="676">
        <v>22.496891373428415</v>
      </c>
      <c r="J10" s="675">
        <v>36516</v>
      </c>
      <c r="K10" s="676">
        <v>25.898844759971517</v>
      </c>
      <c r="L10" s="675">
        <v>6674</v>
      </c>
      <c r="M10" s="676">
        <v>6.7656467537436367</v>
      </c>
      <c r="N10" s="675">
        <v>14667</v>
      </c>
      <c r="O10" s="676">
        <v>12.528030778060005</v>
      </c>
      <c r="P10" s="675">
        <v>1885</v>
      </c>
      <c r="Q10" s="676">
        <v>2.7451563878290628</v>
      </c>
      <c r="R10" s="675">
        <v>28069</v>
      </c>
      <c r="S10" s="676">
        <v>29.514416587843943</v>
      </c>
      <c r="T10" s="675">
        <v>9</v>
      </c>
      <c r="U10" s="676">
        <v>9.5650048356413341E-3</v>
      </c>
      <c r="V10" s="831">
        <f>F10+H10+J10+L10+N10+P10+R10+T10</f>
        <v>121668</v>
      </c>
      <c r="W10" s="676">
        <f t="shared" ref="V10:W27" si="0">G10+I10+K10+M10+O10+Q10+S10+U10</f>
        <v>100</v>
      </c>
      <c r="X10" s="678"/>
      <c r="Y10" s="832">
        <f t="shared" ref="Y10:Y27" si="1">V10/D10</f>
        <v>1.4555851986552932</v>
      </c>
    </row>
    <row r="11" spans="2:30" s="633" customFormat="1" ht="18" customHeight="1" x14ac:dyDescent="0.25">
      <c r="B11" s="682" t="s">
        <v>7</v>
      </c>
      <c r="D11" s="833">
        <v>14506</v>
      </c>
      <c r="F11" s="683">
        <v>2471</v>
      </c>
      <c r="G11" s="684">
        <v>14.391281630215721</v>
      </c>
      <c r="H11" s="683">
        <v>2079</v>
      </c>
      <c r="I11" s="684">
        <v>3.2171381652608795</v>
      </c>
      <c r="J11" s="683">
        <v>754</v>
      </c>
      <c r="K11" s="684">
        <v>5.0160483690378443</v>
      </c>
      <c r="L11" s="683">
        <v>521</v>
      </c>
      <c r="M11" s="684">
        <v>3.4634619690975592</v>
      </c>
      <c r="N11" s="683">
        <v>2822</v>
      </c>
      <c r="O11" s="684">
        <v>20.243338060759871</v>
      </c>
      <c r="P11" s="683">
        <v>4713</v>
      </c>
      <c r="Q11" s="684">
        <v>22.057176979920879</v>
      </c>
      <c r="R11" s="683">
        <v>5714</v>
      </c>
      <c r="S11" s="684">
        <v>31.611554825707248</v>
      </c>
      <c r="T11" s="683">
        <v>0</v>
      </c>
      <c r="U11" s="684">
        <v>0</v>
      </c>
      <c r="V11" s="834">
        <f t="shared" si="0"/>
        <v>19074</v>
      </c>
      <c r="W11" s="684">
        <f t="shared" si="0"/>
        <v>100</v>
      </c>
      <c r="X11" s="678"/>
      <c r="Y11" s="835">
        <f t="shared" si="1"/>
        <v>1.3149041775816903</v>
      </c>
    </row>
    <row r="12" spans="2:30" s="633" customFormat="1" ht="22.5" customHeight="1" x14ac:dyDescent="0.25">
      <c r="B12" s="682" t="s">
        <v>37</v>
      </c>
      <c r="D12" s="833">
        <v>7314</v>
      </c>
      <c r="F12" s="685">
        <v>2034</v>
      </c>
      <c r="G12" s="684">
        <v>26.047201285061163</v>
      </c>
      <c r="H12" s="685">
        <v>881</v>
      </c>
      <c r="I12" s="684">
        <v>1.4456938094649698</v>
      </c>
      <c r="J12" s="685">
        <v>798</v>
      </c>
      <c r="K12" s="684">
        <v>7.7350796985048804</v>
      </c>
      <c r="L12" s="685">
        <v>541</v>
      </c>
      <c r="M12" s="684">
        <v>6.5735821079945636</v>
      </c>
      <c r="N12" s="685">
        <v>1817</v>
      </c>
      <c r="O12" s="684">
        <v>20.560978623501793</v>
      </c>
      <c r="P12" s="685">
        <v>1510</v>
      </c>
      <c r="Q12" s="684">
        <v>11.083652539231435</v>
      </c>
      <c r="R12" s="685">
        <v>2670</v>
      </c>
      <c r="S12" s="684">
        <v>26.553811936241196</v>
      </c>
      <c r="T12" s="685">
        <v>12</v>
      </c>
      <c r="U12" s="684">
        <v>0</v>
      </c>
      <c r="V12" s="834">
        <f t="shared" si="0"/>
        <v>10263</v>
      </c>
      <c r="W12" s="684">
        <f t="shared" si="0"/>
        <v>100</v>
      </c>
      <c r="X12" s="678"/>
      <c r="Y12" s="835">
        <f t="shared" si="1"/>
        <v>1.4031993437243642</v>
      </c>
    </row>
    <row r="13" spans="2:30" s="633" customFormat="1" ht="18" customHeight="1" x14ac:dyDescent="0.25">
      <c r="B13" s="682" t="s">
        <v>38</v>
      </c>
      <c r="D13" s="833">
        <v>8229</v>
      </c>
      <c r="F13" s="683">
        <v>455</v>
      </c>
      <c r="G13" s="684">
        <v>2.2477064220183487</v>
      </c>
      <c r="H13" s="683">
        <v>2902</v>
      </c>
      <c r="I13" s="684">
        <v>9.8776758409785934</v>
      </c>
      <c r="J13" s="683">
        <v>686</v>
      </c>
      <c r="K13" s="684">
        <v>2.6758409785932722</v>
      </c>
      <c r="L13" s="683">
        <v>634</v>
      </c>
      <c r="M13" s="684">
        <v>7.477064220183486</v>
      </c>
      <c r="N13" s="683">
        <v>2199</v>
      </c>
      <c r="O13" s="684">
        <v>19.602446483180429</v>
      </c>
      <c r="P13" s="683">
        <v>414</v>
      </c>
      <c r="Q13" s="684">
        <v>6.666666666666667</v>
      </c>
      <c r="R13" s="683">
        <v>4812</v>
      </c>
      <c r="S13" s="684">
        <v>51.452599388379205</v>
      </c>
      <c r="T13" s="683">
        <v>0</v>
      </c>
      <c r="U13" s="684">
        <v>0</v>
      </c>
      <c r="V13" s="834">
        <f t="shared" si="0"/>
        <v>12102</v>
      </c>
      <c r="W13" s="684">
        <f t="shared" si="0"/>
        <v>100</v>
      </c>
      <c r="X13" s="678"/>
      <c r="Y13" s="835">
        <f t="shared" si="1"/>
        <v>1.4706525701786366</v>
      </c>
    </row>
    <row r="14" spans="2:30" s="633" customFormat="1" ht="18" customHeight="1" x14ac:dyDescent="0.25">
      <c r="B14" s="682" t="s">
        <v>6</v>
      </c>
      <c r="D14" s="833">
        <v>24403</v>
      </c>
      <c r="F14" s="683">
        <v>707</v>
      </c>
      <c r="G14" s="684">
        <v>0.16137708445400753</v>
      </c>
      <c r="H14" s="683">
        <v>2620</v>
      </c>
      <c r="I14" s="684">
        <v>3.0984400215169448</v>
      </c>
      <c r="J14" s="683">
        <v>483</v>
      </c>
      <c r="K14" s="684">
        <v>0</v>
      </c>
      <c r="L14" s="683">
        <v>1743</v>
      </c>
      <c r="M14" s="684">
        <v>14.922001075847231</v>
      </c>
      <c r="N14" s="683">
        <v>3570</v>
      </c>
      <c r="O14" s="684">
        <v>24.314147391070467</v>
      </c>
      <c r="P14" s="683">
        <v>9765</v>
      </c>
      <c r="Q14" s="684">
        <v>21.79666487358795</v>
      </c>
      <c r="R14" s="683">
        <v>10780</v>
      </c>
      <c r="S14" s="684">
        <v>35.707369553523399</v>
      </c>
      <c r="T14" s="683">
        <v>173</v>
      </c>
      <c r="U14" s="684">
        <v>0</v>
      </c>
      <c r="V14" s="834">
        <f t="shared" si="0"/>
        <v>29841</v>
      </c>
      <c r="W14" s="684">
        <f t="shared" si="0"/>
        <v>100</v>
      </c>
      <c r="X14" s="678"/>
      <c r="Y14" s="835">
        <f t="shared" si="1"/>
        <v>1.2228414539196</v>
      </c>
    </row>
    <row r="15" spans="2:30" s="633" customFormat="1" ht="18" customHeight="1" x14ac:dyDescent="0.25">
      <c r="B15" s="682" t="s">
        <v>5</v>
      </c>
      <c r="D15" s="833">
        <v>5106</v>
      </c>
      <c r="F15" s="685">
        <v>2425</v>
      </c>
      <c r="G15" s="684">
        <v>0</v>
      </c>
      <c r="H15" s="685">
        <v>721</v>
      </c>
      <c r="I15" s="684">
        <v>5.5706304868316039</v>
      </c>
      <c r="J15" s="685">
        <v>386</v>
      </c>
      <c r="K15" s="684">
        <v>8.0925778132482051</v>
      </c>
      <c r="L15" s="685">
        <v>715</v>
      </c>
      <c r="M15" s="684">
        <v>12.721468475658419</v>
      </c>
      <c r="N15" s="685">
        <v>1757</v>
      </c>
      <c r="O15" s="684">
        <v>33.998403830806069</v>
      </c>
      <c r="P15" s="685">
        <v>252</v>
      </c>
      <c r="Q15" s="684">
        <v>0</v>
      </c>
      <c r="R15" s="685">
        <v>2206</v>
      </c>
      <c r="S15" s="684">
        <v>39.616919393455703</v>
      </c>
      <c r="T15" s="685">
        <v>0</v>
      </c>
      <c r="U15" s="684">
        <v>0</v>
      </c>
      <c r="V15" s="834">
        <f t="shared" si="0"/>
        <v>8462</v>
      </c>
      <c r="W15" s="684">
        <f t="shared" si="0"/>
        <v>100</v>
      </c>
      <c r="X15" s="678"/>
      <c r="Y15" s="835">
        <f t="shared" si="1"/>
        <v>1.6572659616137877</v>
      </c>
    </row>
    <row r="16" spans="2:30" s="742" customFormat="1" ht="18" customHeight="1" x14ac:dyDescent="0.25">
      <c r="B16" s="836" t="s">
        <v>4</v>
      </c>
      <c r="D16" s="837">
        <v>33903</v>
      </c>
      <c r="E16" s="820"/>
      <c r="F16" s="838">
        <v>5779</v>
      </c>
      <c r="G16" s="839">
        <v>14.10823965697068</v>
      </c>
      <c r="H16" s="838">
        <v>4858</v>
      </c>
      <c r="I16" s="839">
        <v>4.2299223548499247</v>
      </c>
      <c r="J16" s="838">
        <v>3272</v>
      </c>
      <c r="K16" s="839">
        <v>9.7183914706223202</v>
      </c>
      <c r="L16" s="838">
        <v>2069</v>
      </c>
      <c r="M16" s="839">
        <v>5.5742264457063389</v>
      </c>
      <c r="N16" s="838">
        <v>5459</v>
      </c>
      <c r="O16" s="839">
        <v>12.858963958743772</v>
      </c>
      <c r="P16" s="838">
        <v>15632</v>
      </c>
      <c r="Q16" s="839">
        <v>32.65036504809364</v>
      </c>
      <c r="R16" s="838">
        <v>9490</v>
      </c>
      <c r="S16" s="839">
        <v>20.020859891065012</v>
      </c>
      <c r="T16" s="838">
        <v>629</v>
      </c>
      <c r="U16" s="839">
        <v>0.83903117394831384</v>
      </c>
      <c r="V16" s="840">
        <f t="shared" si="0"/>
        <v>47188</v>
      </c>
      <c r="W16" s="839">
        <f t="shared" si="0"/>
        <v>100</v>
      </c>
      <c r="X16" s="841"/>
      <c r="Y16" s="835">
        <f t="shared" si="1"/>
        <v>1.3918532283278766</v>
      </c>
    </row>
    <row r="17" spans="2:25" s="742" customFormat="1" ht="18" customHeight="1" x14ac:dyDescent="0.25">
      <c r="B17" s="836" t="s">
        <v>40</v>
      </c>
      <c r="D17" s="837">
        <v>24688</v>
      </c>
      <c r="E17" s="820"/>
      <c r="F17" s="838">
        <v>5049</v>
      </c>
      <c r="G17" s="839">
        <v>6.9774527726995732</v>
      </c>
      <c r="H17" s="838">
        <v>5851</v>
      </c>
      <c r="I17" s="839">
        <v>8.4573866109515112</v>
      </c>
      <c r="J17" s="838">
        <v>2918</v>
      </c>
      <c r="K17" s="839">
        <v>12.122399233916601</v>
      </c>
      <c r="L17" s="838">
        <v>1480</v>
      </c>
      <c r="M17" s="839">
        <v>4.8359014538173586</v>
      </c>
      <c r="N17" s="838">
        <v>7700</v>
      </c>
      <c r="O17" s="839">
        <v>28.332027509358404</v>
      </c>
      <c r="P17" s="838">
        <v>4296</v>
      </c>
      <c r="Q17" s="839">
        <v>12.823191433794724</v>
      </c>
      <c r="R17" s="838">
        <v>9027</v>
      </c>
      <c r="S17" s="839">
        <v>26.412466266213983</v>
      </c>
      <c r="T17" s="838">
        <v>13</v>
      </c>
      <c r="U17" s="839">
        <v>3.9174719247845394E-2</v>
      </c>
      <c r="V17" s="840">
        <f t="shared" si="0"/>
        <v>36334</v>
      </c>
      <c r="W17" s="839">
        <f t="shared" si="0"/>
        <v>99.999999999999986</v>
      </c>
      <c r="X17" s="841"/>
      <c r="Y17" s="835">
        <f t="shared" si="1"/>
        <v>1.4717271548930655</v>
      </c>
    </row>
    <row r="18" spans="2:25" s="742" customFormat="1" ht="18" customHeight="1" x14ac:dyDescent="0.25">
      <c r="B18" s="836" t="s">
        <v>41</v>
      </c>
      <c r="D18" s="837">
        <v>46081</v>
      </c>
      <c r="E18" s="820"/>
      <c r="F18" s="838">
        <v>9</v>
      </c>
      <c r="G18" s="839">
        <v>0.38917682645664642</v>
      </c>
      <c r="H18" s="838">
        <v>4471</v>
      </c>
      <c r="I18" s="839">
        <v>5.0131877455410665</v>
      </c>
      <c r="J18" s="838">
        <v>5778</v>
      </c>
      <c r="K18" s="839">
        <v>10.515152074072708</v>
      </c>
      <c r="L18" s="838">
        <v>3703</v>
      </c>
      <c r="M18" s="839">
        <v>6.5237840529723146</v>
      </c>
      <c r="N18" s="838">
        <v>14305</v>
      </c>
      <c r="O18" s="839">
        <v>32.416031871922094</v>
      </c>
      <c r="P18" s="838">
        <v>6521</v>
      </c>
      <c r="Q18" s="839">
        <v>11.359905564675286</v>
      </c>
      <c r="R18" s="838">
        <v>22630</v>
      </c>
      <c r="S18" s="839">
        <v>33.677628788018517</v>
      </c>
      <c r="T18" s="838">
        <v>62</v>
      </c>
      <c r="U18" s="839">
        <v>0.10513307634136894</v>
      </c>
      <c r="V18" s="840">
        <f t="shared" si="0"/>
        <v>57479</v>
      </c>
      <c r="W18" s="839">
        <f t="shared" si="0"/>
        <v>100.00000000000001</v>
      </c>
      <c r="X18" s="841"/>
      <c r="Y18" s="835">
        <f t="shared" si="1"/>
        <v>1.2473470627807557</v>
      </c>
    </row>
    <row r="19" spans="2:25" s="742" customFormat="1" ht="18" customHeight="1" x14ac:dyDescent="0.25">
      <c r="B19" s="836" t="s">
        <v>3</v>
      </c>
      <c r="D19" s="837">
        <v>48205</v>
      </c>
      <c r="E19" s="820"/>
      <c r="F19" s="838">
        <v>22</v>
      </c>
      <c r="G19" s="839">
        <v>7.0628950806935764E-3</v>
      </c>
      <c r="H19" s="838">
        <v>19999</v>
      </c>
      <c r="I19" s="839">
        <v>5.0323127449941731</v>
      </c>
      <c r="J19" s="838">
        <v>1167</v>
      </c>
      <c r="K19" s="839">
        <v>8.1223293427976129E-2</v>
      </c>
      <c r="L19" s="838">
        <v>3266</v>
      </c>
      <c r="M19" s="839">
        <v>7.5113889183176186</v>
      </c>
      <c r="N19" s="838">
        <v>5965</v>
      </c>
      <c r="O19" s="839">
        <v>19.811420701345483</v>
      </c>
      <c r="P19" s="838">
        <v>8069</v>
      </c>
      <c r="Q19" s="839">
        <v>16.121058021683087</v>
      </c>
      <c r="R19" s="838">
        <v>33396</v>
      </c>
      <c r="S19" s="839">
        <v>51.403750397287851</v>
      </c>
      <c r="T19" s="838">
        <v>376</v>
      </c>
      <c r="U19" s="839">
        <v>3.1783027863121094E-2</v>
      </c>
      <c r="V19" s="840">
        <f t="shared" si="0"/>
        <v>72260</v>
      </c>
      <c r="W19" s="839">
        <f t="shared" si="0"/>
        <v>100.00000000000001</v>
      </c>
      <c r="X19" s="841"/>
      <c r="Y19" s="835">
        <f t="shared" si="1"/>
        <v>1.4990146250388965</v>
      </c>
    </row>
    <row r="20" spans="2:25" s="633" customFormat="1" ht="18" customHeight="1" x14ac:dyDescent="0.25">
      <c r="B20" s="836" t="s">
        <v>2</v>
      </c>
      <c r="D20" s="833">
        <v>12097</v>
      </c>
      <c r="F20" s="683">
        <v>440</v>
      </c>
      <c r="G20" s="684">
        <v>2.6190698107931776</v>
      </c>
      <c r="H20" s="683">
        <v>853</v>
      </c>
      <c r="I20" s="684">
        <v>3.3647124615528008</v>
      </c>
      <c r="J20" s="683">
        <v>174</v>
      </c>
      <c r="K20" s="684">
        <v>1.8175039612265822</v>
      </c>
      <c r="L20" s="683">
        <v>786</v>
      </c>
      <c r="M20" s="684">
        <v>6.0117438717494638</v>
      </c>
      <c r="N20" s="683">
        <v>3369</v>
      </c>
      <c r="O20" s="684">
        <v>28.250535930655232</v>
      </c>
      <c r="P20" s="683">
        <v>5870</v>
      </c>
      <c r="Q20" s="684">
        <v>37.794761860378415</v>
      </c>
      <c r="R20" s="683">
        <v>2063</v>
      </c>
      <c r="S20" s="684">
        <v>20.141672103644328</v>
      </c>
      <c r="T20" s="683">
        <v>0</v>
      </c>
      <c r="U20" s="684">
        <v>0</v>
      </c>
      <c r="V20" s="834">
        <f t="shared" si="0"/>
        <v>13555</v>
      </c>
      <c r="W20" s="684">
        <f t="shared" si="0"/>
        <v>100</v>
      </c>
      <c r="X20" s="678"/>
      <c r="Y20" s="835">
        <f t="shared" si="1"/>
        <v>1.1205257501859964</v>
      </c>
    </row>
    <row r="21" spans="2:25" s="633" customFormat="1" ht="18" customHeight="1" x14ac:dyDescent="0.25">
      <c r="B21" s="682" t="s">
        <v>35</v>
      </c>
      <c r="D21" s="833">
        <v>27658</v>
      </c>
      <c r="F21" s="683">
        <v>1383</v>
      </c>
      <c r="G21" s="684">
        <v>5.3052431721922009</v>
      </c>
      <c r="H21" s="683">
        <v>12238</v>
      </c>
      <c r="I21" s="684">
        <v>3.6950489265371695</v>
      </c>
      <c r="J21" s="683">
        <v>7762</v>
      </c>
      <c r="K21" s="684">
        <v>30.798159778004965</v>
      </c>
      <c r="L21" s="683">
        <v>1669</v>
      </c>
      <c r="M21" s="684">
        <v>7.5471009201109975</v>
      </c>
      <c r="N21" s="683">
        <v>3806</v>
      </c>
      <c r="O21" s="684">
        <v>17.328757119906527</v>
      </c>
      <c r="P21" s="683">
        <v>6815</v>
      </c>
      <c r="Q21" s="684">
        <v>16.445158463560684</v>
      </c>
      <c r="R21" s="683">
        <v>8585</v>
      </c>
      <c r="S21" s="684">
        <v>18.613991529136847</v>
      </c>
      <c r="T21" s="683">
        <v>89</v>
      </c>
      <c r="U21" s="684">
        <v>0.26654009055060612</v>
      </c>
      <c r="V21" s="834">
        <f t="shared" si="0"/>
        <v>42347</v>
      </c>
      <c r="W21" s="684">
        <f t="shared" si="0"/>
        <v>100.00000000000001</v>
      </c>
      <c r="X21" s="678"/>
      <c r="Y21" s="835">
        <f t="shared" si="1"/>
        <v>1.5310940776628823</v>
      </c>
    </row>
    <row r="22" spans="2:25" s="633" customFormat="1" ht="21" customHeight="1" x14ac:dyDescent="0.25">
      <c r="B22" s="682" t="s">
        <v>42</v>
      </c>
      <c r="D22" s="833">
        <v>68709</v>
      </c>
      <c r="F22" s="683">
        <v>2756</v>
      </c>
      <c r="G22" s="684">
        <v>2.2532814395789673</v>
      </c>
      <c r="H22" s="683">
        <v>23791</v>
      </c>
      <c r="I22" s="684">
        <v>13.798591305169941</v>
      </c>
      <c r="J22" s="683">
        <v>17944</v>
      </c>
      <c r="K22" s="684">
        <v>14.416274049446134</v>
      </c>
      <c r="L22" s="683">
        <v>7345</v>
      </c>
      <c r="M22" s="684">
        <v>8.5530151426815628</v>
      </c>
      <c r="N22" s="683">
        <v>15573</v>
      </c>
      <c r="O22" s="684">
        <v>24.417377054346627</v>
      </c>
      <c r="P22" s="683">
        <v>13544</v>
      </c>
      <c r="Q22" s="684">
        <v>16.926398058711374</v>
      </c>
      <c r="R22" s="683">
        <v>18406</v>
      </c>
      <c r="S22" s="684">
        <v>19.521611017443234</v>
      </c>
      <c r="T22" s="683">
        <v>65</v>
      </c>
      <c r="U22" s="684">
        <v>0.11345193262215779</v>
      </c>
      <c r="V22" s="834">
        <f t="shared" si="0"/>
        <v>99424</v>
      </c>
      <c r="W22" s="684">
        <f t="shared" si="0"/>
        <v>100</v>
      </c>
      <c r="X22" s="678"/>
      <c r="Y22" s="835">
        <f t="shared" si="1"/>
        <v>1.4470302289365293</v>
      </c>
    </row>
    <row r="23" spans="2:25" s="633" customFormat="1" ht="18" customHeight="1" x14ac:dyDescent="0.25">
      <c r="B23" s="682" t="s">
        <v>43</v>
      </c>
      <c r="D23" s="833">
        <v>14616</v>
      </c>
      <c r="F23" s="683">
        <v>1098</v>
      </c>
      <c r="G23" s="684">
        <v>8.3258093641171165</v>
      </c>
      <c r="H23" s="683">
        <v>3073</v>
      </c>
      <c r="I23" s="684">
        <v>9.538243260673287</v>
      </c>
      <c r="J23" s="683">
        <v>591</v>
      </c>
      <c r="K23" s="684">
        <v>0.88352895653295493</v>
      </c>
      <c r="L23" s="683">
        <v>1554</v>
      </c>
      <c r="M23" s="684">
        <v>8.2742164323487675</v>
      </c>
      <c r="N23" s="683">
        <v>2809</v>
      </c>
      <c r="O23" s="684">
        <v>15.62620920933832</v>
      </c>
      <c r="P23" s="683">
        <v>1077</v>
      </c>
      <c r="Q23" s="684">
        <v>3.5147684767186895</v>
      </c>
      <c r="R23" s="683">
        <v>8131</v>
      </c>
      <c r="S23" s="684">
        <v>53.81787695085773</v>
      </c>
      <c r="T23" s="683">
        <v>2</v>
      </c>
      <c r="U23" s="684">
        <v>1.9347349413130401E-2</v>
      </c>
      <c r="V23" s="834">
        <f>F23+H23+J23+L23+N23+P23+R23+T23</f>
        <v>18335</v>
      </c>
      <c r="W23" s="684">
        <f t="shared" si="0"/>
        <v>100</v>
      </c>
      <c r="X23" s="678"/>
      <c r="Y23" s="835">
        <f t="shared" si="1"/>
        <v>1.2544471811713191</v>
      </c>
    </row>
    <row r="24" spans="2:25" s="633" customFormat="1" ht="22.5" customHeight="1" x14ac:dyDescent="0.25">
      <c r="B24" s="682" t="s">
        <v>44</v>
      </c>
      <c r="D24" s="833">
        <v>3145</v>
      </c>
      <c r="F24" s="685">
        <v>327</v>
      </c>
      <c r="G24" s="686">
        <v>3.2579185520361991</v>
      </c>
      <c r="H24" s="685">
        <v>343</v>
      </c>
      <c r="I24" s="684">
        <v>6.4253393665158374</v>
      </c>
      <c r="J24" s="685">
        <v>183</v>
      </c>
      <c r="K24" s="684">
        <v>5.2187028657616894</v>
      </c>
      <c r="L24" s="685">
        <v>191</v>
      </c>
      <c r="M24" s="684">
        <v>3.4690799396681751</v>
      </c>
      <c r="N24" s="685">
        <v>1001</v>
      </c>
      <c r="O24" s="684">
        <v>17.134238310708898</v>
      </c>
      <c r="P24" s="685">
        <v>727</v>
      </c>
      <c r="Q24" s="684">
        <v>12.428355957767723</v>
      </c>
      <c r="R24" s="685">
        <v>1264</v>
      </c>
      <c r="S24" s="684">
        <v>51.945701357466064</v>
      </c>
      <c r="T24" s="685">
        <v>12</v>
      </c>
      <c r="U24" s="684">
        <v>0.12066365007541478</v>
      </c>
      <c r="V24" s="842">
        <f t="shared" si="0"/>
        <v>4048</v>
      </c>
      <c r="W24" s="684">
        <f t="shared" si="0"/>
        <v>100</v>
      </c>
      <c r="X24" s="678"/>
      <c r="Y24" s="835">
        <f t="shared" si="1"/>
        <v>1.2871224165341812</v>
      </c>
    </row>
    <row r="25" spans="2:25" s="633" customFormat="1" ht="18" customHeight="1" x14ac:dyDescent="0.25">
      <c r="B25" s="682" t="s">
        <v>45</v>
      </c>
      <c r="D25" s="833">
        <v>16872</v>
      </c>
      <c r="F25" s="685">
        <v>251</v>
      </c>
      <c r="G25" s="686">
        <v>0.41635124905374715</v>
      </c>
      <c r="H25" s="685">
        <v>5319</v>
      </c>
      <c r="I25" s="684">
        <v>12.162503154176129</v>
      </c>
      <c r="J25" s="685">
        <v>1438</v>
      </c>
      <c r="K25" s="684">
        <v>6.594330894103793</v>
      </c>
      <c r="L25" s="685">
        <v>1974</v>
      </c>
      <c r="M25" s="684">
        <v>8.2555303221465213</v>
      </c>
      <c r="N25" s="685">
        <v>5772</v>
      </c>
      <c r="O25" s="684">
        <v>27.294137437967869</v>
      </c>
      <c r="P25" s="685">
        <v>640</v>
      </c>
      <c r="Q25" s="684">
        <v>2.5864244259399447</v>
      </c>
      <c r="R25" s="685">
        <v>7115</v>
      </c>
      <c r="S25" s="684">
        <v>35.057616283959966</v>
      </c>
      <c r="T25" s="685">
        <v>2038</v>
      </c>
      <c r="U25" s="684">
        <v>7.6331062326520316</v>
      </c>
      <c r="V25" s="842">
        <f t="shared" si="0"/>
        <v>24547</v>
      </c>
      <c r="W25" s="684">
        <f t="shared" si="0"/>
        <v>99.999999999999986</v>
      </c>
      <c r="X25" s="678"/>
      <c r="Y25" s="835">
        <f t="shared" si="1"/>
        <v>1.454895685158843</v>
      </c>
    </row>
    <row r="26" spans="2:25" s="633" customFormat="1" ht="18" customHeight="1" x14ac:dyDescent="0.25">
      <c r="B26" s="682" t="s">
        <v>46</v>
      </c>
      <c r="D26" s="833">
        <v>2146</v>
      </c>
      <c r="F26" s="685">
        <v>293</v>
      </c>
      <c r="G26" s="686">
        <v>8.1975827640567527</v>
      </c>
      <c r="H26" s="685">
        <v>458</v>
      </c>
      <c r="I26" s="684">
        <v>11.008933263268524</v>
      </c>
      <c r="J26" s="685">
        <v>612</v>
      </c>
      <c r="K26" s="684">
        <v>20.546505517603784</v>
      </c>
      <c r="L26" s="685">
        <v>297</v>
      </c>
      <c r="M26" s="684">
        <v>9.1697320021019451</v>
      </c>
      <c r="N26" s="685">
        <v>697</v>
      </c>
      <c r="O26" s="684">
        <v>17.892800840777721</v>
      </c>
      <c r="P26" s="685">
        <v>396</v>
      </c>
      <c r="Q26" s="684">
        <v>13.110877561744614</v>
      </c>
      <c r="R26" s="685">
        <v>476</v>
      </c>
      <c r="S26" s="684">
        <v>20.073568050446664</v>
      </c>
      <c r="T26" s="685">
        <v>0</v>
      </c>
      <c r="U26" s="684">
        <v>0</v>
      </c>
      <c r="V26" s="842">
        <f t="shared" si="0"/>
        <v>3229</v>
      </c>
      <c r="W26" s="684">
        <f t="shared" si="0"/>
        <v>100.00000000000001</v>
      </c>
      <c r="X26" s="678"/>
      <c r="Y26" s="835">
        <f t="shared" si="1"/>
        <v>1.5046598322460392</v>
      </c>
    </row>
    <row r="27" spans="2:25" s="633" customFormat="1" ht="18" customHeight="1" x14ac:dyDescent="0.25">
      <c r="B27" s="682" t="s">
        <v>1</v>
      </c>
      <c r="D27" s="833">
        <v>1242</v>
      </c>
      <c r="F27" s="685">
        <v>201</v>
      </c>
      <c r="G27" s="686">
        <v>9.2670598146588041</v>
      </c>
      <c r="H27" s="685">
        <v>245</v>
      </c>
      <c r="I27" s="684">
        <v>12.973883740522325</v>
      </c>
      <c r="J27" s="685">
        <v>410</v>
      </c>
      <c r="K27" s="684">
        <v>20.387531592249367</v>
      </c>
      <c r="L27" s="685">
        <v>20</v>
      </c>
      <c r="M27" s="684">
        <v>1.5164279696714407</v>
      </c>
      <c r="N27" s="685">
        <v>91</v>
      </c>
      <c r="O27" s="684">
        <v>7.5821398483572029</v>
      </c>
      <c r="P27" s="685">
        <v>1</v>
      </c>
      <c r="Q27" s="684">
        <v>0.42122999157540014</v>
      </c>
      <c r="R27" s="685">
        <v>680</v>
      </c>
      <c r="S27" s="684">
        <v>47.851727042965457</v>
      </c>
      <c r="T27" s="685">
        <v>0</v>
      </c>
      <c r="U27" s="684">
        <v>0</v>
      </c>
      <c r="V27" s="834">
        <f t="shared" si="0"/>
        <v>1648</v>
      </c>
      <c r="W27" s="684">
        <f t="shared" si="0"/>
        <v>100</v>
      </c>
      <c r="X27" s="678"/>
      <c r="Y27" s="835">
        <f t="shared" si="1"/>
        <v>1.3268921095008051</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442507</v>
      </c>
      <c r="E30" s="1225"/>
      <c r="F30" s="1250">
        <f>SUM(F10:F27)</f>
        <v>25704</v>
      </c>
      <c r="G30" s="1251">
        <f>F30*100/$V30</f>
        <v>4.1337784896848522</v>
      </c>
      <c r="H30" s="1250">
        <f>SUM(H10:H27)</f>
        <v>124546</v>
      </c>
      <c r="I30" s="1251">
        <f>H30*100/$V30</f>
        <v>20.029784305022162</v>
      </c>
      <c r="J30" s="1250">
        <f>SUM(J10:J27)</f>
        <v>81872</v>
      </c>
      <c r="K30" s="1251">
        <f>J30*100/$V30</f>
        <v>13.166850004181383</v>
      </c>
      <c r="L30" s="1250">
        <f>SUM(L10:L27)</f>
        <v>35182</v>
      </c>
      <c r="M30" s="1251">
        <f>L30*100/$V30</f>
        <v>5.6580530199226766</v>
      </c>
      <c r="N30" s="1250">
        <f>SUM(N10:N27)</f>
        <v>93379</v>
      </c>
      <c r="O30" s="1251">
        <f>N30*100/$V30</f>
        <v>15.017433146136081</v>
      </c>
      <c r="P30" s="1250">
        <f>SUM(P10:P27)</f>
        <v>82127</v>
      </c>
      <c r="Q30" s="1251">
        <f>P30*100/$V30</f>
        <v>13.207859711420319</v>
      </c>
      <c r="R30" s="1250">
        <f>SUM(R10:R27)</f>
        <v>175514</v>
      </c>
      <c r="S30" s="1251">
        <f>R30*100/$V30</f>
        <v>28.226579436607032</v>
      </c>
      <c r="T30" s="1250">
        <f>SUM(T10:T28)</f>
        <v>3480</v>
      </c>
      <c r="U30" s="1251">
        <f>T30*100/$V30</f>
        <v>0.55966188702549358</v>
      </c>
      <c r="V30" s="1250">
        <f>SUM(V10:V27)</f>
        <v>621804</v>
      </c>
      <c r="W30" s="1251">
        <f>G30+I30+K30+M30+O30+Q30+S30+U30</f>
        <v>100</v>
      </c>
      <c r="X30" s="1267"/>
      <c r="Y30" s="1268">
        <f>(V30/D30)</f>
        <v>1.4051845507528695</v>
      </c>
    </row>
    <row r="31" spans="2:25" s="631" customFormat="1" ht="5.25" customHeight="1" x14ac:dyDescent="0.25">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5">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35">
      <c r="B33" s="698" t="s">
        <v>47</v>
      </c>
      <c r="Q33" s="1363"/>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Q34" s="1363"/>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Q35" s="1363"/>
      <c r="T35" s="697"/>
      <c r="U35" s="697"/>
    </row>
    <row r="36" spans="2:28" s="852" customFormat="1" x14ac:dyDescent="0.25">
      <c r="B36" s="852" t="s">
        <v>47</v>
      </c>
      <c r="Q36" s="1363"/>
      <c r="T36" s="697"/>
      <c r="U36" s="697"/>
    </row>
    <row r="37" spans="2:28" s="852" customFormat="1" x14ac:dyDescent="0.25">
      <c r="Q37" s="1363"/>
      <c r="T37" s="697"/>
      <c r="U37" s="697"/>
    </row>
    <row r="38" spans="2:28" s="852" customFormat="1" x14ac:dyDescent="0.25">
      <c r="C38" s="1363"/>
      <c r="D38" s="1363"/>
      <c r="E38" s="1363"/>
      <c r="F38" s="1363"/>
      <c r="G38" s="1363"/>
      <c r="H38" s="1363"/>
      <c r="I38" s="1363"/>
      <c r="J38" s="1363"/>
      <c r="K38" s="1363"/>
      <c r="L38" s="1363"/>
      <c r="M38" s="1363"/>
      <c r="N38" s="1363"/>
      <c r="O38" s="1363"/>
      <c r="P38" s="1363"/>
      <c r="Q38" s="1363"/>
      <c r="T38" s="697"/>
      <c r="U38" s="697"/>
    </row>
    <row r="39" spans="2:28" s="1359" customFormat="1" x14ac:dyDescent="0.25">
      <c r="C39" s="1363"/>
      <c r="D39" s="1363"/>
      <c r="E39" s="1363"/>
      <c r="F39" s="1363"/>
      <c r="G39" s="1363"/>
      <c r="H39" s="1363"/>
      <c r="I39" s="1363"/>
      <c r="J39" s="1363"/>
      <c r="K39" s="1363"/>
      <c r="L39" s="1363"/>
      <c r="M39" s="1363"/>
      <c r="N39" s="1363"/>
      <c r="O39" s="1363"/>
      <c r="P39" s="1363"/>
      <c r="Q39" s="1363"/>
      <c r="T39" s="1360"/>
      <c r="U39" s="1360"/>
    </row>
    <row r="40" spans="2:28" s="1359" customFormat="1" x14ac:dyDescent="0.25">
      <c r="C40" s="1363"/>
      <c r="D40" s="1363"/>
      <c r="E40" s="1363"/>
      <c r="F40" s="1363"/>
      <c r="G40" s="1363"/>
      <c r="H40" s="1363"/>
      <c r="I40" s="1363"/>
      <c r="J40" s="1363"/>
      <c r="K40" s="1363"/>
      <c r="L40" s="1363"/>
      <c r="M40" s="1363"/>
      <c r="N40" s="1363"/>
      <c r="O40" s="1363"/>
      <c r="P40" s="1363"/>
      <c r="Q40" s="1363"/>
      <c r="T40" s="1360"/>
      <c r="U40" s="1360"/>
    </row>
    <row r="41" spans="2:28" s="1359" customFormat="1" x14ac:dyDescent="0.25">
      <c r="C41" s="1363"/>
      <c r="D41" s="1363"/>
      <c r="E41" s="1363"/>
      <c r="F41" s="1363"/>
      <c r="G41" s="1363"/>
      <c r="H41" s="1363"/>
      <c r="I41" s="1363"/>
      <c r="J41" s="1363"/>
      <c r="K41" s="1363"/>
      <c r="L41" s="1363"/>
      <c r="M41" s="1363"/>
      <c r="N41" s="1363"/>
      <c r="O41" s="1363"/>
      <c r="P41" s="1363"/>
      <c r="Q41" s="1363"/>
      <c r="T41" s="1360"/>
      <c r="U41" s="1360"/>
    </row>
    <row r="42" spans="2:28" s="1359" customFormat="1" x14ac:dyDescent="0.25">
      <c r="C42" s="1363"/>
      <c r="D42" s="1363"/>
      <c r="E42" s="1363"/>
      <c r="F42" s="1363"/>
      <c r="G42" s="1363"/>
      <c r="H42" s="1363"/>
      <c r="I42" s="1363"/>
      <c r="J42" s="1363"/>
      <c r="K42" s="1363"/>
      <c r="L42" s="1363"/>
      <c r="M42" s="1363"/>
      <c r="N42" s="1363"/>
      <c r="O42" s="1363"/>
      <c r="P42" s="1363"/>
      <c r="Q42" s="1363"/>
      <c r="T42" s="1360"/>
      <c r="U42" s="1360"/>
    </row>
    <row r="43" spans="2:28" s="852" customFormat="1" x14ac:dyDescent="0.25">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5">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5">
      <c r="Z45" s="1337"/>
      <c r="AA45" s="1337"/>
    </row>
    <row r="46" spans="2:28" s="852" customFormat="1" x14ac:dyDescent="0.25">
      <c r="T46" s="697"/>
      <c r="U46" s="697"/>
      <c r="V46" s="1337"/>
      <c r="W46" s="1337"/>
      <c r="X46" s="1337"/>
      <c r="Y46" s="1337"/>
      <c r="Z46" s="1337"/>
      <c r="AA46" s="1337"/>
    </row>
    <row r="47" spans="2:28" s="852" customFormat="1" x14ac:dyDescent="0.25">
      <c r="T47" s="697"/>
      <c r="U47" s="697"/>
      <c r="V47" s="1337"/>
      <c r="W47" s="1337"/>
      <c r="X47" s="1337"/>
      <c r="Y47" s="1337"/>
      <c r="Z47" s="1337"/>
      <c r="AA47" s="1337"/>
    </row>
    <row r="48" spans="2:28" s="852" customFormat="1" x14ac:dyDescent="0.25">
      <c r="T48" s="697"/>
      <c r="U48" s="697"/>
      <c r="V48" s="1337"/>
      <c r="W48" s="1337"/>
      <c r="X48" s="1337"/>
      <c r="Y48" s="1337"/>
      <c r="Z48" s="1337"/>
      <c r="AA48" s="1337"/>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5">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5">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5">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5">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5">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5">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5">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3" t="s">
        <v>419</v>
      </c>
      <c r="C3" s="1563"/>
      <c r="D3" s="1563"/>
      <c r="E3" s="1563"/>
      <c r="F3" s="1563"/>
      <c r="G3" s="1563"/>
      <c r="H3" s="1563"/>
      <c r="I3" s="1563"/>
      <c r="J3" s="1563"/>
      <c r="K3" s="1563"/>
      <c r="L3" s="1563"/>
      <c r="M3" s="1563"/>
      <c r="N3" s="1563"/>
      <c r="O3" s="1563"/>
      <c r="P3" s="1563"/>
      <c r="Q3" s="1563"/>
      <c r="R3" s="1563"/>
      <c r="S3" s="1563"/>
      <c r="T3" s="1563"/>
      <c r="U3" s="1563"/>
      <c r="V3" s="1563"/>
      <c r="W3" s="1563"/>
      <c r="X3" s="1563"/>
      <c r="Y3" s="7"/>
    </row>
    <row r="4" spans="2:25" s="4"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6" t="s">
        <v>52</v>
      </c>
      <c r="G6" s="1566"/>
      <c r="H6" s="1566"/>
      <c r="I6" s="1566"/>
      <c r="J6" s="1566"/>
      <c r="K6" s="1566"/>
      <c r="L6" s="1566"/>
      <c r="M6" s="1566"/>
      <c r="N6" s="1566"/>
      <c r="O6" s="1566"/>
      <c r="P6" s="1566"/>
      <c r="Q6" s="1566"/>
      <c r="R6" s="1566"/>
      <c r="S6" s="1566"/>
      <c r="T6" s="1566"/>
      <c r="U6" s="1566"/>
      <c r="V6" s="1566"/>
      <c r="W6" s="1566"/>
      <c r="X6" s="154"/>
      <c r="Y6" s="154"/>
    </row>
    <row r="7" spans="2:25" s="133"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row>
    <row r="8" spans="2:25" s="155"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83587</v>
      </c>
      <c r="F10" s="164">
        <f>'41abenpreGIII'!F10+'41abenpreGIII'!H10+'41abenpreGIII'!J10+'41abenpreGIII'!L10+'41abenpreGIII'!N10</f>
        <v>91705</v>
      </c>
      <c r="G10" s="165">
        <f t="shared" ref="G10:G27" si="0">F10*100/$N10</f>
        <v>75.373146595653751</v>
      </c>
      <c r="H10" s="164">
        <f>'41abenpreGIII'!P10</f>
        <v>1885</v>
      </c>
      <c r="I10" s="165">
        <f t="shared" ref="I10:I27" si="1">H10*100/$N10</f>
        <v>1.5492980898839466</v>
      </c>
      <c r="J10" s="164">
        <f>'41abenpreGIII'!R10</f>
        <v>28069</v>
      </c>
      <c r="K10" s="165">
        <f t="shared" ref="K10:K27" si="2">J10*100/$N10</f>
        <v>23.070158135253312</v>
      </c>
      <c r="L10" s="164">
        <f>'41abenpreGIII'!T10</f>
        <v>9</v>
      </c>
      <c r="M10" s="165">
        <f t="shared" ref="M10:M27" si="3">L10*100/$N10</f>
        <v>7.39717920899497E-3</v>
      </c>
      <c r="N10" s="164">
        <f>F10+H10+J10+L10</f>
        <v>121668</v>
      </c>
      <c r="O10" s="165">
        <f>G10+I10+K10+M10</f>
        <v>100</v>
      </c>
      <c r="P10" s="166"/>
      <c r="Q10" s="166">
        <f t="shared" ref="Q10:Q27" si="4">N10/D10</f>
        <v>1.4555851986552932</v>
      </c>
    </row>
    <row r="11" spans="2:25" s="162" customFormat="1" ht="18" customHeight="1" x14ac:dyDescent="0.25">
      <c r="B11" s="146" t="s">
        <v>7</v>
      </c>
      <c r="C11" s="159"/>
      <c r="D11" s="163">
        <f>'41abenpreGIII'!D11</f>
        <v>14506</v>
      </c>
      <c r="F11" s="164">
        <f>'41abenpreGIII'!F11+'41abenpreGIII'!H11+'41abenpreGIII'!J11+'41abenpreGIII'!L11+'41abenpreGIII'!N11</f>
        <v>8647</v>
      </c>
      <c r="G11" s="165">
        <f t="shared" si="0"/>
        <v>45.333962461990147</v>
      </c>
      <c r="H11" s="164">
        <f>'41abenpreGIII'!P11</f>
        <v>4713</v>
      </c>
      <c r="I11" s="165">
        <f t="shared" si="1"/>
        <v>24.709027996225227</v>
      </c>
      <c r="J11" s="164">
        <f>'41abenpreGIII'!R11</f>
        <v>5714</v>
      </c>
      <c r="K11" s="165">
        <f t="shared" si="2"/>
        <v>29.957009541784629</v>
      </c>
      <c r="L11" s="164">
        <f>'41abenpreGIII'!T11</f>
        <v>0</v>
      </c>
      <c r="M11" s="165">
        <f t="shared" si="3"/>
        <v>0</v>
      </c>
      <c r="N11" s="164">
        <f t="shared" ref="N11:O27" si="5">F11+H11+J11+L11</f>
        <v>19074</v>
      </c>
      <c r="O11" s="165">
        <f t="shared" si="5"/>
        <v>100</v>
      </c>
      <c r="P11" s="166"/>
      <c r="Q11" s="166">
        <f t="shared" si="4"/>
        <v>1.3149041775816903</v>
      </c>
    </row>
    <row r="12" spans="2:25" s="162" customFormat="1" ht="22.5" customHeight="1" x14ac:dyDescent="0.25">
      <c r="B12" s="146" t="s">
        <v>37</v>
      </c>
      <c r="C12" s="159"/>
      <c r="D12" s="163">
        <f>'41abenpreGIII'!D12</f>
        <v>7314</v>
      </c>
      <c r="F12" s="164">
        <f>'41abenpreGIII'!F12+'41abenpreGIII'!H12+'41abenpreGIII'!J12+'41abenpreGIII'!L12+'41abenpreGIII'!N12</f>
        <v>6071</v>
      </c>
      <c r="G12" s="165">
        <f t="shared" si="0"/>
        <v>59.154243398616387</v>
      </c>
      <c r="H12" s="163">
        <f>'41abenpreGIII'!P12</f>
        <v>1510</v>
      </c>
      <c r="I12" s="165">
        <f t="shared" si="1"/>
        <v>14.713046867387703</v>
      </c>
      <c r="J12" s="164">
        <f>'41abenpreGIII'!R12</f>
        <v>2670</v>
      </c>
      <c r="K12" s="165">
        <f t="shared" si="2"/>
        <v>26.015784858228589</v>
      </c>
      <c r="L12" s="164">
        <f>'41abenpreGIII'!T12</f>
        <v>12</v>
      </c>
      <c r="M12" s="165">
        <f t="shared" si="3"/>
        <v>0.1169248757673195</v>
      </c>
      <c r="N12" s="164">
        <f t="shared" si="5"/>
        <v>10263</v>
      </c>
      <c r="O12" s="165">
        <f t="shared" si="5"/>
        <v>100</v>
      </c>
      <c r="P12" s="166"/>
      <c r="Q12" s="166">
        <f t="shared" si="4"/>
        <v>1.4031993437243642</v>
      </c>
    </row>
    <row r="13" spans="2:25" s="162" customFormat="1" ht="18" customHeight="1" x14ac:dyDescent="0.25">
      <c r="B13" s="146" t="s">
        <v>38</v>
      </c>
      <c r="C13" s="159"/>
      <c r="D13" s="163">
        <f>'41abenpreGIII'!D13</f>
        <v>8229</v>
      </c>
      <c r="F13" s="164">
        <f>'41abenpreGIII'!F13+'41abenpreGIII'!H13+'41abenpreGIII'!J13+'41abenpreGIII'!L13+'41abenpreGIII'!N13</f>
        <v>6876</v>
      </c>
      <c r="G13" s="165">
        <f t="shared" si="0"/>
        <v>56.817055032226079</v>
      </c>
      <c r="H13" s="164">
        <f>'41abenpreGIII'!P13</f>
        <v>414</v>
      </c>
      <c r="I13" s="165">
        <f t="shared" si="1"/>
        <v>3.4209221616261773</v>
      </c>
      <c r="J13" s="164">
        <f>'41abenpreGIII'!R13</f>
        <v>4812</v>
      </c>
      <c r="K13" s="165">
        <f t="shared" si="2"/>
        <v>39.762022806147748</v>
      </c>
      <c r="L13" s="164">
        <f>'41abenpreGIII'!T13</f>
        <v>0</v>
      </c>
      <c r="M13" s="165">
        <f t="shared" si="3"/>
        <v>0</v>
      </c>
      <c r="N13" s="164">
        <f t="shared" si="5"/>
        <v>12102</v>
      </c>
      <c r="O13" s="165">
        <f t="shared" si="5"/>
        <v>100</v>
      </c>
      <c r="P13" s="166"/>
      <c r="Q13" s="166">
        <f t="shared" si="4"/>
        <v>1.4706525701786366</v>
      </c>
    </row>
    <row r="14" spans="2:25" s="162" customFormat="1" ht="18" customHeight="1" x14ac:dyDescent="0.25">
      <c r="B14" s="146" t="s">
        <v>6</v>
      </c>
      <c r="C14" s="159"/>
      <c r="D14" s="163">
        <f>'41abenpreGIII'!D14</f>
        <v>24403</v>
      </c>
      <c r="F14" s="164">
        <f>'41abenpreGIII'!F14+'41abenpreGIII'!H14+'41abenpreGIII'!J14+'41abenpreGIII'!L14+'41abenpreGIII'!N14</f>
        <v>9123</v>
      </c>
      <c r="G14" s="165">
        <f t="shared" si="0"/>
        <v>30.572031768372373</v>
      </c>
      <c r="H14" s="164">
        <f>'41abenpreGIII'!P14</f>
        <v>9765</v>
      </c>
      <c r="I14" s="165">
        <f t="shared" si="1"/>
        <v>32.723434201266713</v>
      </c>
      <c r="J14" s="164">
        <f>'41abenpreGIII'!R14</f>
        <v>10780</v>
      </c>
      <c r="K14" s="165">
        <f t="shared" si="2"/>
        <v>36.124794745484401</v>
      </c>
      <c r="L14" s="164">
        <f>'41abenpreGIII'!T14</f>
        <v>173</v>
      </c>
      <c r="M14" s="165">
        <f t="shared" si="3"/>
        <v>0.57973928487651216</v>
      </c>
      <c r="N14" s="164">
        <f t="shared" si="5"/>
        <v>29841</v>
      </c>
      <c r="O14" s="165">
        <f t="shared" si="5"/>
        <v>99.999999999999986</v>
      </c>
      <c r="P14" s="166"/>
      <c r="Q14" s="166">
        <f t="shared" si="4"/>
        <v>1.2228414539196</v>
      </c>
    </row>
    <row r="15" spans="2:25" s="162" customFormat="1" ht="18" customHeight="1" x14ac:dyDescent="0.25">
      <c r="B15" s="146" t="s">
        <v>5</v>
      </c>
      <c r="C15" s="159"/>
      <c r="D15" s="163">
        <f>'41abenpreGIII'!D15</f>
        <v>5106</v>
      </c>
      <c r="F15" s="164">
        <f>'41abenpreGIII'!F15+'41abenpreGIII'!H15+'41abenpreGIII'!J15+'41abenpreGIII'!L15+'41abenpreGIII'!N15</f>
        <v>6004</v>
      </c>
      <c r="G15" s="165">
        <f t="shared" si="0"/>
        <v>70.952493500354521</v>
      </c>
      <c r="H15" s="163">
        <f>'41abenpreGIII'!P15</f>
        <v>252</v>
      </c>
      <c r="I15" s="165">
        <f t="shared" si="1"/>
        <v>2.9780193807610496</v>
      </c>
      <c r="J15" s="164">
        <f>'41abenpreGIII'!R15</f>
        <v>2206</v>
      </c>
      <c r="K15" s="165">
        <f t="shared" si="2"/>
        <v>26.069487118884425</v>
      </c>
      <c r="L15" s="164">
        <f>'41abenpreGIII'!T15</f>
        <v>0</v>
      </c>
      <c r="M15" s="165">
        <f t="shared" si="3"/>
        <v>0</v>
      </c>
      <c r="N15" s="164">
        <f t="shared" si="5"/>
        <v>8462</v>
      </c>
      <c r="O15" s="165">
        <f t="shared" si="5"/>
        <v>100</v>
      </c>
      <c r="P15" s="166"/>
      <c r="Q15" s="166">
        <f t="shared" si="4"/>
        <v>1.6572659616137877</v>
      </c>
    </row>
    <row r="16" spans="2:25" s="162" customFormat="1" ht="18" customHeight="1" x14ac:dyDescent="0.25">
      <c r="B16" s="146" t="s">
        <v>4</v>
      </c>
      <c r="C16" s="159"/>
      <c r="D16" s="163">
        <f>'41abenpreGIII'!D16</f>
        <v>33903</v>
      </c>
      <c r="F16" s="164">
        <f>'41abenpreGIII'!F16+'41abenpreGIII'!H16+'41abenpreGIII'!J16+'41abenpreGIII'!L16+'41abenpreGIII'!N16</f>
        <v>21437</v>
      </c>
      <c r="G16" s="165">
        <f t="shared" si="0"/>
        <v>45.428922607442573</v>
      </c>
      <c r="H16" s="164">
        <f>'41abenpreGIII'!P16</f>
        <v>15632</v>
      </c>
      <c r="I16" s="165">
        <f t="shared" si="1"/>
        <v>33.127066203272015</v>
      </c>
      <c r="J16" s="164">
        <f>'41abenpreGIII'!R16</f>
        <v>9490</v>
      </c>
      <c r="K16" s="165">
        <f t="shared" si="2"/>
        <v>20.111045180978216</v>
      </c>
      <c r="L16" s="164">
        <f>'41abenpreGIII'!T16</f>
        <v>629</v>
      </c>
      <c r="M16" s="165">
        <f t="shared" si="3"/>
        <v>1.3329660083071968</v>
      </c>
      <c r="N16" s="164">
        <f t="shared" si="5"/>
        <v>47188</v>
      </c>
      <c r="O16" s="165">
        <f t="shared" si="5"/>
        <v>99.999999999999986</v>
      </c>
      <c r="P16" s="166"/>
      <c r="Q16" s="166">
        <f t="shared" si="4"/>
        <v>1.3918532283278766</v>
      </c>
    </row>
    <row r="17" spans="2:25" s="162" customFormat="1" ht="18" customHeight="1" x14ac:dyDescent="0.25">
      <c r="B17" s="146" t="s">
        <v>40</v>
      </c>
      <c r="C17" s="159"/>
      <c r="D17" s="163">
        <f>'41abenpreGIII'!D17</f>
        <v>24688</v>
      </c>
      <c r="F17" s="164">
        <f>'41abenpreGIII'!F17+'41abenpreGIII'!H17+'41abenpreGIII'!J17+'41abenpreGIII'!L17+'41abenpreGIII'!N17</f>
        <v>22998</v>
      </c>
      <c r="G17" s="165">
        <f t="shared" si="0"/>
        <v>63.296086310342929</v>
      </c>
      <c r="H17" s="164">
        <f>'41abenpreGIII'!P17</f>
        <v>4296</v>
      </c>
      <c r="I17" s="165">
        <f t="shared" si="1"/>
        <v>11.823636263554798</v>
      </c>
      <c r="J17" s="164">
        <f>'41abenpreGIII'!R17</f>
        <v>9027</v>
      </c>
      <c r="K17" s="165">
        <f t="shared" si="2"/>
        <v>24.844498266086863</v>
      </c>
      <c r="L17" s="164">
        <f>'41abenpreGIII'!T17</f>
        <v>13</v>
      </c>
      <c r="M17" s="165">
        <f t="shared" si="3"/>
        <v>3.5779160015412564E-2</v>
      </c>
      <c r="N17" s="164">
        <f t="shared" si="5"/>
        <v>36334</v>
      </c>
      <c r="O17" s="165">
        <f t="shared" si="5"/>
        <v>100</v>
      </c>
      <c r="P17" s="166"/>
      <c r="Q17" s="166">
        <f t="shared" si="4"/>
        <v>1.4717271548930655</v>
      </c>
    </row>
    <row r="18" spans="2:25" s="162" customFormat="1" ht="18" customHeight="1" x14ac:dyDescent="0.25">
      <c r="B18" s="146" t="s">
        <v>41</v>
      </c>
      <c r="C18" s="159"/>
      <c r="D18" s="163">
        <f>'41abenpreGIII'!D18</f>
        <v>46081</v>
      </c>
      <c r="F18" s="164">
        <f>'41abenpreGIII'!F18+'41abenpreGIII'!H18+'41abenpreGIII'!J18+'41abenpreGIII'!L18+'41abenpreGIII'!N18</f>
        <v>28266</v>
      </c>
      <c r="G18" s="165">
        <f t="shared" si="0"/>
        <v>49.176220880669462</v>
      </c>
      <c r="H18" s="164">
        <f>'41abenpreGIII'!P18</f>
        <v>6521</v>
      </c>
      <c r="I18" s="165">
        <f t="shared" si="1"/>
        <v>11.345012961255415</v>
      </c>
      <c r="J18" s="164">
        <f>'41abenpreGIII'!R18</f>
        <v>22630</v>
      </c>
      <c r="K18" s="165">
        <f t="shared" si="2"/>
        <v>39.370900676768905</v>
      </c>
      <c r="L18" s="164">
        <f>'41abenpreGIII'!T18</f>
        <v>62</v>
      </c>
      <c r="M18" s="165">
        <f t="shared" si="3"/>
        <v>0.10786548130621618</v>
      </c>
      <c r="N18" s="164">
        <f t="shared" si="5"/>
        <v>57479</v>
      </c>
      <c r="O18" s="165">
        <f t="shared" si="5"/>
        <v>100</v>
      </c>
      <c r="P18" s="166"/>
      <c r="Q18" s="166">
        <f t="shared" si="4"/>
        <v>1.2473470627807557</v>
      </c>
    </row>
    <row r="19" spans="2:25" s="162" customFormat="1" ht="18" customHeight="1" x14ac:dyDescent="0.25">
      <c r="B19" s="146" t="s">
        <v>3</v>
      </c>
      <c r="C19" s="159"/>
      <c r="D19" s="163">
        <f>'41abenpreGIII'!D19</f>
        <v>48205</v>
      </c>
      <c r="F19" s="164">
        <f>'41abenpreGIII'!F19+'41abenpreGIII'!H19+'41abenpreGIII'!J19+'41abenpreGIII'!L19+'41abenpreGIII'!N19</f>
        <v>30419</v>
      </c>
      <c r="G19" s="165">
        <f t="shared" si="0"/>
        <v>42.096595626902854</v>
      </c>
      <c r="H19" s="164">
        <f>'41abenpreGIII'!P19</f>
        <v>8069</v>
      </c>
      <c r="I19" s="165">
        <f>H19*100/$N19</f>
        <v>11.166620536949903</v>
      </c>
      <c r="J19" s="164">
        <f>'41abenpreGIII'!R19</f>
        <v>33396</v>
      </c>
      <c r="K19" s="165">
        <f>J19*100/$N19</f>
        <v>46.216440631054525</v>
      </c>
      <c r="L19" s="164">
        <f>'41abenpreGIII'!T19</f>
        <v>376</v>
      </c>
      <c r="M19" s="165">
        <f t="shared" si="3"/>
        <v>0.5203432050927207</v>
      </c>
      <c r="N19" s="164">
        <f t="shared" si="5"/>
        <v>72260</v>
      </c>
      <c r="O19" s="165">
        <f t="shared" si="5"/>
        <v>100</v>
      </c>
      <c r="P19" s="166"/>
      <c r="Q19" s="166">
        <f t="shared" si="4"/>
        <v>1.4990146250388965</v>
      </c>
    </row>
    <row r="20" spans="2:25" s="162" customFormat="1" ht="18" customHeight="1" x14ac:dyDescent="0.25">
      <c r="B20" s="146" t="s">
        <v>2</v>
      </c>
      <c r="C20" s="159"/>
      <c r="D20" s="163">
        <f>'41abenpreGIII'!D20</f>
        <v>12097</v>
      </c>
      <c r="F20" s="164">
        <f>'41abenpreGIII'!F20+'41abenpreGIII'!H20+'41abenpreGIII'!J20+'41abenpreGIII'!L20+'41abenpreGIII'!N20</f>
        <v>5622</v>
      </c>
      <c r="G20" s="165">
        <f t="shared" si="0"/>
        <v>41.475470306160091</v>
      </c>
      <c r="H20" s="164">
        <f>'41abenpreGIII'!P20</f>
        <v>5870</v>
      </c>
      <c r="I20" s="165">
        <f>H20*100/$N20</f>
        <v>43.305053485798595</v>
      </c>
      <c r="J20" s="164">
        <f>'41abenpreGIII'!R20</f>
        <v>2063</v>
      </c>
      <c r="K20" s="165">
        <f>J20*100/$N20</f>
        <v>15.219476208041312</v>
      </c>
      <c r="L20" s="164">
        <f>'41abenpreGIII'!T20</f>
        <v>0</v>
      </c>
      <c r="M20" s="165">
        <f t="shared" si="3"/>
        <v>0</v>
      </c>
      <c r="N20" s="164">
        <f t="shared" si="5"/>
        <v>13555</v>
      </c>
      <c r="O20" s="165">
        <f t="shared" si="5"/>
        <v>100</v>
      </c>
      <c r="P20" s="166"/>
      <c r="Q20" s="166">
        <f t="shared" si="4"/>
        <v>1.1205257501859964</v>
      </c>
    </row>
    <row r="21" spans="2:25" s="162" customFormat="1" ht="18" customHeight="1" x14ac:dyDescent="0.25">
      <c r="B21" s="146" t="s">
        <v>35</v>
      </c>
      <c r="C21" s="159"/>
      <c r="D21" s="163">
        <f>'41abenpreGIII'!D21</f>
        <v>27658</v>
      </c>
      <c r="F21" s="164">
        <f>'41abenpreGIII'!F21+'41abenpreGIII'!H21+'41abenpreGIII'!J21+'41abenpreGIII'!L21+'41abenpreGIII'!N21</f>
        <v>26858</v>
      </c>
      <c r="G21" s="165">
        <f t="shared" si="0"/>
        <v>63.42361914657473</v>
      </c>
      <c r="H21" s="164">
        <f>'41abenpreGIII'!P21</f>
        <v>6815</v>
      </c>
      <c r="I21" s="165">
        <f>H21*100/$N21</f>
        <v>16.093229744728081</v>
      </c>
      <c r="J21" s="164">
        <f>'41abenpreGIII'!R21</f>
        <v>8585</v>
      </c>
      <c r="K21" s="165">
        <f>J21*100/$N21</f>
        <v>20.272982737856282</v>
      </c>
      <c r="L21" s="164">
        <f>'41abenpreGIII'!T21</f>
        <v>89</v>
      </c>
      <c r="M21" s="165">
        <f t="shared" si="3"/>
        <v>0.21016837084090964</v>
      </c>
      <c r="N21" s="164">
        <f t="shared" si="5"/>
        <v>42347</v>
      </c>
      <c r="O21" s="165">
        <f t="shared" si="5"/>
        <v>100</v>
      </c>
      <c r="P21" s="166"/>
      <c r="Q21" s="166">
        <f t="shared" si="4"/>
        <v>1.5310940776628823</v>
      </c>
    </row>
    <row r="22" spans="2:25" s="162" customFormat="1" ht="21" customHeight="1" x14ac:dyDescent="0.25">
      <c r="B22" s="146" t="s">
        <v>42</v>
      </c>
      <c r="C22" s="159"/>
      <c r="D22" s="163">
        <f>'41abenpreGIII'!D22</f>
        <v>68709</v>
      </c>
      <c r="F22" s="164">
        <f>'41abenpreGIII'!F22+'41abenpreGIII'!H22+'41abenpreGIII'!J22+'41abenpreGIII'!L22+'41abenpreGIII'!N22</f>
        <v>67409</v>
      </c>
      <c r="G22" s="165">
        <f t="shared" si="0"/>
        <v>67.799525265529454</v>
      </c>
      <c r="H22" s="164">
        <f>'41abenpreGIII'!P22</f>
        <v>13544</v>
      </c>
      <c r="I22" s="165">
        <f>H22*100/$N22</f>
        <v>13.622465400708078</v>
      </c>
      <c r="J22" s="164">
        <f>'41abenpreGIII'!R22</f>
        <v>18406</v>
      </c>
      <c r="K22" s="165">
        <f>J22*100/$N22</f>
        <v>18.512632764724813</v>
      </c>
      <c r="L22" s="164">
        <f>'41abenpreGIII'!T22</f>
        <v>65</v>
      </c>
      <c r="M22" s="165">
        <f t="shared" si="3"/>
        <v>6.5376569037656901E-2</v>
      </c>
      <c r="N22" s="164">
        <f t="shared" si="5"/>
        <v>99424</v>
      </c>
      <c r="O22" s="165">
        <f t="shared" si="5"/>
        <v>100</v>
      </c>
      <c r="P22" s="166"/>
      <c r="Q22" s="166">
        <f t="shared" si="4"/>
        <v>1.4470302289365293</v>
      </c>
    </row>
    <row r="23" spans="2:25" s="162" customFormat="1" ht="18" customHeight="1" x14ac:dyDescent="0.25">
      <c r="B23" s="146" t="s">
        <v>43</v>
      </c>
      <c r="C23" s="159"/>
      <c r="D23" s="163">
        <f>'41abenpreGIII'!D23</f>
        <v>14616</v>
      </c>
      <c r="F23" s="164">
        <f>'41abenpreGIII'!F23+'41abenpreGIII'!H23+'41abenpreGIII'!J23+'41abenpreGIII'!L23+'41abenpreGIII'!N23</f>
        <v>9125</v>
      </c>
      <c r="G23" s="165">
        <f t="shared" si="0"/>
        <v>49.768202890646307</v>
      </c>
      <c r="H23" s="164">
        <f>'41abenpreGIII'!P23</f>
        <v>1077</v>
      </c>
      <c r="I23" s="165">
        <f>H23*100/$N23</f>
        <v>5.8740114535042265</v>
      </c>
      <c r="J23" s="164">
        <f>'41abenpreGIII'!R23</f>
        <v>8131</v>
      </c>
      <c r="K23" s="165">
        <f>J23*100/$N23</f>
        <v>44.346877556585767</v>
      </c>
      <c r="L23" s="164">
        <f>'41abenpreGIII'!T23</f>
        <v>2</v>
      </c>
      <c r="M23" s="165">
        <f t="shared" si="3"/>
        <v>1.09080992637033E-2</v>
      </c>
      <c r="N23" s="164">
        <f t="shared" si="5"/>
        <v>18335</v>
      </c>
      <c r="O23" s="165">
        <f t="shared" si="5"/>
        <v>100</v>
      </c>
      <c r="P23" s="166"/>
      <c r="Q23" s="166">
        <f t="shared" si="4"/>
        <v>1.2544471811713191</v>
      </c>
    </row>
    <row r="24" spans="2:25" s="162" customFormat="1" ht="22.5" customHeight="1" x14ac:dyDescent="0.25">
      <c r="B24" s="146" t="s">
        <v>44</v>
      </c>
      <c r="C24" s="159"/>
      <c r="D24" s="163">
        <f>'41abenpreGIII'!D24</f>
        <v>3145</v>
      </c>
      <c r="F24" s="164">
        <f>'41abenpreGIII'!F24+'41abenpreGIII'!H24+'41abenpreGIII'!J24+'41abenpreGIII'!L24+'41abenpreGIII'!N24</f>
        <v>2045</v>
      </c>
      <c r="G24" s="167">
        <f t="shared" si="0"/>
        <v>50.518774703557312</v>
      </c>
      <c r="H24" s="163">
        <f>'41abenpreGIII'!P24</f>
        <v>727</v>
      </c>
      <c r="I24" s="165">
        <f t="shared" si="1"/>
        <v>17.959486166007906</v>
      </c>
      <c r="J24" s="164">
        <f>'41abenpreGIII'!R24</f>
        <v>1264</v>
      </c>
      <c r="K24" s="165">
        <f t="shared" si="2"/>
        <v>31.225296442687746</v>
      </c>
      <c r="L24" s="164">
        <f>'41abenpreGIII'!T24</f>
        <v>12</v>
      </c>
      <c r="M24" s="165">
        <f t="shared" si="3"/>
        <v>0.29644268774703558</v>
      </c>
      <c r="N24" s="163">
        <f t="shared" si="5"/>
        <v>4048</v>
      </c>
      <c r="O24" s="165">
        <f t="shared" si="5"/>
        <v>100</v>
      </c>
      <c r="P24" s="166"/>
      <c r="Q24" s="166">
        <f t="shared" si="4"/>
        <v>1.2871224165341812</v>
      </c>
    </row>
    <row r="25" spans="2:25" s="162" customFormat="1" ht="18" customHeight="1" x14ac:dyDescent="0.25">
      <c r="B25" s="146" t="s">
        <v>45</v>
      </c>
      <c r="C25" s="159"/>
      <c r="D25" s="163">
        <f>'41abenpreGIII'!D25</f>
        <v>16872</v>
      </c>
      <c r="F25" s="164">
        <f>'41abenpreGIII'!F25+'41abenpreGIII'!H25+'41abenpreGIII'!J25+'41abenpreGIII'!L25+'41abenpreGIII'!N25</f>
        <v>14754</v>
      </c>
      <c r="G25" s="167">
        <f t="shared" si="0"/>
        <v>60.105104493420782</v>
      </c>
      <c r="H25" s="163">
        <f>'41abenpreGIII'!P25</f>
        <v>640</v>
      </c>
      <c r="I25" s="165">
        <f t="shared" si="1"/>
        <v>2.6072432476473701</v>
      </c>
      <c r="J25" s="164">
        <f>'41abenpreGIII'!R25</f>
        <v>7115</v>
      </c>
      <c r="K25" s="165">
        <f t="shared" si="2"/>
        <v>28.985212042204751</v>
      </c>
      <c r="L25" s="164">
        <f>'41abenpreGIII'!T25</f>
        <v>2038</v>
      </c>
      <c r="M25" s="165">
        <f t="shared" si="3"/>
        <v>8.3024402167270956</v>
      </c>
      <c r="N25" s="163">
        <f t="shared" si="5"/>
        <v>24547</v>
      </c>
      <c r="O25" s="165">
        <f t="shared" si="5"/>
        <v>100</v>
      </c>
      <c r="P25" s="166"/>
      <c r="Q25" s="166">
        <f t="shared" si="4"/>
        <v>1.454895685158843</v>
      </c>
    </row>
    <row r="26" spans="2:25" s="162" customFormat="1" ht="18" customHeight="1" x14ac:dyDescent="0.25">
      <c r="B26" s="146" t="s">
        <v>46</v>
      </c>
      <c r="C26" s="159"/>
      <c r="D26" s="163">
        <f>'41abenpreGIII'!D26</f>
        <v>2146</v>
      </c>
      <c r="F26" s="164">
        <f>'41abenpreGIII'!F26+'41abenpreGIII'!H26+'41abenpreGIII'!J26+'41abenpreGIII'!L26+'41abenpreGIII'!N26</f>
        <v>2357</v>
      </c>
      <c r="G26" s="167">
        <f t="shared" si="0"/>
        <v>72.994735212139986</v>
      </c>
      <c r="H26" s="163">
        <f>'41abenpreGIII'!P26</f>
        <v>396</v>
      </c>
      <c r="I26" s="165">
        <f t="shared" si="1"/>
        <v>12.26385877980799</v>
      </c>
      <c r="J26" s="164">
        <f>'41abenpreGIII'!R26</f>
        <v>476</v>
      </c>
      <c r="K26" s="165">
        <f t="shared" si="2"/>
        <v>14.741406008052028</v>
      </c>
      <c r="L26" s="164">
        <f>'41abenpreGIII'!T26</f>
        <v>0</v>
      </c>
      <c r="M26" s="165">
        <f t="shared" si="3"/>
        <v>0</v>
      </c>
      <c r="N26" s="163">
        <f t="shared" si="5"/>
        <v>3229</v>
      </c>
      <c r="O26" s="165">
        <f t="shared" si="5"/>
        <v>100</v>
      </c>
      <c r="P26" s="166"/>
      <c r="Q26" s="166">
        <f t="shared" si="4"/>
        <v>1.5046598322460392</v>
      </c>
    </row>
    <row r="27" spans="2:25" s="162" customFormat="1" ht="18" customHeight="1" x14ac:dyDescent="0.25">
      <c r="B27" s="146" t="s">
        <v>1</v>
      </c>
      <c r="C27" s="159"/>
      <c r="D27" s="163">
        <f>'41abenpreGIII'!D27</f>
        <v>1242</v>
      </c>
      <c r="F27" s="164">
        <f>'41abenpreGIII'!F27+'41abenpreGIII'!H27+'41abenpreGIII'!J27+'41abenpreGIII'!L27+'41abenpreGIII'!N27</f>
        <v>967</v>
      </c>
      <c r="G27" s="167">
        <f t="shared" si="0"/>
        <v>58.677184466019419</v>
      </c>
      <c r="H27" s="163">
        <f>'41abenpreGIII'!P27</f>
        <v>1</v>
      </c>
      <c r="I27" s="165">
        <f t="shared" si="1"/>
        <v>6.0679611650485438E-2</v>
      </c>
      <c r="J27" s="164">
        <f>'41abenpreGIII'!R27</f>
        <v>680</v>
      </c>
      <c r="K27" s="165">
        <f t="shared" si="2"/>
        <v>41.262135922330096</v>
      </c>
      <c r="L27" s="164">
        <f>'41abenpreGIII'!T27</f>
        <v>0</v>
      </c>
      <c r="M27" s="165">
        <f t="shared" si="3"/>
        <v>0</v>
      </c>
      <c r="N27" s="164">
        <f t="shared" si="5"/>
        <v>1648</v>
      </c>
      <c r="O27" s="165">
        <f t="shared" si="5"/>
        <v>100</v>
      </c>
      <c r="P27" s="166"/>
      <c r="Q27" s="166">
        <f t="shared" si="4"/>
        <v>1.3268921095008051</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442507</v>
      </c>
      <c r="E30" s="174"/>
      <c r="F30" s="147">
        <f>SUM(F10:F27)</f>
        <v>360683</v>
      </c>
      <c r="G30" s="175">
        <f>F30*100/$N30</f>
        <v>58.005898964947157</v>
      </c>
      <c r="H30" s="147">
        <f>SUM(H10:H27)</f>
        <v>82127</v>
      </c>
      <c r="I30" s="175">
        <f>H30*100/$N30</f>
        <v>13.207859711420319</v>
      </c>
      <c r="J30" s="147">
        <f>SUM(J10:J27)</f>
        <v>175514</v>
      </c>
      <c r="K30" s="175">
        <f>J30*100/$N30</f>
        <v>28.226579436607032</v>
      </c>
      <c r="L30" s="147">
        <f>SUM(L10:L28)</f>
        <v>3480</v>
      </c>
      <c r="M30" s="175">
        <f>L30*100/$N30</f>
        <v>0.55966188702549358</v>
      </c>
      <c r="N30" s="147">
        <f>F30+H30+J30+L30</f>
        <v>621804</v>
      </c>
      <c r="O30" s="175">
        <f>G30+I30+K30+M30</f>
        <v>100</v>
      </c>
      <c r="P30" s="176"/>
      <c r="Q30" s="176">
        <f>(N30/D30)</f>
        <v>1.4051845507528695</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6" width="7.7265625" style="220" customWidth="1"/>
    <col min="27" max="27" width="10.269531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31" t="s">
        <v>337</v>
      </c>
      <c r="C3" s="1431"/>
      <c r="D3" s="1431"/>
      <c r="E3" s="1431"/>
      <c r="F3" s="1431"/>
      <c r="G3" s="1431"/>
      <c r="H3" s="1431"/>
      <c r="I3" s="1431"/>
      <c r="J3" s="1431"/>
      <c r="K3" s="1431"/>
      <c r="L3" s="1431"/>
      <c r="M3" s="1431"/>
      <c r="N3" s="1431"/>
      <c r="O3" s="1431"/>
      <c r="P3" s="1431"/>
      <c r="Q3" s="1431"/>
      <c r="R3" s="1431"/>
      <c r="S3" s="1431"/>
      <c r="T3" s="1431"/>
      <c r="U3" s="1431"/>
      <c r="V3" s="1431"/>
      <c r="W3" s="1431"/>
      <c r="X3" s="1431"/>
    </row>
    <row r="4" spans="1:27" ht="13.5" customHeight="1" x14ac:dyDescent="0.35">
      <c r="A4" s="219"/>
      <c r="B4" s="219"/>
      <c r="C4" s="219"/>
      <c r="J4" s="221"/>
      <c r="K4" s="221"/>
      <c r="L4" s="221"/>
    </row>
    <row r="5" spans="1:27" x14ac:dyDescent="0.35">
      <c r="A5" s="219"/>
      <c r="B5" s="219"/>
      <c r="C5" s="219"/>
      <c r="D5" s="1432" t="s">
        <v>338</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7" ht="25.5" customHeight="1" x14ac:dyDescent="0.35">
      <c r="A6" s="219"/>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46112</v>
      </c>
      <c r="AA6" s="1428"/>
    </row>
    <row r="7" spans="1:27" x14ac:dyDescent="0.35">
      <c r="B7" s="225"/>
      <c r="C7" s="219"/>
      <c r="D7" s="226">
        <v>43830</v>
      </c>
      <c r="E7" s="227">
        <v>44196</v>
      </c>
      <c r="F7" s="228">
        <v>44561</v>
      </c>
      <c r="G7" s="228">
        <v>44926</v>
      </c>
      <c r="H7" s="228">
        <v>45291</v>
      </c>
      <c r="I7" s="228">
        <v>45657</v>
      </c>
      <c r="J7" s="228">
        <v>46022</v>
      </c>
      <c r="K7" s="228">
        <v>46112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1894744</v>
      </c>
      <c r="E9" s="237">
        <v>1850950</v>
      </c>
      <c r="F9" s="237">
        <v>1892604</v>
      </c>
      <c r="G9" s="237">
        <v>1982018</v>
      </c>
      <c r="H9" s="237">
        <v>2061372</v>
      </c>
      <c r="I9" s="237">
        <v>2165648</v>
      </c>
      <c r="J9" s="238">
        <v>2326315</v>
      </c>
      <c r="K9" s="237">
        <v>2355270</v>
      </c>
      <c r="L9" s="1346"/>
      <c r="M9" s="222"/>
      <c r="N9" s="240">
        <v>-2.3113412682663204E-2</v>
      </c>
      <c r="O9" s="241">
        <v>-43794</v>
      </c>
      <c r="P9" s="242">
        <v>2.250411950619946E-2</v>
      </c>
      <c r="Q9" s="243">
        <v>41654</v>
      </c>
      <c r="R9" s="242">
        <v>4.7243903109155383E-2</v>
      </c>
      <c r="S9" s="243">
        <v>89414</v>
      </c>
      <c r="T9" s="242">
        <v>4.003697241901949E-2</v>
      </c>
      <c r="U9" s="243">
        <v>79354</v>
      </c>
      <c r="V9" s="242">
        <v>5.0585726399698938E-2</v>
      </c>
      <c r="W9" s="243">
        <v>104276</v>
      </c>
      <c r="X9" s="242">
        <v>5.0585726399698938E-2</v>
      </c>
      <c r="Y9" s="243">
        <v>104276</v>
      </c>
      <c r="Z9" s="242">
        <v>7.2969507014502888E-2</v>
      </c>
      <c r="AA9" s="243">
        <v>160175</v>
      </c>
    </row>
    <row r="10" spans="1:27" x14ac:dyDescent="0.35">
      <c r="B10" s="244" t="s">
        <v>243</v>
      </c>
      <c r="C10" s="219"/>
      <c r="D10" s="245">
        <v>1735551</v>
      </c>
      <c r="E10" s="246">
        <v>1709394</v>
      </c>
      <c r="F10" s="246">
        <v>1768008</v>
      </c>
      <c r="G10" s="246">
        <v>1850208</v>
      </c>
      <c r="H10" s="246">
        <v>1944185</v>
      </c>
      <c r="I10" s="246">
        <v>2037769</v>
      </c>
      <c r="J10" s="247">
        <v>2217055</v>
      </c>
      <c r="K10" s="247">
        <v>2236554</v>
      </c>
      <c r="L10" s="248"/>
      <c r="M10" s="219"/>
      <c r="N10" s="249">
        <v>-1.507129436127197E-2</v>
      </c>
      <c r="O10" s="250">
        <v>-26157</v>
      </c>
      <c r="P10" s="251">
        <v>3.4289344644944375E-2</v>
      </c>
      <c r="Q10" s="250">
        <v>58614</v>
      </c>
      <c r="R10" s="251">
        <v>4.6493002294107244E-2</v>
      </c>
      <c r="S10" s="250">
        <v>82200</v>
      </c>
      <c r="T10" s="251">
        <v>5.0792667635206401E-2</v>
      </c>
      <c r="U10" s="250">
        <v>93977</v>
      </c>
      <c r="V10" s="251">
        <v>4.8135336914953974E-2</v>
      </c>
      <c r="W10" s="250">
        <v>93584</v>
      </c>
      <c r="X10" s="251">
        <v>4.8135336914953974E-2</v>
      </c>
      <c r="Y10" s="250">
        <v>93584</v>
      </c>
      <c r="Z10" s="251">
        <v>7.9378362569712646E-2</v>
      </c>
      <c r="AA10" s="250">
        <v>164478</v>
      </c>
    </row>
    <row r="11" spans="1:27" x14ac:dyDescent="0.35">
      <c r="B11" s="252" t="s">
        <v>341</v>
      </c>
      <c r="C11" s="219"/>
      <c r="D11" s="253">
        <v>350514</v>
      </c>
      <c r="E11" s="254">
        <v>352921</v>
      </c>
      <c r="F11" s="254">
        <v>352430</v>
      </c>
      <c r="G11" s="254">
        <v>359348</v>
      </c>
      <c r="H11" s="254">
        <v>377078</v>
      </c>
      <c r="I11" s="254">
        <v>401012</v>
      </c>
      <c r="J11" s="255">
        <v>432686</v>
      </c>
      <c r="K11" s="254">
        <v>428268</v>
      </c>
      <c r="L11" s="304"/>
      <c r="M11" s="222"/>
      <c r="N11" s="256">
        <v>6.8670580918308577E-3</v>
      </c>
      <c r="O11" s="257">
        <v>2407</v>
      </c>
      <c r="P11" s="258">
        <v>-1.3912461995744252E-3</v>
      </c>
      <c r="Q11" s="257">
        <v>-491</v>
      </c>
      <c r="R11" s="258">
        <v>1.9629429957722211E-2</v>
      </c>
      <c r="S11" s="257">
        <v>6918</v>
      </c>
      <c r="T11" s="258">
        <v>4.9339359061411292E-2</v>
      </c>
      <c r="U11" s="257">
        <v>17730</v>
      </c>
      <c r="V11" s="258">
        <v>6.3472278944939786E-2</v>
      </c>
      <c r="W11" s="257">
        <v>23934</v>
      </c>
      <c r="X11" s="258">
        <v>6.3472278944939786E-2</v>
      </c>
      <c r="Y11" s="257">
        <v>23934</v>
      </c>
      <c r="Z11" s="258">
        <v>4.6194284709227595E-2</v>
      </c>
      <c r="AA11" s="257">
        <v>18910</v>
      </c>
    </row>
    <row r="12" spans="1:27" x14ac:dyDescent="0.35">
      <c r="B12" s="303" t="s">
        <v>342</v>
      </c>
      <c r="C12" s="219"/>
      <c r="D12" s="1200">
        <v>1385037</v>
      </c>
      <c r="E12" s="1201">
        <v>1356473</v>
      </c>
      <c r="F12" s="1203">
        <v>1415578</v>
      </c>
      <c r="G12" s="1203">
        <v>1490860</v>
      </c>
      <c r="H12" s="1201">
        <v>1567107</v>
      </c>
      <c r="I12" s="1201">
        <v>1636757</v>
      </c>
      <c r="J12" s="1204">
        <v>1784369</v>
      </c>
      <c r="K12" s="1204">
        <v>1808286</v>
      </c>
      <c r="L12" s="1205"/>
      <c r="M12" s="219"/>
      <c r="N12" s="1207">
        <v>-2.0623275768084204E-2</v>
      </c>
      <c r="O12" s="1206">
        <v>-28564</v>
      </c>
      <c r="P12" s="1209">
        <v>4.3572559129448241E-2</v>
      </c>
      <c r="Q12" s="1211">
        <v>59105</v>
      </c>
      <c r="R12" s="1213">
        <v>5.3181103407936581E-2</v>
      </c>
      <c r="S12" s="1211">
        <v>75282</v>
      </c>
      <c r="T12" s="1209">
        <v>5.1142964463464002E-2</v>
      </c>
      <c r="U12" s="1211">
        <v>76247</v>
      </c>
      <c r="V12" s="1209">
        <v>4.4444954939260706E-2</v>
      </c>
      <c r="W12" s="1211">
        <v>69650</v>
      </c>
      <c r="X12" s="1213">
        <v>4.4444954939260706E-2</v>
      </c>
      <c r="Y12" s="1211">
        <v>69650</v>
      </c>
      <c r="Z12" s="1213">
        <v>8.7548219241025738E-2</v>
      </c>
      <c r="AA12" s="1211">
        <v>145568</v>
      </c>
    </row>
    <row r="13" spans="1:27" x14ac:dyDescent="0.35">
      <c r="B13" s="1199" t="s">
        <v>343</v>
      </c>
      <c r="C13" s="219"/>
      <c r="D13" s="253">
        <v>467298</v>
      </c>
      <c r="E13" s="1202">
        <v>473559</v>
      </c>
      <c r="F13" s="254">
        <v>487549</v>
      </c>
      <c r="G13" s="254">
        <v>515590</v>
      </c>
      <c r="H13" s="1202">
        <v>543298</v>
      </c>
      <c r="I13" s="1202">
        <v>591643</v>
      </c>
      <c r="J13" s="255">
        <v>669801</v>
      </c>
      <c r="K13" s="255">
        <v>683082</v>
      </c>
      <c r="L13" s="269"/>
      <c r="M13" s="219"/>
      <c r="N13" s="1208">
        <v>1.3398302582078303E-2</v>
      </c>
      <c r="O13" s="257">
        <v>6261</v>
      </c>
      <c r="P13" s="1210">
        <v>2.9542253446772193E-2</v>
      </c>
      <c r="Q13" s="1212">
        <v>13990</v>
      </c>
      <c r="R13" s="258">
        <v>5.7514219083620421E-2</v>
      </c>
      <c r="S13" s="1212">
        <v>28041</v>
      </c>
      <c r="T13" s="1210">
        <v>5.374037510424956E-2</v>
      </c>
      <c r="U13" s="1212">
        <v>27708</v>
      </c>
      <c r="V13" s="1210">
        <v>8.8984314317372748E-2</v>
      </c>
      <c r="W13" s="1212">
        <v>48345</v>
      </c>
      <c r="X13" s="258">
        <v>8.8984314317372748E-2</v>
      </c>
      <c r="Y13" s="1212">
        <v>48345</v>
      </c>
      <c r="Z13" s="258">
        <v>0.122150195654531</v>
      </c>
      <c r="AA13" s="1212">
        <v>74356</v>
      </c>
    </row>
    <row r="14" spans="1:27" x14ac:dyDescent="0.35">
      <c r="B14" s="252" t="s">
        <v>344</v>
      </c>
      <c r="C14" s="219"/>
      <c r="D14" s="253">
        <v>515590</v>
      </c>
      <c r="E14" s="254">
        <v>506355</v>
      </c>
      <c r="F14" s="254">
        <v>529632</v>
      </c>
      <c r="G14" s="254">
        <v>560619</v>
      </c>
      <c r="H14" s="254">
        <v>592130</v>
      </c>
      <c r="I14" s="254">
        <v>612870</v>
      </c>
      <c r="J14" s="255">
        <v>659166</v>
      </c>
      <c r="K14" s="1347">
        <v>667363</v>
      </c>
      <c r="M14" s="222"/>
      <c r="N14" s="256">
        <v>-1.7911518842491092E-2</v>
      </c>
      <c r="O14" s="257">
        <v>-9235</v>
      </c>
      <c r="P14" s="258">
        <v>4.5969724797819689E-2</v>
      </c>
      <c r="Q14" s="257">
        <v>23277</v>
      </c>
      <c r="R14" s="258">
        <v>5.8506661228928669E-2</v>
      </c>
      <c r="S14" s="257">
        <v>30987</v>
      </c>
      <c r="T14" s="258">
        <v>5.6207513480634796E-2</v>
      </c>
      <c r="U14" s="257">
        <v>31511</v>
      </c>
      <c r="V14" s="258">
        <v>3.5026092243257478E-2</v>
      </c>
      <c r="W14" s="257">
        <v>20740</v>
      </c>
      <c r="X14" s="258">
        <v>3.5026092243257478E-2</v>
      </c>
      <c r="Y14" s="257">
        <v>20740</v>
      </c>
      <c r="Z14" s="258">
        <v>7.5427519837049317E-2</v>
      </c>
      <c r="AA14" s="257">
        <v>46807</v>
      </c>
    </row>
    <row r="15" spans="1:27" x14ac:dyDescent="0.35">
      <c r="B15" s="259" t="s">
        <v>345</v>
      </c>
      <c r="C15" s="219"/>
      <c r="D15" s="260">
        <v>402149</v>
      </c>
      <c r="E15" s="261">
        <v>376559</v>
      </c>
      <c r="F15" s="261">
        <v>398397</v>
      </c>
      <c r="G15" s="261">
        <v>414651</v>
      </c>
      <c r="H15" s="261">
        <v>431679</v>
      </c>
      <c r="I15" s="261">
        <v>432244</v>
      </c>
      <c r="J15" s="262">
        <v>455402</v>
      </c>
      <c r="K15" s="1348">
        <v>457841</v>
      </c>
      <c r="L15" s="263"/>
      <c r="M15" s="222"/>
      <c r="N15" s="264">
        <v>-6.363313100368273E-2</v>
      </c>
      <c r="O15" s="265">
        <v>-25590</v>
      </c>
      <c r="P15" s="266">
        <v>5.7993568072997936E-2</v>
      </c>
      <c r="Q15" s="265">
        <v>21838</v>
      </c>
      <c r="R15" s="266">
        <v>4.0798499988704773E-2</v>
      </c>
      <c r="S15" s="265">
        <v>16254</v>
      </c>
      <c r="T15" s="266">
        <v>4.1065860205329319E-2</v>
      </c>
      <c r="U15" s="265">
        <v>17028</v>
      </c>
      <c r="V15" s="266">
        <v>1.3088429133685242E-3</v>
      </c>
      <c r="W15" s="265">
        <v>565</v>
      </c>
      <c r="X15" s="266">
        <v>1.3088429133685242E-3</v>
      </c>
      <c r="Y15" s="265">
        <v>565</v>
      </c>
      <c r="Z15" s="266">
        <v>5.6305890604379849E-2</v>
      </c>
      <c r="AA15" s="265">
        <v>24405</v>
      </c>
    </row>
    <row r="16" spans="1:27" x14ac:dyDescent="0.35">
      <c r="B16" s="244" t="s">
        <v>346</v>
      </c>
      <c r="C16" s="219"/>
      <c r="D16" s="245">
        <v>1115183</v>
      </c>
      <c r="E16" s="246">
        <v>1124230</v>
      </c>
      <c r="F16" s="246">
        <v>1222142</v>
      </c>
      <c r="G16" s="246">
        <v>1313437</v>
      </c>
      <c r="H16" s="246">
        <v>1411866</v>
      </c>
      <c r="I16" s="246">
        <v>1518424</v>
      </c>
      <c r="J16" s="247">
        <v>1677042</v>
      </c>
      <c r="K16" s="1349">
        <v>1694611</v>
      </c>
      <c r="L16" s="267"/>
      <c r="M16" s="222"/>
      <c r="N16" s="249">
        <v>8.1125698652149136E-3</v>
      </c>
      <c r="O16" s="250">
        <v>9047</v>
      </c>
      <c r="P16" s="268">
        <v>8.7092498865890322E-2</v>
      </c>
      <c r="Q16" s="250">
        <v>97912</v>
      </c>
      <c r="R16" s="268">
        <v>7.4700812180581222E-2</v>
      </c>
      <c r="S16" s="250">
        <v>91295</v>
      </c>
      <c r="T16" s="268">
        <v>7.4940023769697328E-2</v>
      </c>
      <c r="U16" s="250">
        <v>98429</v>
      </c>
      <c r="V16" s="268">
        <v>7.5473168133519675E-2</v>
      </c>
      <c r="W16" s="250">
        <v>106558</v>
      </c>
      <c r="X16" s="268">
        <v>7.5473168133519675E-2</v>
      </c>
      <c r="Y16" s="250">
        <v>106558</v>
      </c>
      <c r="Z16" s="268">
        <v>0.10529666254232239</v>
      </c>
      <c r="AA16" s="250">
        <v>161438</v>
      </c>
    </row>
    <row r="17" spans="2:27" x14ac:dyDescent="0.35">
      <c r="B17" s="252" t="s">
        <v>343</v>
      </c>
      <c r="C17" s="219"/>
      <c r="D17" s="253">
        <v>310719</v>
      </c>
      <c r="E17" s="254">
        <v>337667</v>
      </c>
      <c r="F17" s="254">
        <v>378893</v>
      </c>
      <c r="G17" s="254">
        <v>419029</v>
      </c>
      <c r="H17" s="254">
        <v>459833</v>
      </c>
      <c r="I17" s="254">
        <v>525352</v>
      </c>
      <c r="J17" s="255">
        <v>608536</v>
      </c>
      <c r="K17" s="1347">
        <v>617945</v>
      </c>
      <c r="M17" s="222"/>
      <c r="N17" s="256">
        <v>8.6727879531023122E-2</v>
      </c>
      <c r="O17" s="257">
        <v>26948</v>
      </c>
      <c r="P17" s="258">
        <v>0.12209069882458157</v>
      </c>
      <c r="Q17" s="257">
        <v>41226</v>
      </c>
      <c r="R17" s="258">
        <v>0.10592964240563951</v>
      </c>
      <c r="S17" s="257">
        <v>40136</v>
      </c>
      <c r="T17" s="258">
        <v>9.7377508477933583E-2</v>
      </c>
      <c r="U17" s="257">
        <v>40804</v>
      </c>
      <c r="V17" s="258">
        <v>0.14248433670484717</v>
      </c>
      <c r="W17" s="257">
        <v>65519</v>
      </c>
      <c r="X17" s="258">
        <v>0.14248433670484717</v>
      </c>
      <c r="Y17" s="257">
        <v>65519</v>
      </c>
      <c r="Z17" s="258">
        <v>0.14916696576181865</v>
      </c>
      <c r="AA17" s="257">
        <v>80212</v>
      </c>
    </row>
    <row r="18" spans="2:27" x14ac:dyDescent="0.35">
      <c r="B18" s="252" t="s">
        <v>344</v>
      </c>
      <c r="C18" s="219"/>
      <c r="D18" s="253">
        <v>442658</v>
      </c>
      <c r="E18" s="254">
        <v>443395</v>
      </c>
      <c r="F18" s="254">
        <v>474372</v>
      </c>
      <c r="G18" s="254">
        <v>508082</v>
      </c>
      <c r="H18" s="254">
        <v>544804</v>
      </c>
      <c r="I18" s="254">
        <v>578248</v>
      </c>
      <c r="J18" s="255">
        <v>628063</v>
      </c>
      <c r="K18" s="1347">
        <v>634159</v>
      </c>
      <c r="L18" s="269"/>
      <c r="M18" s="219"/>
      <c r="N18" s="256">
        <v>1.6649422353147703E-3</v>
      </c>
      <c r="O18" s="257">
        <v>737</v>
      </c>
      <c r="P18" s="258">
        <v>6.9863214515274219E-2</v>
      </c>
      <c r="Q18" s="257">
        <v>30977</v>
      </c>
      <c r="R18" s="258">
        <v>7.1062372989974198E-2</v>
      </c>
      <c r="S18" s="257">
        <v>33710</v>
      </c>
      <c r="T18" s="258">
        <v>7.2275735019150522E-2</v>
      </c>
      <c r="U18" s="257">
        <v>36722</v>
      </c>
      <c r="V18" s="258">
        <v>6.138721448447515E-2</v>
      </c>
      <c r="W18" s="257">
        <v>33444</v>
      </c>
      <c r="X18" s="258">
        <v>6.138721448447515E-2</v>
      </c>
      <c r="Y18" s="257">
        <v>33444</v>
      </c>
      <c r="Z18" s="258">
        <v>8.9989223156291764E-2</v>
      </c>
      <c r="AA18" s="257">
        <v>52356</v>
      </c>
    </row>
    <row r="19" spans="2:27" x14ac:dyDescent="0.35">
      <c r="B19" s="259" t="s">
        <v>345</v>
      </c>
      <c r="C19" s="219"/>
      <c r="D19" s="260">
        <v>361806</v>
      </c>
      <c r="E19" s="261">
        <v>343168</v>
      </c>
      <c r="F19" s="261">
        <v>368877</v>
      </c>
      <c r="G19" s="261">
        <v>386326</v>
      </c>
      <c r="H19" s="261">
        <v>407229</v>
      </c>
      <c r="I19" s="261">
        <v>414824</v>
      </c>
      <c r="J19" s="262">
        <v>440443</v>
      </c>
      <c r="K19" s="1347">
        <v>442507</v>
      </c>
      <c r="L19" s="270"/>
      <c r="M19" s="219"/>
      <c r="N19" s="264">
        <v>-5.151379468554973E-2</v>
      </c>
      <c r="O19" s="265">
        <v>-18638</v>
      </c>
      <c r="P19" s="266">
        <v>7.4916658895934463E-2</v>
      </c>
      <c r="Q19" s="265">
        <v>25709</v>
      </c>
      <c r="R19" s="266">
        <v>4.7303030549478597E-2</v>
      </c>
      <c r="S19" s="265">
        <v>17449</v>
      </c>
      <c r="T19" s="266">
        <v>5.4107153026200727E-2</v>
      </c>
      <c r="U19" s="265">
        <v>20903</v>
      </c>
      <c r="V19" s="266">
        <v>1.8650439924465134E-2</v>
      </c>
      <c r="W19" s="265">
        <v>7595</v>
      </c>
      <c r="X19" s="266">
        <v>1.8650439924465134E-2</v>
      </c>
      <c r="Y19" s="265">
        <v>7595</v>
      </c>
      <c r="Z19" s="266">
        <v>6.9795497017916652E-2</v>
      </c>
      <c r="AA19" s="265">
        <v>28870</v>
      </c>
    </row>
    <row r="20" spans="2:27" ht="15" customHeight="1" x14ac:dyDescent="0.35">
      <c r="B20" s="244" t="s">
        <v>347</v>
      </c>
      <c r="C20" s="219"/>
      <c r="D20" s="245">
        <v>269854</v>
      </c>
      <c r="E20" s="246">
        <v>232243</v>
      </c>
      <c r="F20" s="246">
        <v>193436</v>
      </c>
      <c r="G20" s="246">
        <v>177423</v>
      </c>
      <c r="H20" s="246">
        <v>155241</v>
      </c>
      <c r="I20" s="246">
        <v>118333</v>
      </c>
      <c r="J20" s="247">
        <v>107327</v>
      </c>
      <c r="K20" s="1349">
        <v>113675</v>
      </c>
      <c r="L20" s="267"/>
      <c r="M20" s="222"/>
      <c r="N20" s="249">
        <v>-0.13937536593861866</v>
      </c>
      <c r="O20" s="250">
        <v>-37611</v>
      </c>
      <c r="P20" s="268">
        <v>-0.16709653251120593</v>
      </c>
      <c r="Q20" s="250">
        <v>-38807</v>
      </c>
      <c r="R20" s="268">
        <v>-8.2781902024442244E-2</v>
      </c>
      <c r="S20" s="250">
        <v>-16013</v>
      </c>
      <c r="T20" s="268">
        <v>-0.12502324952232802</v>
      </c>
      <c r="U20" s="250">
        <v>-22182</v>
      </c>
      <c r="V20" s="268">
        <v>-0.23774647161510165</v>
      </c>
      <c r="W20" s="250">
        <v>-36908</v>
      </c>
      <c r="X20" s="268">
        <v>-0.23774647161510165</v>
      </c>
      <c r="Y20" s="250">
        <v>-36908</v>
      </c>
      <c r="Z20" s="268">
        <v>-0.12250569300243164</v>
      </c>
      <c r="AA20" s="250">
        <v>-15870</v>
      </c>
    </row>
    <row r="21" spans="2:27" x14ac:dyDescent="0.35">
      <c r="B21" s="252" t="s">
        <v>343</v>
      </c>
      <c r="C21" s="219"/>
      <c r="D21" s="253">
        <v>156579</v>
      </c>
      <c r="E21" s="254">
        <v>135892</v>
      </c>
      <c r="F21" s="254">
        <v>108656</v>
      </c>
      <c r="G21" s="254">
        <v>96561</v>
      </c>
      <c r="H21" s="254">
        <v>83465</v>
      </c>
      <c r="I21" s="254">
        <v>66291</v>
      </c>
      <c r="J21" s="255">
        <v>61265</v>
      </c>
      <c r="K21" s="1347">
        <v>65137</v>
      </c>
      <c r="M21" s="222"/>
      <c r="N21" s="256">
        <v>-0.13211861105256772</v>
      </c>
      <c r="O21" s="257">
        <v>-20687</v>
      </c>
      <c r="P21" s="258">
        <v>-0.20042386601124418</v>
      </c>
      <c r="Q21" s="257">
        <v>-27236</v>
      </c>
      <c r="R21" s="258">
        <v>-0.11131460756884115</v>
      </c>
      <c r="S21" s="257">
        <v>-12095</v>
      </c>
      <c r="T21" s="258">
        <v>-0.1356241132548337</v>
      </c>
      <c r="U21" s="257">
        <v>-13096</v>
      </c>
      <c r="V21" s="258">
        <v>-0.20576289462649011</v>
      </c>
      <c r="W21" s="257">
        <v>-17174</v>
      </c>
      <c r="X21" s="258">
        <v>-0.20576289462649011</v>
      </c>
      <c r="Y21" s="257">
        <v>-17174</v>
      </c>
      <c r="Z21" s="258">
        <v>-8.2487005761131327E-2</v>
      </c>
      <c r="AA21" s="257">
        <v>-5856</v>
      </c>
    </row>
    <row r="22" spans="2:27" x14ac:dyDescent="0.35">
      <c r="B22" s="252" t="s">
        <v>344</v>
      </c>
      <c r="C22" s="219"/>
      <c r="D22" s="253">
        <v>72932</v>
      </c>
      <c r="E22" s="254">
        <v>62960</v>
      </c>
      <c r="F22" s="254">
        <v>55260</v>
      </c>
      <c r="G22" s="254">
        <v>52537</v>
      </c>
      <c r="H22" s="254">
        <v>47326</v>
      </c>
      <c r="I22" s="254">
        <v>34622</v>
      </c>
      <c r="J22" s="255">
        <v>31103</v>
      </c>
      <c r="K22" s="1347">
        <v>33204</v>
      </c>
      <c r="M22" s="222"/>
      <c r="N22" s="256">
        <v>-0.13673010475511438</v>
      </c>
      <c r="O22" s="257">
        <v>-9972</v>
      </c>
      <c r="P22" s="258">
        <v>-0.12229987293519695</v>
      </c>
      <c r="Q22" s="257">
        <v>-7700</v>
      </c>
      <c r="R22" s="258">
        <v>-4.9276149113282708E-2</v>
      </c>
      <c r="S22" s="257">
        <v>-2723</v>
      </c>
      <c r="T22" s="258">
        <v>-9.9187239469326394E-2</v>
      </c>
      <c r="U22" s="257">
        <v>-5211</v>
      </c>
      <c r="V22" s="258">
        <v>-0.26843595486624683</v>
      </c>
      <c r="W22" s="257">
        <v>-12704</v>
      </c>
      <c r="X22" s="258">
        <v>-0.26843595486624683</v>
      </c>
      <c r="Y22" s="257">
        <v>-12704</v>
      </c>
      <c r="Z22" s="258">
        <v>-0.14318891440662662</v>
      </c>
      <c r="AA22" s="257">
        <v>-5549</v>
      </c>
    </row>
    <row r="23" spans="2:27" x14ac:dyDescent="0.35">
      <c r="B23" s="259" t="s">
        <v>345</v>
      </c>
      <c r="C23" s="219"/>
      <c r="D23" s="260">
        <v>40343</v>
      </c>
      <c r="E23" s="261">
        <v>33391</v>
      </c>
      <c r="F23" s="261">
        <v>29520</v>
      </c>
      <c r="G23" s="261">
        <v>28325</v>
      </c>
      <c r="H23" s="261">
        <v>24450</v>
      </c>
      <c r="I23" s="261">
        <v>17420</v>
      </c>
      <c r="J23" s="262">
        <v>14959</v>
      </c>
      <c r="K23" s="1348">
        <v>15334</v>
      </c>
      <c r="L23" s="263"/>
      <c r="M23" s="222"/>
      <c r="N23" s="264">
        <f t="shared" ref="N23" si="0">E23/D23-1</f>
        <v>-0.17232233596906521</v>
      </c>
      <c r="O23" s="265">
        <f t="shared" ref="O23" si="1">E23-D23</f>
        <v>-6952</v>
      </c>
      <c r="P23" s="266">
        <f t="shared" ref="P23" si="2">F23/E23-1</f>
        <v>-0.11592944206522715</v>
      </c>
      <c r="Q23" s="265">
        <f t="shared" ref="Q23" si="3">F23-E23</f>
        <v>-3871</v>
      </c>
      <c r="R23" s="266">
        <f t="shared" ref="R23" si="4">G23/F23-1</f>
        <v>-4.0481029810298108E-2</v>
      </c>
      <c r="S23" s="265">
        <f t="shared" ref="S23" si="5">G23-F23</f>
        <v>-1195</v>
      </c>
      <c r="T23" s="266">
        <f t="shared" ref="T23" si="6">H23/G23-1</f>
        <v>-0.13680494263018539</v>
      </c>
      <c r="U23" s="265">
        <f t="shared" ref="U23" si="7">H23-G23</f>
        <v>-3875</v>
      </c>
      <c r="V23" s="266">
        <f t="shared" ref="V23" si="8">I23/H23-1</f>
        <v>-0.28752556237218818</v>
      </c>
      <c r="W23" s="265">
        <f t="shared" ref="W23" si="9">I23-H23</f>
        <v>-7030</v>
      </c>
      <c r="X23" s="266">
        <v>-0.28752556237218818</v>
      </c>
      <c r="Y23" s="265">
        <v>-7030</v>
      </c>
      <c r="Z23" s="266">
        <v>-0.22551644022425377</v>
      </c>
      <c r="AA23" s="265">
        <v>-4465</v>
      </c>
    </row>
    <row r="24" spans="2:27" x14ac:dyDescent="0.35">
      <c r="M24" s="219"/>
    </row>
    <row r="25" spans="2:27" x14ac:dyDescent="0.35">
      <c r="B25" s="219"/>
      <c r="C25" s="219"/>
      <c r="D25" s="1432" t="s">
        <v>338</v>
      </c>
      <c r="E25" s="1432"/>
      <c r="F25" s="1432"/>
      <c r="G25" s="1432"/>
      <c r="H25" s="1432"/>
      <c r="I25" s="1432"/>
      <c r="J25" s="1432"/>
      <c r="K25" s="1432"/>
      <c r="L25" s="1432"/>
      <c r="M25" s="219"/>
      <c r="N25" s="1429" t="s">
        <v>339</v>
      </c>
      <c r="O25" s="1430"/>
      <c r="P25" s="1430"/>
      <c r="Q25" s="1430"/>
      <c r="R25" s="1430"/>
      <c r="S25" s="1430"/>
      <c r="T25" s="1430"/>
      <c r="U25" s="1430"/>
      <c r="V25" s="1430"/>
      <c r="W25" s="1430"/>
      <c r="X25" s="1430"/>
      <c r="Y25" s="1430"/>
      <c r="Z25" s="1430"/>
      <c r="AA25" s="1430"/>
    </row>
    <row r="26" spans="2:27" ht="24" customHeight="1" x14ac:dyDescent="0.35">
      <c r="B26" s="219"/>
      <c r="C26" s="219"/>
      <c r="D26" s="1433"/>
      <c r="E26" s="1433"/>
      <c r="F26" s="1433"/>
      <c r="G26" s="1433"/>
      <c r="H26" s="1433"/>
      <c r="I26" s="1433"/>
      <c r="J26" s="1433"/>
      <c r="K26" s="1433"/>
      <c r="L26" s="1433"/>
      <c r="M26" s="219"/>
      <c r="N26" s="1434">
        <v>44196</v>
      </c>
      <c r="O26" s="1435"/>
      <c r="P26" s="1436">
        <v>44561</v>
      </c>
      <c r="Q26" s="1437"/>
      <c r="R26" s="1436">
        <v>44926</v>
      </c>
      <c r="S26" s="1437"/>
      <c r="T26" s="1439">
        <v>44926</v>
      </c>
      <c r="U26" s="1440"/>
      <c r="V26" s="1427">
        <v>45657</v>
      </c>
      <c r="W26" s="1438"/>
      <c r="X26" s="1427">
        <v>46022</v>
      </c>
      <c r="Y26" s="1438"/>
      <c r="Z26" s="1427">
        <f>Z6</f>
        <v>46112</v>
      </c>
      <c r="AA26" s="1428"/>
    </row>
    <row r="27" spans="2:27" x14ac:dyDescent="0.35">
      <c r="B27" s="225"/>
      <c r="C27" s="225"/>
      <c r="D27" s="226">
        <v>43830</v>
      </c>
      <c r="E27" s="227">
        <v>44196</v>
      </c>
      <c r="F27" s="228">
        <v>44561</v>
      </c>
      <c r="G27" s="228">
        <v>44926</v>
      </c>
      <c r="H27" s="228">
        <v>45291</v>
      </c>
      <c r="I27" s="228">
        <v>45657</v>
      </c>
      <c r="J27" s="228">
        <v>46022</v>
      </c>
      <c r="K27" s="228">
        <v>46112</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1411021</v>
      </c>
      <c r="E28" s="237">
        <v>1427207</v>
      </c>
      <c r="F28" s="237">
        <v>1569205</v>
      </c>
      <c r="G28" s="237">
        <v>1727429</v>
      </c>
      <c r="H28" s="237">
        <v>1906051</v>
      </c>
      <c r="I28" s="237">
        <v>2125145</v>
      </c>
      <c r="J28" s="238">
        <v>2391346</v>
      </c>
      <c r="K28" s="1350">
        <v>2437488</v>
      </c>
      <c r="L28" s="239"/>
      <c r="M28" s="223"/>
      <c r="N28" s="271">
        <v>1.1471126227037054E-2</v>
      </c>
      <c r="O28" s="272">
        <v>16186</v>
      </c>
      <c r="P28" s="273">
        <v>9.9493626362538778E-2</v>
      </c>
      <c r="Q28" s="237">
        <f t="shared" ref="Q28:Q43" si="10">F28-E28</f>
        <v>141998</v>
      </c>
      <c r="R28" s="273">
        <f>G28/F28-1</f>
        <v>0.10083067540569912</v>
      </c>
      <c r="S28" s="237">
        <f>G28-F28</f>
        <v>158224</v>
      </c>
      <c r="T28" s="273">
        <f>H28/G28-1</f>
        <v>0.10340338155721596</v>
      </c>
      <c r="U28" s="237">
        <f>H28-G28</f>
        <v>178622</v>
      </c>
      <c r="V28" s="273">
        <f>I28/H28-1</f>
        <v>0.11494655704385659</v>
      </c>
      <c r="W28" s="237">
        <f>I28-H28</f>
        <v>219094</v>
      </c>
      <c r="X28" s="273">
        <v>0.11494655704385659</v>
      </c>
      <c r="Y28" s="243">
        <v>219094</v>
      </c>
      <c r="Z28" s="273">
        <v>0.13683079397119924</v>
      </c>
      <c r="AA28" s="243">
        <v>293380</v>
      </c>
    </row>
    <row r="29" spans="2:27" ht="15" customHeight="1" x14ac:dyDescent="0.35">
      <c r="B29" s="274" t="s">
        <v>348</v>
      </c>
      <c r="C29" s="219"/>
      <c r="D29" s="275">
        <v>60438</v>
      </c>
      <c r="E29" s="276">
        <v>61411</v>
      </c>
      <c r="F29" s="276">
        <v>62214</v>
      </c>
      <c r="G29" s="276">
        <v>65642</v>
      </c>
      <c r="H29" s="276">
        <v>69697</v>
      </c>
      <c r="I29" s="276">
        <v>78342</v>
      </c>
      <c r="J29" s="277">
        <v>79376</v>
      </c>
      <c r="K29" s="1351">
        <v>80772</v>
      </c>
      <c r="L29" s="267"/>
      <c r="M29" s="222"/>
      <c r="N29" s="278">
        <v>1.6099142923326371E-2</v>
      </c>
      <c r="O29" s="279">
        <v>973</v>
      </c>
      <c r="P29" s="280">
        <v>1.3075833319763586E-2</v>
      </c>
      <c r="Q29" s="279">
        <f t="shared" si="10"/>
        <v>803</v>
      </c>
      <c r="R29" s="281">
        <f t="shared" ref="R29:R42" si="11">G29/F29-1</f>
        <v>5.510013823255222E-2</v>
      </c>
      <c r="S29" s="276">
        <f t="shared" ref="S29:S43" si="12">G29-F29</f>
        <v>3428</v>
      </c>
      <c r="T29" s="280">
        <f t="shared" ref="T29:T43" si="13">H29/G29-1</f>
        <v>6.1774473660156648E-2</v>
      </c>
      <c r="U29" s="279">
        <f t="shared" ref="U29:U42" si="14">H29-G29</f>
        <v>4055</v>
      </c>
      <c r="V29" s="280">
        <f t="shared" ref="V29:V43" si="15">I29/H29-1</f>
        <v>0.1240369025926511</v>
      </c>
      <c r="W29" s="279">
        <f t="shared" ref="W29:W43" si="16">I29-H29</f>
        <v>8645</v>
      </c>
      <c r="X29" s="281">
        <v>0.1240369025926511</v>
      </c>
      <c r="Y29" s="279">
        <v>8645</v>
      </c>
      <c r="Z29" s="281">
        <v>7.1772620516699082E-2</v>
      </c>
      <c r="AA29" s="279">
        <v>5409</v>
      </c>
    </row>
    <row r="30" spans="2:27" x14ac:dyDescent="0.35">
      <c r="B30" s="252" t="s">
        <v>349</v>
      </c>
      <c r="C30" s="219"/>
      <c r="D30" s="253">
        <v>246617</v>
      </c>
      <c r="E30" s="254">
        <v>254644</v>
      </c>
      <c r="F30" s="254">
        <v>292469</v>
      </c>
      <c r="G30" s="254">
        <v>351993</v>
      </c>
      <c r="H30" s="254">
        <v>427677</v>
      </c>
      <c r="I30" s="254">
        <v>524561</v>
      </c>
      <c r="J30" s="255">
        <v>628736</v>
      </c>
      <c r="K30" s="255">
        <v>650272</v>
      </c>
      <c r="L30" s="269"/>
      <c r="M30" s="219"/>
      <c r="N30" s="256">
        <v>3.2548445565390827E-2</v>
      </c>
      <c r="O30" s="257">
        <v>8027</v>
      </c>
      <c r="P30" s="258">
        <v>0.14854070781169004</v>
      </c>
      <c r="Q30" s="257">
        <f t="shared" si="10"/>
        <v>37825</v>
      </c>
      <c r="R30" s="282">
        <f t="shared" si="11"/>
        <v>0.20352242459884629</v>
      </c>
      <c r="S30" s="254">
        <f t="shared" si="12"/>
        <v>59524</v>
      </c>
      <c r="T30" s="258">
        <f t="shared" si="13"/>
        <v>0.21501563951555847</v>
      </c>
      <c r="U30" s="257">
        <f t="shared" si="14"/>
        <v>75684</v>
      </c>
      <c r="V30" s="258">
        <f t="shared" si="15"/>
        <v>0.22653544614276666</v>
      </c>
      <c r="W30" s="257">
        <f t="shared" si="16"/>
        <v>96884</v>
      </c>
      <c r="X30" s="282">
        <v>0.22653544614276666</v>
      </c>
      <c r="Y30" s="257">
        <v>96884</v>
      </c>
      <c r="Z30" s="282">
        <v>0.21701308958335663</v>
      </c>
      <c r="AA30" s="257">
        <v>115954</v>
      </c>
    </row>
    <row r="31" spans="2:27" x14ac:dyDescent="0.35">
      <c r="B31" s="252" t="s">
        <v>350</v>
      </c>
      <c r="C31" s="219"/>
      <c r="D31" s="253">
        <v>250318</v>
      </c>
      <c r="E31" s="254">
        <v>253202</v>
      </c>
      <c r="F31" s="254">
        <v>291129</v>
      </c>
      <c r="G31" s="254">
        <v>322595</v>
      </c>
      <c r="H31" s="254">
        <v>343152</v>
      </c>
      <c r="I31" s="254">
        <v>357497</v>
      </c>
      <c r="J31" s="255">
        <v>395421</v>
      </c>
      <c r="K31" s="255">
        <v>404198</v>
      </c>
      <c r="L31" s="269"/>
      <c r="M31" s="219"/>
      <c r="N31" s="256">
        <v>1.1521344849351633E-2</v>
      </c>
      <c r="O31" s="257">
        <v>2884</v>
      </c>
      <c r="P31" s="258">
        <v>0.14978949613352177</v>
      </c>
      <c r="Q31" s="257">
        <f t="shared" si="10"/>
        <v>37927</v>
      </c>
      <c r="R31" s="282">
        <f t="shared" si="11"/>
        <v>0.1080826712556977</v>
      </c>
      <c r="S31" s="254">
        <f t="shared" si="12"/>
        <v>31466</v>
      </c>
      <c r="T31" s="258">
        <f t="shared" si="13"/>
        <v>6.3723864288039112E-2</v>
      </c>
      <c r="U31" s="257">
        <f t="shared" si="14"/>
        <v>20557</v>
      </c>
      <c r="V31" s="258">
        <f t="shared" si="15"/>
        <v>4.1803632209633124E-2</v>
      </c>
      <c r="W31" s="257">
        <f t="shared" si="16"/>
        <v>14345</v>
      </c>
      <c r="X31" s="282">
        <v>4.1803632209633124E-2</v>
      </c>
      <c r="Y31" s="257">
        <v>14345</v>
      </c>
      <c r="Z31" s="282">
        <v>0.12373988712502437</v>
      </c>
      <c r="AA31" s="257">
        <v>44508</v>
      </c>
    </row>
    <row r="32" spans="2:27" x14ac:dyDescent="0.35">
      <c r="B32" s="252" t="s">
        <v>351</v>
      </c>
      <c r="C32" s="219"/>
      <c r="D32" s="253">
        <v>96748</v>
      </c>
      <c r="E32" s="254">
        <v>88465</v>
      </c>
      <c r="F32" s="254">
        <v>91795</v>
      </c>
      <c r="G32" s="254">
        <v>97929</v>
      </c>
      <c r="H32" s="254">
        <v>104917</v>
      </c>
      <c r="I32" s="254">
        <v>110349</v>
      </c>
      <c r="J32" s="255">
        <v>110896</v>
      </c>
      <c r="K32" s="255">
        <v>111125</v>
      </c>
      <c r="L32" s="304"/>
      <c r="M32" s="222"/>
      <c r="N32" s="256">
        <v>-8.5614172902799046E-2</v>
      </c>
      <c r="O32" s="257">
        <v>-8283</v>
      </c>
      <c r="P32" s="258">
        <v>3.764200531283568E-2</v>
      </c>
      <c r="Q32" s="257">
        <f t="shared" si="10"/>
        <v>3330</v>
      </c>
      <c r="R32" s="282">
        <f t="shared" si="11"/>
        <v>6.6822811699983609E-2</v>
      </c>
      <c r="S32" s="254">
        <f t="shared" si="12"/>
        <v>6134</v>
      </c>
      <c r="T32" s="258">
        <f t="shared" si="13"/>
        <v>7.1357820461763088E-2</v>
      </c>
      <c r="U32" s="257">
        <f t="shared" si="14"/>
        <v>6988</v>
      </c>
      <c r="V32" s="258">
        <f t="shared" si="15"/>
        <v>5.1774259652868526E-2</v>
      </c>
      <c r="W32" s="257">
        <f t="shared" si="16"/>
        <v>5432</v>
      </c>
      <c r="X32" s="282">
        <v>5.1774259652868526E-2</v>
      </c>
      <c r="Y32" s="257">
        <v>5432</v>
      </c>
      <c r="Z32" s="282">
        <v>2.3467216813874092E-2</v>
      </c>
      <c r="AA32" s="257">
        <v>2548</v>
      </c>
    </row>
    <row r="33" spans="2:31" x14ac:dyDescent="0.35">
      <c r="B33" s="252" t="s">
        <v>352</v>
      </c>
      <c r="C33" s="219"/>
      <c r="D33" s="253">
        <v>170785</v>
      </c>
      <c r="E33" s="254">
        <v>156437</v>
      </c>
      <c r="F33" s="254">
        <v>169990</v>
      </c>
      <c r="G33" s="254">
        <v>175956</v>
      </c>
      <c r="H33" s="254">
        <v>181817</v>
      </c>
      <c r="I33" s="254">
        <v>184545</v>
      </c>
      <c r="J33" s="255">
        <v>185779</v>
      </c>
      <c r="K33" s="255">
        <v>186202</v>
      </c>
      <c r="L33" s="269"/>
      <c r="M33" s="219"/>
      <c r="N33" s="256">
        <v>-8.4012061949234385E-2</v>
      </c>
      <c r="O33" s="257">
        <v>-14348</v>
      </c>
      <c r="P33" s="258">
        <v>8.6635514616107523E-2</v>
      </c>
      <c r="Q33" s="257">
        <f t="shared" si="10"/>
        <v>13553</v>
      </c>
      <c r="R33" s="282">
        <f t="shared" si="11"/>
        <v>3.5096182128360409E-2</v>
      </c>
      <c r="S33" s="254">
        <f t="shared" si="12"/>
        <v>5966</v>
      </c>
      <c r="T33" s="258">
        <f t="shared" si="13"/>
        <v>3.3309463729568778E-2</v>
      </c>
      <c r="U33" s="257">
        <f t="shared" si="14"/>
        <v>5861</v>
      </c>
      <c r="V33" s="258">
        <f t="shared" si="15"/>
        <v>1.5004097526633897E-2</v>
      </c>
      <c r="W33" s="257">
        <f t="shared" si="16"/>
        <v>2728</v>
      </c>
      <c r="X33" s="282">
        <v>1.5004097526633897E-2</v>
      </c>
      <c r="Y33" s="257">
        <v>2728</v>
      </c>
      <c r="Z33" s="282">
        <v>2.2402565313361267E-2</v>
      </c>
      <c r="AA33" s="257">
        <v>4080</v>
      </c>
      <c r="AC33" s="224"/>
    </row>
    <row r="34" spans="2:31" x14ac:dyDescent="0.35">
      <c r="B34" s="252" t="s">
        <v>353</v>
      </c>
      <c r="C34" s="219"/>
      <c r="D34" s="253">
        <v>151340</v>
      </c>
      <c r="E34" s="254">
        <v>154547</v>
      </c>
      <c r="F34" s="254">
        <v>170517</v>
      </c>
      <c r="G34" s="254">
        <v>187214</v>
      </c>
      <c r="H34" s="254">
        <v>210403</v>
      </c>
      <c r="I34" s="254">
        <v>222787</v>
      </c>
      <c r="J34" s="255">
        <v>242900</v>
      </c>
      <c r="K34" s="255">
        <v>240619</v>
      </c>
      <c r="L34" s="304"/>
      <c r="M34" s="222"/>
      <c r="N34" s="256">
        <v>2.1190696445090529E-2</v>
      </c>
      <c r="O34" s="257">
        <v>3207</v>
      </c>
      <c r="P34" s="258">
        <v>0.10333426077503938</v>
      </c>
      <c r="Q34" s="257">
        <f t="shared" si="10"/>
        <v>15970</v>
      </c>
      <c r="R34" s="282">
        <f t="shared" si="11"/>
        <v>9.7919855498278752E-2</v>
      </c>
      <c r="S34" s="254">
        <f t="shared" si="12"/>
        <v>16697</v>
      </c>
      <c r="T34" s="258">
        <f t="shared" si="13"/>
        <v>0.12386359994444862</v>
      </c>
      <c r="U34" s="257">
        <f t="shared" si="14"/>
        <v>23189</v>
      </c>
      <c r="V34" s="258">
        <f t="shared" si="15"/>
        <v>5.8858476352523503E-2</v>
      </c>
      <c r="W34" s="257">
        <f t="shared" si="16"/>
        <v>12384</v>
      </c>
      <c r="X34" s="282">
        <v>5.8858476352523503E-2</v>
      </c>
      <c r="Y34" s="257">
        <v>12384</v>
      </c>
      <c r="Z34" s="282">
        <v>9.7769504856539236E-2</v>
      </c>
      <c r="AA34" s="257">
        <v>21430</v>
      </c>
    </row>
    <row r="35" spans="2:31" x14ac:dyDescent="0.35">
      <c r="B35" s="252" t="s">
        <v>354</v>
      </c>
      <c r="C35" s="219"/>
      <c r="D35" s="253">
        <v>9202</v>
      </c>
      <c r="E35" s="254">
        <v>11820</v>
      </c>
      <c r="F35" s="254">
        <v>15678</v>
      </c>
      <c r="G35" s="254">
        <v>19892</v>
      </c>
      <c r="H35" s="254">
        <v>22322</v>
      </c>
      <c r="I35" s="254">
        <v>24661</v>
      </c>
      <c r="J35" s="255">
        <v>29701</v>
      </c>
      <c r="K35" s="255">
        <v>30831</v>
      </c>
      <c r="L35" s="269"/>
      <c r="M35" s="219"/>
      <c r="N35" s="256">
        <v>0.28450336883286242</v>
      </c>
      <c r="O35" s="257">
        <v>2618</v>
      </c>
      <c r="P35" s="258">
        <v>0.3263959390862945</v>
      </c>
      <c r="Q35" s="257">
        <f t="shared" si="10"/>
        <v>3858</v>
      </c>
      <c r="R35" s="282">
        <f t="shared" si="11"/>
        <v>0.26878428370965679</v>
      </c>
      <c r="S35" s="254">
        <f t="shared" si="12"/>
        <v>4214</v>
      </c>
      <c r="T35" s="258">
        <f t="shared" si="13"/>
        <v>0.12215966217574903</v>
      </c>
      <c r="U35" s="257">
        <f t="shared" si="14"/>
        <v>2430</v>
      </c>
      <c r="V35" s="258">
        <f t="shared" si="15"/>
        <v>0.10478451751635154</v>
      </c>
      <c r="W35" s="257">
        <f t="shared" si="16"/>
        <v>2339</v>
      </c>
      <c r="X35" s="282">
        <v>0.10478451751635154</v>
      </c>
      <c r="Y35" s="257">
        <v>2339</v>
      </c>
      <c r="Z35" s="282">
        <v>0.22505662176659902</v>
      </c>
      <c r="AA35" s="257">
        <v>5664</v>
      </c>
    </row>
    <row r="36" spans="2:31" x14ac:dyDescent="0.35">
      <c r="B36" s="252" t="s">
        <v>355</v>
      </c>
      <c r="C36" s="219"/>
      <c r="D36" s="253">
        <v>236</v>
      </c>
      <c r="E36" s="254">
        <v>293</v>
      </c>
      <c r="F36" s="254">
        <v>388</v>
      </c>
      <c r="G36" s="254">
        <v>233</v>
      </c>
      <c r="H36" s="254">
        <v>197</v>
      </c>
      <c r="I36" s="254">
        <v>255</v>
      </c>
      <c r="J36" s="255">
        <v>455</v>
      </c>
      <c r="K36" s="255">
        <v>554</v>
      </c>
      <c r="L36" s="304"/>
      <c r="M36" s="222"/>
      <c r="N36" s="256">
        <v>0.24152542372881358</v>
      </c>
      <c r="O36" s="257">
        <v>57</v>
      </c>
      <c r="P36" s="258">
        <v>0.32423208191126274</v>
      </c>
      <c r="Q36" s="257">
        <f t="shared" si="10"/>
        <v>95</v>
      </c>
      <c r="R36" s="282">
        <f t="shared" si="11"/>
        <v>-0.39948453608247425</v>
      </c>
      <c r="S36" s="254">
        <f t="shared" si="12"/>
        <v>-155</v>
      </c>
      <c r="T36" s="258">
        <f t="shared" si="13"/>
        <v>-0.15450643776824036</v>
      </c>
      <c r="U36" s="257">
        <f t="shared" si="14"/>
        <v>-36</v>
      </c>
      <c r="V36" s="258">
        <f t="shared" si="15"/>
        <v>0.29441624365482233</v>
      </c>
      <c r="W36" s="257">
        <f t="shared" si="16"/>
        <v>58</v>
      </c>
      <c r="X36" s="282">
        <v>0.29441624365482233</v>
      </c>
      <c r="Y36" s="257">
        <v>58</v>
      </c>
      <c r="Z36" s="282">
        <v>0.97857142857142865</v>
      </c>
      <c r="AA36" s="257">
        <v>274</v>
      </c>
    </row>
    <row r="37" spans="2:31" x14ac:dyDescent="0.35">
      <c r="B37" s="252" t="s">
        <v>356</v>
      </c>
      <c r="C37" s="219"/>
      <c r="D37" s="253">
        <v>37073</v>
      </c>
      <c r="E37" s="254">
        <v>46805</v>
      </c>
      <c r="F37" s="254">
        <v>56289</v>
      </c>
      <c r="G37" s="254">
        <v>61732</v>
      </c>
      <c r="H37" s="254">
        <v>67194</v>
      </c>
      <c r="I37" s="254">
        <v>67576</v>
      </c>
      <c r="J37" s="255">
        <v>71028</v>
      </c>
      <c r="K37" s="255">
        <v>70641</v>
      </c>
      <c r="L37" s="269"/>
      <c r="M37" s="219"/>
      <c r="N37" s="256">
        <v>0.26250910366034574</v>
      </c>
      <c r="O37" s="257">
        <v>9732</v>
      </c>
      <c r="P37" s="258">
        <v>0.20262792436705479</v>
      </c>
      <c r="Q37" s="257">
        <f t="shared" si="10"/>
        <v>9484</v>
      </c>
      <c r="R37" s="282">
        <f t="shared" si="11"/>
        <v>9.6697400913144715E-2</v>
      </c>
      <c r="S37" s="254">
        <f t="shared" si="12"/>
        <v>5443</v>
      </c>
      <c r="T37" s="258">
        <f t="shared" si="13"/>
        <v>8.8479232812803676E-2</v>
      </c>
      <c r="U37" s="257">
        <f t="shared" si="14"/>
        <v>5462</v>
      </c>
      <c r="V37" s="258">
        <f t="shared" si="15"/>
        <v>5.6850314016132497E-3</v>
      </c>
      <c r="W37" s="257">
        <f t="shared" si="16"/>
        <v>382</v>
      </c>
      <c r="X37" s="282">
        <v>5.6850314016132497E-3</v>
      </c>
      <c r="Y37" s="257">
        <v>382</v>
      </c>
      <c r="Z37" s="282">
        <v>0.11089968390759397</v>
      </c>
      <c r="AA37" s="257">
        <v>7052</v>
      </c>
    </row>
    <row r="38" spans="2:31" x14ac:dyDescent="0.35">
      <c r="B38" s="252" t="s">
        <v>357</v>
      </c>
      <c r="C38" s="219"/>
      <c r="D38" s="253">
        <v>24365</v>
      </c>
      <c r="E38" s="254">
        <v>24374</v>
      </c>
      <c r="F38" s="254">
        <v>23330</v>
      </c>
      <c r="G38" s="254">
        <v>22270</v>
      </c>
      <c r="H38" s="254">
        <v>27295</v>
      </c>
      <c r="I38" s="254">
        <v>30196</v>
      </c>
      <c r="J38" s="255">
        <v>33701</v>
      </c>
      <c r="K38" s="255">
        <v>32973</v>
      </c>
      <c r="L38" s="269"/>
      <c r="M38" s="219"/>
      <c r="N38" s="256">
        <v>3.6938231069161276E-4</v>
      </c>
      <c r="O38" s="257">
        <v>9</v>
      </c>
      <c r="P38" s="258">
        <v>-4.2832526462624143E-2</v>
      </c>
      <c r="Q38" s="257">
        <f t="shared" si="10"/>
        <v>-1044</v>
      </c>
      <c r="R38" s="282">
        <f t="shared" si="11"/>
        <v>-4.5435062151735983E-2</v>
      </c>
      <c r="S38" s="254">
        <f t="shared" si="12"/>
        <v>-1060</v>
      </c>
      <c r="T38" s="258">
        <f t="shared" si="13"/>
        <v>0.22563987427031873</v>
      </c>
      <c r="U38" s="257">
        <f t="shared" si="14"/>
        <v>5025</v>
      </c>
      <c r="V38" s="258">
        <f t="shared" si="15"/>
        <v>0.10628320205165775</v>
      </c>
      <c r="W38" s="257">
        <f t="shared" si="16"/>
        <v>2901</v>
      </c>
      <c r="X38" s="282">
        <v>0.10628320205165775</v>
      </c>
      <c r="Y38" s="257">
        <v>2901</v>
      </c>
      <c r="Z38" s="282">
        <v>7.0760537767097453E-2</v>
      </c>
      <c r="AA38" s="257">
        <v>2179</v>
      </c>
    </row>
    <row r="39" spans="2:31" x14ac:dyDescent="0.35">
      <c r="B39" s="252" t="s">
        <v>358</v>
      </c>
      <c r="C39" s="219"/>
      <c r="D39" s="253">
        <v>80417</v>
      </c>
      <c r="E39" s="254">
        <v>71239</v>
      </c>
      <c r="F39" s="254">
        <v>74832</v>
      </c>
      <c r="G39" s="254">
        <v>83087</v>
      </c>
      <c r="H39" s="254">
        <v>93395</v>
      </c>
      <c r="I39" s="254">
        <v>100099</v>
      </c>
      <c r="J39" s="255">
        <v>108015</v>
      </c>
      <c r="K39" s="255">
        <v>105620</v>
      </c>
      <c r="L39" s="269"/>
      <c r="M39" s="219"/>
      <c r="N39" s="256">
        <v>-0.11413009687006481</v>
      </c>
      <c r="O39" s="257">
        <v>-9178</v>
      </c>
      <c r="P39" s="258">
        <v>5.0435856763851206E-2</v>
      </c>
      <c r="Q39" s="257">
        <f t="shared" si="10"/>
        <v>3593</v>
      </c>
      <c r="R39" s="282">
        <f t="shared" si="11"/>
        <v>0.11031376951036997</v>
      </c>
      <c r="S39" s="254">
        <f t="shared" si="12"/>
        <v>8255</v>
      </c>
      <c r="T39" s="258">
        <f t="shared" si="13"/>
        <v>0.12406272942818974</v>
      </c>
      <c r="U39" s="257">
        <f t="shared" si="14"/>
        <v>10308</v>
      </c>
      <c r="V39" s="258">
        <f t="shared" si="15"/>
        <v>7.1781144600888691E-2</v>
      </c>
      <c r="W39" s="257">
        <f t="shared" si="16"/>
        <v>6704</v>
      </c>
      <c r="X39" s="282">
        <v>7.1781144600888691E-2</v>
      </c>
      <c r="Y39" s="257">
        <v>6704</v>
      </c>
      <c r="Z39" s="282">
        <v>6.3013919222214332E-2</v>
      </c>
      <c r="AA39" s="257">
        <v>6261</v>
      </c>
    </row>
    <row r="40" spans="2:31" x14ac:dyDescent="0.35">
      <c r="B40" s="252" t="s">
        <v>359</v>
      </c>
      <c r="C40" s="219"/>
      <c r="D40" s="253">
        <v>47</v>
      </c>
      <c r="E40" s="254">
        <v>16</v>
      </c>
      <c r="F40" s="254">
        <v>0</v>
      </c>
      <c r="G40" s="254">
        <v>0</v>
      </c>
      <c r="H40" s="254">
        <v>0</v>
      </c>
      <c r="I40" s="254">
        <v>0</v>
      </c>
      <c r="J40" s="255">
        <v>0</v>
      </c>
      <c r="K40" s="255">
        <v>0</v>
      </c>
      <c r="M40" s="222"/>
      <c r="N40" s="256">
        <v>-0.65957446808510634</v>
      </c>
      <c r="O40" s="257">
        <v>-31</v>
      </c>
      <c r="P40" s="258">
        <v>-1</v>
      </c>
      <c r="Q40" s="257">
        <f t="shared" si="10"/>
        <v>-16</v>
      </c>
      <c r="R40" s="1406" t="s">
        <v>363</v>
      </c>
      <c r="S40" s="254">
        <f t="shared" si="12"/>
        <v>0</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426938</v>
      </c>
      <c r="E41" s="254">
        <v>450517</v>
      </c>
      <c r="F41" s="254">
        <v>482545</v>
      </c>
      <c r="G41" s="254">
        <v>517053</v>
      </c>
      <c r="H41" s="254">
        <v>558234</v>
      </c>
      <c r="I41" s="254">
        <v>636030</v>
      </c>
      <c r="J41" s="255">
        <v>735889</v>
      </c>
      <c r="K41" s="255">
        <v>751753</v>
      </c>
      <c r="M41" s="222"/>
      <c r="N41" s="256">
        <v>5.5228159592259241E-2</v>
      </c>
      <c r="O41" s="257">
        <v>23579</v>
      </c>
      <c r="P41" s="258">
        <v>7.109165691860686E-2</v>
      </c>
      <c r="Q41" s="257">
        <f t="shared" si="10"/>
        <v>32028</v>
      </c>
      <c r="R41" s="282">
        <f t="shared" si="11"/>
        <v>7.1512501424737529E-2</v>
      </c>
      <c r="S41" s="254">
        <f t="shared" si="12"/>
        <v>34508</v>
      </c>
      <c r="T41" s="258">
        <f t="shared" si="13"/>
        <v>7.9645606930043966E-2</v>
      </c>
      <c r="U41" s="257">
        <f t="shared" si="14"/>
        <v>41181</v>
      </c>
      <c r="V41" s="258">
        <f t="shared" si="15"/>
        <v>0.13936091316544674</v>
      </c>
      <c r="W41" s="257">
        <f t="shared" si="16"/>
        <v>77796</v>
      </c>
      <c r="X41" s="282">
        <v>0.13936091316544674</v>
      </c>
      <c r="Y41" s="257">
        <v>77796</v>
      </c>
      <c r="Z41" s="282">
        <v>0.14966278731896798</v>
      </c>
      <c r="AA41" s="257">
        <v>97863</v>
      </c>
    </row>
    <row r="42" spans="2:31" x14ac:dyDescent="0.35">
      <c r="B42" s="259" t="s">
        <v>361</v>
      </c>
      <c r="C42" s="219"/>
      <c r="D42" s="260">
        <v>7837</v>
      </c>
      <c r="E42" s="261">
        <v>7984</v>
      </c>
      <c r="F42" s="254">
        <v>8546</v>
      </c>
      <c r="G42" s="261">
        <v>9047</v>
      </c>
      <c r="H42" s="261">
        <v>10154</v>
      </c>
      <c r="I42" s="261">
        <v>11034</v>
      </c>
      <c r="J42" s="262">
        <v>12349</v>
      </c>
      <c r="K42" s="255">
        <v>12547</v>
      </c>
      <c r="L42" s="263"/>
      <c r="M42" s="222"/>
      <c r="N42" s="264">
        <v>1.8757177491387056E-2</v>
      </c>
      <c r="O42" s="265">
        <v>147</v>
      </c>
      <c r="P42" s="266">
        <v>7.039078156312617E-2</v>
      </c>
      <c r="Q42" s="265">
        <f t="shared" si="10"/>
        <v>562</v>
      </c>
      <c r="R42" s="285">
        <f t="shared" si="11"/>
        <v>5.8623917622279365E-2</v>
      </c>
      <c r="S42" s="261">
        <f t="shared" si="12"/>
        <v>501</v>
      </c>
      <c r="T42" s="266">
        <f t="shared" si="13"/>
        <v>0.12236100364761793</v>
      </c>
      <c r="U42" s="265">
        <f t="shared" si="14"/>
        <v>1107</v>
      </c>
      <c r="V42" s="266">
        <f t="shared" si="15"/>
        <v>8.6665353555249069E-2</v>
      </c>
      <c r="W42" s="265">
        <f t="shared" si="16"/>
        <v>880</v>
      </c>
      <c r="X42" s="285">
        <v>8.6665353555249069E-2</v>
      </c>
      <c r="Y42" s="265">
        <v>880</v>
      </c>
      <c r="Z42" s="282">
        <v>0.14490373209234408</v>
      </c>
      <c r="AA42" s="257">
        <v>1588</v>
      </c>
      <c r="AC42" s="224"/>
      <c r="AD42" s="224"/>
      <c r="AE42" s="286"/>
    </row>
    <row r="43" spans="2:31" x14ac:dyDescent="0.35">
      <c r="B43" s="287" t="s">
        <v>362</v>
      </c>
      <c r="C43" s="219"/>
      <c r="D43" s="288">
        <v>1.2652820209777229</v>
      </c>
      <c r="E43" s="288">
        <v>1.2694973448493636</v>
      </c>
      <c r="F43" s="289">
        <v>1.2839792757306434</v>
      </c>
      <c r="G43" s="288">
        <v>1.31519745522625</v>
      </c>
      <c r="H43" s="288">
        <v>1.3500225942121986</v>
      </c>
      <c r="I43" s="288">
        <v>1.3995728465830362</v>
      </c>
      <c r="J43" s="288">
        <v>1.4259308949924927</v>
      </c>
      <c r="K43" s="1352">
        <v>1.4383761228978214</v>
      </c>
      <c r="L43" s="239"/>
      <c r="M43" s="223"/>
      <c r="N43" s="290">
        <f>E43/D43-1</f>
        <v>3.3315290992463886E-3</v>
      </c>
      <c r="O43" s="291">
        <f t="shared" ref="O43" si="17">E43-D43</f>
        <v>4.2153238716406971E-3</v>
      </c>
      <c r="P43" s="290">
        <f>F43/E43-1</f>
        <v>1.1407610216780828E-2</v>
      </c>
      <c r="Q43" s="292">
        <f t="shared" si="10"/>
        <v>1.4481930881279803E-2</v>
      </c>
      <c r="R43" s="293">
        <f>G43/F43-1</f>
        <v>2.4313616337648503E-2</v>
      </c>
      <c r="S43" s="291">
        <f t="shared" si="12"/>
        <v>3.1218179495606568E-2</v>
      </c>
      <c r="T43" s="290">
        <f t="shared" si="13"/>
        <v>2.6479019441197016E-2</v>
      </c>
      <c r="U43" s="291">
        <f>H43-G43</f>
        <v>3.4825138985948634E-2</v>
      </c>
      <c r="V43" s="294">
        <f t="shared" si="15"/>
        <v>3.6703276362387349E-2</v>
      </c>
      <c r="W43" s="291">
        <f t="shared" si="16"/>
        <v>4.9550252370837544E-2</v>
      </c>
      <c r="X43" s="290">
        <v>4.2153238716406971E-3</v>
      </c>
      <c r="Y43" s="295">
        <v>3.6703276362387349E-2</v>
      </c>
      <c r="Z43" s="290">
        <v>2.8530015965437139E-2</v>
      </c>
      <c r="AA43" s="295">
        <v>3.9898586442378869E-2</v>
      </c>
    </row>
  </sheetData>
  <mergeCells count="19">
    <mergeCell ref="R26:S26"/>
    <mergeCell ref="T26:U26"/>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418</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247</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248</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147478</v>
      </c>
      <c r="E10" s="633"/>
      <c r="F10" s="675">
        <v>15</v>
      </c>
      <c r="G10" s="676">
        <v>0.10980645769756742</v>
      </c>
      <c r="H10" s="675">
        <v>75497</v>
      </c>
      <c r="I10" s="676">
        <v>28.272131390500057</v>
      </c>
      <c r="J10" s="675">
        <v>81881</v>
      </c>
      <c r="K10" s="676">
        <v>32.258846830096402</v>
      </c>
      <c r="L10" s="675">
        <v>9068</v>
      </c>
      <c r="M10" s="676">
        <v>4.8732510121730224</v>
      </c>
      <c r="N10" s="675">
        <v>16025</v>
      </c>
      <c r="O10" s="676">
        <v>8.4901275236959641</v>
      </c>
      <c r="P10" s="675">
        <v>1966</v>
      </c>
      <c r="Q10" s="676">
        <v>1.0178991262639532</v>
      </c>
      <c r="R10" s="675">
        <v>43314</v>
      </c>
      <c r="S10" s="676">
        <v>24.976590341073678</v>
      </c>
      <c r="T10" s="675">
        <v>3</v>
      </c>
      <c r="U10" s="676">
        <v>1.3473184993566553E-3</v>
      </c>
      <c r="V10" s="831">
        <f>F10+H10+J10+L10+N10+P10+R10+T10</f>
        <v>227769</v>
      </c>
      <c r="W10" s="676">
        <f t="shared" ref="V10:W27" si="0">G10+I10+K10+M10+O10+Q10+S10+U10</f>
        <v>100</v>
      </c>
      <c r="X10" s="678"/>
      <c r="Y10" s="832">
        <f t="shared" ref="Y10:Y27" si="1">V10/D10</f>
        <v>1.5444269653778868</v>
      </c>
    </row>
    <row r="11" spans="2:30" s="633" customFormat="1" ht="18" customHeight="1" x14ac:dyDescent="0.25">
      <c r="B11" s="682" t="s">
        <v>7</v>
      </c>
      <c r="D11" s="833">
        <v>17736</v>
      </c>
      <c r="F11" s="683">
        <v>1506</v>
      </c>
      <c r="G11" s="684">
        <v>6.7192847663616684</v>
      </c>
      <c r="H11" s="683">
        <v>4030</v>
      </c>
      <c r="I11" s="684">
        <v>7.4806174477893412</v>
      </c>
      <c r="J11" s="683">
        <v>1948</v>
      </c>
      <c r="K11" s="684">
        <v>9.4083956136062028</v>
      </c>
      <c r="L11" s="683">
        <v>680</v>
      </c>
      <c r="M11" s="684">
        <v>4.4632255360759938</v>
      </c>
      <c r="N11" s="683">
        <v>1163</v>
      </c>
      <c r="O11" s="684">
        <v>7.9346231752462106</v>
      </c>
      <c r="P11" s="683">
        <v>4146</v>
      </c>
      <c r="Q11" s="684">
        <v>21.121743381993433</v>
      </c>
      <c r="R11" s="683">
        <v>9827</v>
      </c>
      <c r="S11" s="684">
        <v>42.87211007892715</v>
      </c>
      <c r="T11" s="683">
        <v>0</v>
      </c>
      <c r="U11" s="684">
        <v>0</v>
      </c>
      <c r="V11" s="834">
        <f t="shared" si="0"/>
        <v>23300</v>
      </c>
      <c r="W11" s="684">
        <f t="shared" si="0"/>
        <v>100</v>
      </c>
      <c r="X11" s="678"/>
      <c r="Y11" s="835">
        <f t="shared" si="1"/>
        <v>1.3137122237257555</v>
      </c>
    </row>
    <row r="12" spans="2:30" s="633" customFormat="1" ht="22.5" customHeight="1" x14ac:dyDescent="0.25">
      <c r="B12" s="682" t="s">
        <v>37</v>
      </c>
      <c r="D12" s="833">
        <v>11017</v>
      </c>
      <c r="F12" s="685">
        <v>2379</v>
      </c>
      <c r="G12" s="684">
        <v>23.348325837081461</v>
      </c>
      <c r="H12" s="685">
        <v>2454</v>
      </c>
      <c r="I12" s="684">
        <v>3.2783608195902048</v>
      </c>
      <c r="J12" s="685">
        <v>1906</v>
      </c>
      <c r="K12" s="684">
        <v>9.9050474762618688</v>
      </c>
      <c r="L12" s="685">
        <v>866</v>
      </c>
      <c r="M12" s="684">
        <v>9.3253373313343335</v>
      </c>
      <c r="N12" s="685">
        <v>1910</v>
      </c>
      <c r="O12" s="684">
        <v>15.282358820589705</v>
      </c>
      <c r="P12" s="685">
        <v>1876</v>
      </c>
      <c r="Q12" s="684">
        <v>7.6761619190404797</v>
      </c>
      <c r="R12" s="685">
        <v>4483</v>
      </c>
      <c r="S12" s="684">
        <v>31.174412793603199</v>
      </c>
      <c r="T12" s="685">
        <v>7</v>
      </c>
      <c r="U12" s="684">
        <v>9.9950024987506252E-3</v>
      </c>
      <c r="V12" s="834">
        <f t="shared" si="0"/>
        <v>15881</v>
      </c>
      <c r="W12" s="684">
        <f t="shared" si="0"/>
        <v>100</v>
      </c>
      <c r="X12" s="678"/>
      <c r="Y12" s="835">
        <f t="shared" si="1"/>
        <v>1.441499500771535</v>
      </c>
    </row>
    <row r="13" spans="2:30" s="633" customFormat="1" ht="18" customHeight="1" x14ac:dyDescent="0.25">
      <c r="B13" s="682" t="s">
        <v>38</v>
      </c>
      <c r="D13" s="833">
        <v>10946</v>
      </c>
      <c r="F13" s="683">
        <v>952</v>
      </c>
      <c r="G13" s="684">
        <v>4.3208578637510513</v>
      </c>
      <c r="H13" s="683">
        <v>5883</v>
      </c>
      <c r="I13" s="684">
        <v>17.29394449116905</v>
      </c>
      <c r="J13" s="683">
        <v>947</v>
      </c>
      <c r="K13" s="684">
        <v>2.6913372582001682</v>
      </c>
      <c r="L13" s="683">
        <v>975</v>
      </c>
      <c r="M13" s="684">
        <v>5.1198486122792266</v>
      </c>
      <c r="N13" s="683">
        <v>876</v>
      </c>
      <c r="O13" s="684">
        <v>9.8927670311185878</v>
      </c>
      <c r="P13" s="683">
        <v>353</v>
      </c>
      <c r="Q13" s="684">
        <v>3.4798149705634986</v>
      </c>
      <c r="R13" s="683">
        <v>8510</v>
      </c>
      <c r="S13" s="684">
        <v>57.201429772918416</v>
      </c>
      <c r="T13" s="683">
        <v>0</v>
      </c>
      <c r="U13" s="684">
        <v>0</v>
      </c>
      <c r="V13" s="834">
        <f t="shared" si="0"/>
        <v>18496</v>
      </c>
      <c r="W13" s="684">
        <f t="shared" si="0"/>
        <v>100</v>
      </c>
      <c r="X13" s="678"/>
      <c r="Y13" s="835">
        <f t="shared" si="1"/>
        <v>1.6897496802484926</v>
      </c>
    </row>
    <row r="14" spans="2:30" s="633" customFormat="1" ht="18" customHeight="1" x14ac:dyDescent="0.25">
      <c r="B14" s="682" t="s">
        <v>6</v>
      </c>
      <c r="D14" s="833">
        <v>25509</v>
      </c>
      <c r="F14" s="683">
        <v>681</v>
      </c>
      <c r="G14" s="684">
        <v>0.42908762420957541</v>
      </c>
      <c r="H14" s="683">
        <v>3718</v>
      </c>
      <c r="I14" s="684">
        <v>4.9683830171635046</v>
      </c>
      <c r="J14" s="683">
        <v>441</v>
      </c>
      <c r="K14" s="684">
        <v>4.5167118337850046E-2</v>
      </c>
      <c r="L14" s="683">
        <v>1880</v>
      </c>
      <c r="M14" s="684">
        <v>21.081752484191508</v>
      </c>
      <c r="N14" s="683">
        <v>2032</v>
      </c>
      <c r="O14" s="684">
        <v>16.700542005420054</v>
      </c>
      <c r="P14" s="683">
        <v>11573</v>
      </c>
      <c r="Q14" s="684">
        <v>17.626467931345982</v>
      </c>
      <c r="R14" s="683">
        <v>11315</v>
      </c>
      <c r="S14" s="684">
        <v>39.14859981933153</v>
      </c>
      <c r="T14" s="683">
        <v>95</v>
      </c>
      <c r="U14" s="684">
        <v>0</v>
      </c>
      <c r="V14" s="834">
        <f t="shared" si="0"/>
        <v>31735</v>
      </c>
      <c r="W14" s="684">
        <f t="shared" si="0"/>
        <v>100</v>
      </c>
      <c r="X14" s="678"/>
      <c r="Y14" s="835">
        <f t="shared" si="1"/>
        <v>1.2440707201379906</v>
      </c>
    </row>
    <row r="15" spans="2:30" s="633" customFormat="1" ht="18" customHeight="1" x14ac:dyDescent="0.25">
      <c r="B15" s="682" t="s">
        <v>5</v>
      </c>
      <c r="D15" s="833">
        <v>8179</v>
      </c>
      <c r="F15" s="685">
        <v>3736</v>
      </c>
      <c r="G15" s="684">
        <v>0</v>
      </c>
      <c r="H15" s="685">
        <v>1661</v>
      </c>
      <c r="I15" s="684">
        <v>11.413246850442809</v>
      </c>
      <c r="J15" s="685">
        <v>559</v>
      </c>
      <c r="K15" s="684">
        <v>6.1619059498565552</v>
      </c>
      <c r="L15" s="685">
        <v>864</v>
      </c>
      <c r="M15" s="684">
        <v>9.0931769988773858</v>
      </c>
      <c r="N15" s="685">
        <v>2746</v>
      </c>
      <c r="O15" s="684">
        <v>28.888611700137208</v>
      </c>
      <c r="P15" s="685">
        <v>287</v>
      </c>
      <c r="Q15" s="684">
        <v>0</v>
      </c>
      <c r="R15" s="685">
        <v>3586</v>
      </c>
      <c r="S15" s="684">
        <v>44.443058500686043</v>
      </c>
      <c r="T15" s="685">
        <v>0</v>
      </c>
      <c r="U15" s="684">
        <v>0</v>
      </c>
      <c r="V15" s="834">
        <f t="shared" si="0"/>
        <v>13439</v>
      </c>
      <c r="W15" s="684">
        <f t="shared" si="0"/>
        <v>100</v>
      </c>
      <c r="X15" s="678"/>
      <c r="Y15" s="835">
        <f t="shared" si="1"/>
        <v>1.6431104046949505</v>
      </c>
    </row>
    <row r="16" spans="2:30" s="742" customFormat="1" ht="18" customHeight="1" x14ac:dyDescent="0.25">
      <c r="B16" s="836" t="s">
        <v>4</v>
      </c>
      <c r="D16" s="837">
        <v>41974</v>
      </c>
      <c r="E16" s="820"/>
      <c r="F16" s="838">
        <v>4723</v>
      </c>
      <c r="G16" s="839">
        <v>10.020679338261175</v>
      </c>
      <c r="H16" s="838">
        <v>10781</v>
      </c>
      <c r="I16" s="839">
        <v>9.329901443153819</v>
      </c>
      <c r="J16" s="838">
        <v>7213</v>
      </c>
      <c r="K16" s="839">
        <v>17.52243928194298</v>
      </c>
      <c r="L16" s="838">
        <v>2475</v>
      </c>
      <c r="M16" s="839">
        <v>6.0366068285814851</v>
      </c>
      <c r="N16" s="838">
        <v>3517</v>
      </c>
      <c r="O16" s="839">
        <v>6.7053854276663145</v>
      </c>
      <c r="P16" s="838">
        <v>15533</v>
      </c>
      <c r="Q16" s="839">
        <v>27.28132699753608</v>
      </c>
      <c r="R16" s="838">
        <v>14362</v>
      </c>
      <c r="S16" s="839">
        <v>22.32268567405843</v>
      </c>
      <c r="T16" s="838">
        <v>997</v>
      </c>
      <c r="U16" s="839">
        <v>0.78097500879971837</v>
      </c>
      <c r="V16" s="840">
        <f t="shared" si="0"/>
        <v>59601</v>
      </c>
      <c r="W16" s="839">
        <f t="shared" si="0"/>
        <v>100</v>
      </c>
      <c r="X16" s="841"/>
      <c r="Y16" s="835">
        <f t="shared" si="1"/>
        <v>1.4199504455138896</v>
      </c>
    </row>
    <row r="17" spans="2:25" s="742" customFormat="1" ht="18" customHeight="1" x14ac:dyDescent="0.25">
      <c r="B17" s="836" t="s">
        <v>40</v>
      </c>
      <c r="D17" s="837">
        <v>26308</v>
      </c>
      <c r="E17" s="820"/>
      <c r="F17" s="838">
        <v>4526</v>
      </c>
      <c r="G17" s="839">
        <v>6.2973598149477548</v>
      </c>
      <c r="H17" s="838">
        <v>10395</v>
      </c>
      <c r="I17" s="839">
        <v>14.552923346893197</v>
      </c>
      <c r="J17" s="838">
        <v>4450</v>
      </c>
      <c r="K17" s="839">
        <v>18.975831538645608</v>
      </c>
      <c r="L17" s="838">
        <v>1719</v>
      </c>
      <c r="M17" s="839">
        <v>5.4997208263539923</v>
      </c>
      <c r="N17" s="838">
        <v>3535</v>
      </c>
      <c r="O17" s="839">
        <v>17.08542713567839</v>
      </c>
      <c r="P17" s="838">
        <v>4654</v>
      </c>
      <c r="Q17" s="839">
        <v>12.363404323203318</v>
      </c>
      <c r="R17" s="838">
        <v>9212</v>
      </c>
      <c r="S17" s="839">
        <v>25.201403844619925</v>
      </c>
      <c r="T17" s="838">
        <v>5</v>
      </c>
      <c r="U17" s="839">
        <v>2.3929169657812874E-2</v>
      </c>
      <c r="V17" s="840">
        <f t="shared" si="0"/>
        <v>38496</v>
      </c>
      <c r="W17" s="839">
        <f t="shared" si="0"/>
        <v>99.999999999999986</v>
      </c>
      <c r="X17" s="841"/>
      <c r="Y17" s="835">
        <f t="shared" si="1"/>
        <v>1.4632811312148395</v>
      </c>
    </row>
    <row r="18" spans="2:25" s="742" customFormat="1" ht="18" customHeight="1" x14ac:dyDescent="0.25">
      <c r="B18" s="836" t="s">
        <v>41</v>
      </c>
      <c r="D18" s="837">
        <v>96498</v>
      </c>
      <c r="E18" s="820"/>
      <c r="F18" s="838">
        <v>4</v>
      </c>
      <c r="G18" s="839">
        <v>0.42117310443490702</v>
      </c>
      <c r="H18" s="838">
        <v>14074</v>
      </c>
      <c r="I18" s="839">
        <v>9.6183118741058653</v>
      </c>
      <c r="J18" s="838">
        <v>13327</v>
      </c>
      <c r="K18" s="839">
        <v>13.866666666666667</v>
      </c>
      <c r="L18" s="838">
        <v>7637</v>
      </c>
      <c r="M18" s="839">
        <v>8.0606580829756798</v>
      </c>
      <c r="N18" s="838">
        <v>20906</v>
      </c>
      <c r="O18" s="839">
        <v>18.894420600858368</v>
      </c>
      <c r="P18" s="838">
        <v>11737</v>
      </c>
      <c r="Q18" s="839">
        <v>7.6623748211731044</v>
      </c>
      <c r="R18" s="838">
        <v>54155</v>
      </c>
      <c r="S18" s="839">
        <v>41.460371959942776</v>
      </c>
      <c r="T18" s="838">
        <v>18</v>
      </c>
      <c r="U18" s="839">
        <v>1.602288984263233E-2</v>
      </c>
      <c r="V18" s="840">
        <f t="shared" si="0"/>
        <v>121858</v>
      </c>
      <c r="W18" s="839">
        <f t="shared" si="0"/>
        <v>99.999999999999986</v>
      </c>
      <c r="X18" s="841"/>
      <c r="Y18" s="835">
        <f t="shared" si="1"/>
        <v>1.262803374163195</v>
      </c>
    </row>
    <row r="19" spans="2:25" s="742" customFormat="1" ht="18" customHeight="1" x14ac:dyDescent="0.25">
      <c r="B19" s="836" t="s">
        <v>3</v>
      </c>
      <c r="D19" s="837">
        <v>68202</v>
      </c>
      <c r="E19" s="820"/>
      <c r="F19" s="838">
        <v>373</v>
      </c>
      <c r="G19" s="839">
        <v>0.3575259206292456</v>
      </c>
      <c r="H19" s="838">
        <v>30595</v>
      </c>
      <c r="I19" s="839">
        <v>6.0600643546657134</v>
      </c>
      <c r="J19" s="838">
        <v>2536</v>
      </c>
      <c r="K19" s="839">
        <v>9.8319628173042545E-2</v>
      </c>
      <c r="L19" s="838">
        <v>4386</v>
      </c>
      <c r="M19" s="839">
        <v>10.001787629603147</v>
      </c>
      <c r="N19" s="838">
        <v>6247</v>
      </c>
      <c r="O19" s="839">
        <v>14.864140150160887</v>
      </c>
      <c r="P19" s="838">
        <v>10727</v>
      </c>
      <c r="Q19" s="839">
        <v>14.593016327017041</v>
      </c>
      <c r="R19" s="838">
        <v>47723</v>
      </c>
      <c r="S19" s="839">
        <v>54.019187224407105</v>
      </c>
      <c r="T19" s="838">
        <v>560</v>
      </c>
      <c r="U19" s="839">
        <v>5.9587653438207605E-3</v>
      </c>
      <c r="V19" s="840">
        <f t="shared" si="0"/>
        <v>103147</v>
      </c>
      <c r="W19" s="839">
        <f t="shared" si="0"/>
        <v>100</v>
      </c>
      <c r="X19" s="841"/>
      <c r="Y19" s="835">
        <f t="shared" si="1"/>
        <v>1.5123750036655816</v>
      </c>
    </row>
    <row r="20" spans="2:25" s="633" customFormat="1" ht="18" customHeight="1" x14ac:dyDescent="0.25">
      <c r="B20" s="836" t="s">
        <v>2</v>
      </c>
      <c r="D20" s="833">
        <v>12605</v>
      </c>
      <c r="F20" s="683">
        <v>449</v>
      </c>
      <c r="G20" s="684">
        <v>1.8696778970751573</v>
      </c>
      <c r="H20" s="683">
        <v>1927</v>
      </c>
      <c r="I20" s="684">
        <v>6.5808959644576079</v>
      </c>
      <c r="J20" s="683">
        <v>286</v>
      </c>
      <c r="K20" s="684">
        <v>2.4157719363198815</v>
      </c>
      <c r="L20" s="683">
        <v>955</v>
      </c>
      <c r="M20" s="684">
        <v>7.2102924842650866</v>
      </c>
      <c r="N20" s="683">
        <v>1758</v>
      </c>
      <c r="O20" s="684">
        <v>12.865605331358756</v>
      </c>
      <c r="P20" s="683">
        <v>6753</v>
      </c>
      <c r="Q20" s="684">
        <v>43.169196593854132</v>
      </c>
      <c r="R20" s="683">
        <v>2809</v>
      </c>
      <c r="S20" s="684">
        <v>25.888559792669383</v>
      </c>
      <c r="T20" s="683">
        <v>0</v>
      </c>
      <c r="U20" s="684">
        <v>0</v>
      </c>
      <c r="V20" s="834">
        <f t="shared" si="0"/>
        <v>14937</v>
      </c>
      <c r="W20" s="684">
        <f t="shared" si="0"/>
        <v>100</v>
      </c>
      <c r="X20" s="678"/>
      <c r="Y20" s="835">
        <f t="shared" si="1"/>
        <v>1.1850059500198333</v>
      </c>
    </row>
    <row r="21" spans="2:25" s="633" customFormat="1" ht="18" customHeight="1" x14ac:dyDescent="0.25">
      <c r="B21" s="682" t="s">
        <v>35</v>
      </c>
      <c r="D21" s="833">
        <v>31566</v>
      </c>
      <c r="F21" s="683">
        <v>2128</v>
      </c>
      <c r="G21" s="684">
        <v>6.8877841448142387</v>
      </c>
      <c r="H21" s="683">
        <v>15979</v>
      </c>
      <c r="I21" s="684">
        <v>7.9655421046639594</v>
      </c>
      <c r="J21" s="683">
        <v>7627</v>
      </c>
      <c r="K21" s="684">
        <v>32.791924405145913</v>
      </c>
      <c r="L21" s="683">
        <v>2803</v>
      </c>
      <c r="M21" s="684">
        <v>12.428370839816326</v>
      </c>
      <c r="N21" s="683">
        <v>2736</v>
      </c>
      <c r="O21" s="684">
        <v>10.219726006603166</v>
      </c>
      <c r="P21" s="683">
        <v>6702</v>
      </c>
      <c r="Q21" s="684">
        <v>11.248149975333005</v>
      </c>
      <c r="R21" s="683">
        <v>12526</v>
      </c>
      <c r="S21" s="684">
        <v>18.30670562786991</v>
      </c>
      <c r="T21" s="683">
        <v>54</v>
      </c>
      <c r="U21" s="684">
        <v>0.15179689575348185</v>
      </c>
      <c r="V21" s="834">
        <f t="shared" si="0"/>
        <v>50555</v>
      </c>
      <c r="W21" s="684">
        <f t="shared" si="0"/>
        <v>100</v>
      </c>
      <c r="X21" s="678"/>
      <c r="Y21" s="835">
        <f t="shared" si="1"/>
        <v>1.6015649749730723</v>
      </c>
    </row>
    <row r="22" spans="2:25" s="633" customFormat="1" ht="21" customHeight="1" x14ac:dyDescent="0.25">
      <c r="B22" s="682" t="s">
        <v>42</v>
      </c>
      <c r="D22" s="833">
        <v>81074</v>
      </c>
      <c r="F22" s="683">
        <v>2995</v>
      </c>
      <c r="G22" s="684">
        <v>2.5204128338771832</v>
      </c>
      <c r="H22" s="683">
        <v>39121</v>
      </c>
      <c r="I22" s="684">
        <v>25.114060861990048</v>
      </c>
      <c r="J22" s="683">
        <v>25798</v>
      </c>
      <c r="K22" s="684">
        <v>22.629084412420454</v>
      </c>
      <c r="L22" s="683">
        <v>8227</v>
      </c>
      <c r="M22" s="684">
        <v>9.9753421825859707</v>
      </c>
      <c r="N22" s="683">
        <v>7811</v>
      </c>
      <c r="O22" s="684">
        <v>9.2193659840240976</v>
      </c>
      <c r="P22" s="683">
        <v>11385</v>
      </c>
      <c r="Q22" s="684">
        <v>9.4349373218952568</v>
      </c>
      <c r="R22" s="683">
        <v>24263</v>
      </c>
      <c r="S22" s="684">
        <v>21.083172147001935</v>
      </c>
      <c r="T22" s="683">
        <v>22</v>
      </c>
      <c r="U22" s="684">
        <v>2.3624256205058543E-2</v>
      </c>
      <c r="V22" s="834">
        <f t="shared" si="0"/>
        <v>119622</v>
      </c>
      <c r="W22" s="684">
        <f t="shared" si="0"/>
        <v>100</v>
      </c>
      <c r="X22" s="678"/>
      <c r="Y22" s="835">
        <f t="shared" si="1"/>
        <v>1.475466857438883</v>
      </c>
    </row>
    <row r="23" spans="2:25" s="633" customFormat="1" ht="18" customHeight="1" x14ac:dyDescent="0.25">
      <c r="B23" s="682" t="s">
        <v>43</v>
      </c>
      <c r="D23" s="833">
        <v>18642</v>
      </c>
      <c r="F23" s="683">
        <v>1575</v>
      </c>
      <c r="G23" s="684">
        <v>10.863942058975686</v>
      </c>
      <c r="H23" s="683">
        <v>5558</v>
      </c>
      <c r="I23" s="684">
        <v>12.81945162959131</v>
      </c>
      <c r="J23" s="683">
        <v>1246</v>
      </c>
      <c r="K23" s="684">
        <v>1.5468184169684429</v>
      </c>
      <c r="L23" s="683">
        <v>2004</v>
      </c>
      <c r="M23" s="684">
        <v>10.57941024314537</v>
      </c>
      <c r="N23" s="683">
        <v>2512</v>
      </c>
      <c r="O23" s="684">
        <v>11.810657009829281</v>
      </c>
      <c r="P23" s="683">
        <v>590</v>
      </c>
      <c r="Q23" s="684">
        <v>2.7728918779099843</v>
      </c>
      <c r="R23" s="683">
        <v>10957</v>
      </c>
      <c r="S23" s="684">
        <v>49.606828763579927</v>
      </c>
      <c r="T23" s="683">
        <v>1</v>
      </c>
      <c r="U23" s="684">
        <v>0</v>
      </c>
      <c r="V23" s="834">
        <f>F23+H23+J23+L23+N23+P23+R23+T23</f>
        <v>24443</v>
      </c>
      <c r="W23" s="684">
        <f t="shared" si="0"/>
        <v>100</v>
      </c>
      <c r="X23" s="678"/>
      <c r="Y23" s="835">
        <f t="shared" si="1"/>
        <v>1.3111790580409828</v>
      </c>
    </row>
    <row r="24" spans="2:25" s="633" customFormat="1" ht="22.5" customHeight="1" x14ac:dyDescent="0.25">
      <c r="B24" s="682" t="s">
        <v>44</v>
      </c>
      <c r="D24" s="833">
        <v>6577</v>
      </c>
      <c r="F24" s="685">
        <v>704</v>
      </c>
      <c r="G24" s="686">
        <v>3.1306171360095867</v>
      </c>
      <c r="H24" s="685">
        <v>1199</v>
      </c>
      <c r="I24" s="684">
        <v>11.593768723786699</v>
      </c>
      <c r="J24" s="685">
        <v>341</v>
      </c>
      <c r="K24" s="684">
        <v>5.0179748352306772</v>
      </c>
      <c r="L24" s="685">
        <v>358</v>
      </c>
      <c r="M24" s="684">
        <v>1.6776512881965249</v>
      </c>
      <c r="N24" s="685">
        <v>1678</v>
      </c>
      <c r="O24" s="684">
        <v>14.679448771719592</v>
      </c>
      <c r="P24" s="685">
        <v>1410</v>
      </c>
      <c r="Q24" s="684">
        <v>12.732174955062911</v>
      </c>
      <c r="R24" s="685">
        <v>3134</v>
      </c>
      <c r="S24" s="684">
        <v>51.078490113840623</v>
      </c>
      <c r="T24" s="685">
        <v>15</v>
      </c>
      <c r="U24" s="684">
        <v>8.9874176153385263E-2</v>
      </c>
      <c r="V24" s="842">
        <f t="shared" si="0"/>
        <v>8839</v>
      </c>
      <c r="W24" s="684">
        <f t="shared" si="0"/>
        <v>100</v>
      </c>
      <c r="X24" s="678"/>
      <c r="Y24" s="835">
        <f t="shared" si="1"/>
        <v>1.343925802037403</v>
      </c>
    </row>
    <row r="25" spans="2:25" s="633" customFormat="1" ht="18" customHeight="1" x14ac:dyDescent="0.25">
      <c r="B25" s="682" t="s">
        <v>45</v>
      </c>
      <c r="D25" s="833">
        <v>24166</v>
      </c>
      <c r="F25" s="685">
        <v>489</v>
      </c>
      <c r="G25" s="686">
        <v>0.32482446354747685</v>
      </c>
      <c r="H25" s="685">
        <v>9250</v>
      </c>
      <c r="I25" s="684">
        <v>17.120545967583176</v>
      </c>
      <c r="J25" s="685">
        <v>2204</v>
      </c>
      <c r="K25" s="684">
        <v>6.9394317212415517</v>
      </c>
      <c r="L25" s="685">
        <v>3295</v>
      </c>
      <c r="M25" s="684">
        <v>10.256578515650633</v>
      </c>
      <c r="N25" s="685">
        <v>5044</v>
      </c>
      <c r="O25" s="684">
        <v>14.54163659032745</v>
      </c>
      <c r="P25" s="685">
        <v>694</v>
      </c>
      <c r="Q25" s="684">
        <v>1.9030120086619857</v>
      </c>
      <c r="R25" s="685">
        <v>12420</v>
      </c>
      <c r="S25" s="684">
        <v>42.788240698208547</v>
      </c>
      <c r="T25" s="685">
        <v>2791</v>
      </c>
      <c r="U25" s="684">
        <v>6.1257300347791848</v>
      </c>
      <c r="V25" s="842">
        <f t="shared" si="0"/>
        <v>36187</v>
      </c>
      <c r="W25" s="684">
        <f t="shared" si="0"/>
        <v>100</v>
      </c>
      <c r="X25" s="678"/>
      <c r="Y25" s="835">
        <f t="shared" si="1"/>
        <v>1.4974344119837788</v>
      </c>
    </row>
    <row r="26" spans="2:25" s="633" customFormat="1" ht="18" customHeight="1" x14ac:dyDescent="0.25">
      <c r="B26" s="682" t="s">
        <v>46</v>
      </c>
      <c r="D26" s="833">
        <v>4199</v>
      </c>
      <c r="F26" s="685">
        <v>493</v>
      </c>
      <c r="G26" s="686">
        <v>7.345642247369466</v>
      </c>
      <c r="H26" s="685">
        <v>1326</v>
      </c>
      <c r="I26" s="684">
        <v>16.100853682747669</v>
      </c>
      <c r="J26" s="685">
        <v>1304</v>
      </c>
      <c r="K26" s="684">
        <v>24.200913242009133</v>
      </c>
      <c r="L26" s="685">
        <v>552</v>
      </c>
      <c r="M26" s="684">
        <v>8.9537423069287279</v>
      </c>
      <c r="N26" s="685">
        <v>1340</v>
      </c>
      <c r="O26" s="684">
        <v>17.272185824895772</v>
      </c>
      <c r="P26" s="685">
        <v>533</v>
      </c>
      <c r="Q26" s="684">
        <v>6.9088743299583086</v>
      </c>
      <c r="R26" s="685">
        <v>757</v>
      </c>
      <c r="S26" s="684">
        <v>19.217788366090929</v>
      </c>
      <c r="T26" s="685">
        <v>0</v>
      </c>
      <c r="U26" s="684">
        <v>0</v>
      </c>
      <c r="V26" s="842">
        <f t="shared" si="0"/>
        <v>6305</v>
      </c>
      <c r="W26" s="684">
        <f t="shared" si="0"/>
        <v>100</v>
      </c>
      <c r="X26" s="678"/>
      <c r="Y26" s="835">
        <f t="shared" si="1"/>
        <v>1.5015479876160991</v>
      </c>
    </row>
    <row r="27" spans="2:25" s="633" customFormat="1" ht="18" customHeight="1" x14ac:dyDescent="0.25">
      <c r="B27" s="682" t="s">
        <v>1</v>
      </c>
      <c r="D27" s="833">
        <v>1483</v>
      </c>
      <c r="F27" s="685">
        <v>287</v>
      </c>
      <c r="G27" s="686">
        <v>8.9026915113871627</v>
      </c>
      <c r="H27" s="685">
        <v>312</v>
      </c>
      <c r="I27" s="684">
        <v>14.699792960662526</v>
      </c>
      <c r="J27" s="685">
        <v>482</v>
      </c>
      <c r="K27" s="684">
        <v>20.496894409937887</v>
      </c>
      <c r="L27" s="685">
        <v>27</v>
      </c>
      <c r="M27" s="684">
        <v>2.8985507246376812</v>
      </c>
      <c r="N27" s="685">
        <v>111</v>
      </c>
      <c r="O27" s="684">
        <v>10.420979986197377</v>
      </c>
      <c r="P27" s="685">
        <v>4</v>
      </c>
      <c r="Q27" s="684">
        <v>0.34506556245686681</v>
      </c>
      <c r="R27" s="685">
        <v>774</v>
      </c>
      <c r="S27" s="684">
        <v>42.236024844720497</v>
      </c>
      <c r="T27" s="685">
        <v>0</v>
      </c>
      <c r="U27" s="684">
        <v>0</v>
      </c>
      <c r="V27" s="834">
        <f t="shared" si="0"/>
        <v>1997</v>
      </c>
      <c r="W27" s="684">
        <f t="shared" si="0"/>
        <v>100</v>
      </c>
      <c r="X27" s="678"/>
      <c r="Y27" s="835">
        <f t="shared" si="1"/>
        <v>1.3465947403910992</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634159</v>
      </c>
      <c r="E30" s="1271"/>
      <c r="F30" s="1250">
        <f>SUM(F10:F27)</f>
        <v>28015</v>
      </c>
      <c r="G30" s="1251">
        <f>F30*100/$V30</f>
        <v>3.0563807607840654</v>
      </c>
      <c r="H30" s="1250">
        <f>SUM(H10:H27)</f>
        <v>233760</v>
      </c>
      <c r="I30" s="1251">
        <f>H30*100/$V30</f>
        <v>25.50275090633172</v>
      </c>
      <c r="J30" s="1250">
        <f>SUM(J10:J27)</f>
        <v>154496</v>
      </c>
      <c r="K30" s="1251">
        <f>J30*100/$V30</f>
        <v>16.855206211604319</v>
      </c>
      <c r="L30" s="1250">
        <f>SUM(L10:L27)</f>
        <v>48771</v>
      </c>
      <c r="M30" s="1251">
        <f>L30*100/$V30</f>
        <v>5.320819064222726</v>
      </c>
      <c r="N30" s="1250">
        <f>SUM(N10:N27)</f>
        <v>81947</v>
      </c>
      <c r="O30" s="1251">
        <f>N30*100/$V30</f>
        <v>8.9402546565758279</v>
      </c>
      <c r="P30" s="1250">
        <f>SUM(P10:P27)</f>
        <v>90923</v>
      </c>
      <c r="Q30" s="1251">
        <f>P30*100/$V30</f>
        <v>9.9195183977429799</v>
      </c>
      <c r="R30" s="1250">
        <f>SUM(R10:R27)</f>
        <v>274127</v>
      </c>
      <c r="S30" s="1251">
        <f>R30*100/$V30</f>
        <v>29.906710291324416</v>
      </c>
      <c r="T30" s="1250">
        <f>SUM(T10:T28)</f>
        <v>4568</v>
      </c>
      <c r="U30" s="1251">
        <f>T30*100/$V30</f>
        <v>0.49835971141394292</v>
      </c>
      <c r="V30" s="1250">
        <f>SUM(V10:V27)</f>
        <v>916607</v>
      </c>
      <c r="W30" s="1251">
        <f>G30+I30+K30+M30+O30+Q30+S30+U30</f>
        <v>99.999999999999986</v>
      </c>
      <c r="X30" s="1267"/>
      <c r="Y30" s="1268">
        <f>(V30/D30)</f>
        <v>1.4453898785635779</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63"/>
      <c r="R33" s="1363"/>
      <c r="S33" s="1363"/>
      <c r="T33" s="1363"/>
      <c r="U33" s="1337"/>
      <c r="V33" s="1337"/>
      <c r="W33" s="1337"/>
      <c r="X33" s="1338"/>
      <c r="Y33" s="1338"/>
    </row>
    <row r="34" spans="2:25" s="852" customFormat="1" x14ac:dyDescent="0.25">
      <c r="Q34" s="1363"/>
      <c r="R34" s="1363"/>
      <c r="S34" s="1363"/>
      <c r="T34" s="1363"/>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Q35" s="1363"/>
      <c r="R35" s="1363"/>
      <c r="S35" s="1363"/>
      <c r="T35" s="1363"/>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Q36" s="1363"/>
      <c r="R36" s="1363"/>
      <c r="S36" s="1363"/>
      <c r="T36" s="1384"/>
      <c r="U36" s="697"/>
    </row>
    <row r="37" spans="2:25" s="820" customFormat="1" x14ac:dyDescent="0.25">
      <c r="B37" s="852"/>
      <c r="C37" s="852"/>
      <c r="D37" s="852"/>
      <c r="E37" s="852"/>
      <c r="F37" s="852"/>
      <c r="G37" s="852"/>
      <c r="H37" s="852"/>
      <c r="I37" s="852"/>
      <c r="J37" s="852"/>
      <c r="K37" s="852"/>
      <c r="L37" s="852"/>
      <c r="M37" s="852"/>
      <c r="N37" s="852"/>
      <c r="O37" s="852"/>
      <c r="P37" s="852"/>
      <c r="Q37" s="1363"/>
      <c r="R37" s="1363"/>
      <c r="S37" s="1363"/>
      <c r="T37" s="1384"/>
      <c r="U37" s="918"/>
    </row>
    <row r="38" spans="2:25" s="820" customFormat="1" x14ac:dyDescent="0.25">
      <c r="B38" s="852"/>
      <c r="C38" s="852"/>
      <c r="D38" s="852"/>
      <c r="E38" s="852"/>
      <c r="F38" s="852"/>
      <c r="G38" s="852"/>
      <c r="H38" s="852"/>
      <c r="I38" s="852"/>
      <c r="J38" s="852"/>
      <c r="K38" s="852"/>
      <c r="L38" s="852"/>
      <c r="M38" s="852"/>
      <c r="N38" s="852"/>
      <c r="O38" s="852"/>
      <c r="P38" s="852"/>
      <c r="T38" s="918"/>
      <c r="U38" s="918"/>
    </row>
    <row r="39" spans="2:25" s="820" customFormat="1" x14ac:dyDescent="0.25">
      <c r="B39" s="852"/>
      <c r="C39" s="852"/>
      <c r="D39" s="852"/>
      <c r="E39" s="852"/>
      <c r="F39" s="852"/>
      <c r="G39" s="852"/>
      <c r="H39" s="852"/>
      <c r="I39" s="852"/>
      <c r="J39" s="852"/>
      <c r="K39" s="852"/>
      <c r="L39" s="852"/>
      <c r="M39" s="852"/>
      <c r="N39" s="852"/>
      <c r="O39" s="852"/>
      <c r="P39" s="852"/>
      <c r="T39" s="918"/>
      <c r="U39" s="918"/>
    </row>
    <row r="40" spans="2:25" s="820" customFormat="1" x14ac:dyDescent="0.25">
      <c r="B40" s="852"/>
      <c r="C40" s="852"/>
      <c r="D40" s="852"/>
      <c r="E40" s="852"/>
      <c r="F40" s="852"/>
      <c r="G40" s="852"/>
      <c r="H40" s="852"/>
      <c r="I40" s="852"/>
      <c r="J40" s="852"/>
      <c r="K40" s="852"/>
      <c r="L40" s="852"/>
      <c r="M40" s="852"/>
      <c r="N40" s="852"/>
      <c r="O40" s="852"/>
      <c r="P40" s="852"/>
      <c r="T40" s="918"/>
      <c r="U40" s="918"/>
    </row>
    <row r="41" spans="2:25" s="820" customFormat="1" x14ac:dyDescent="0.25">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5">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5">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5">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5">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5">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5">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5">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5">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5">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5">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5">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5">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5">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5">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5">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3" t="s">
        <v>417</v>
      </c>
      <c r="C3" s="1563"/>
      <c r="D3" s="1563"/>
      <c r="E3" s="1563"/>
      <c r="F3" s="1563"/>
      <c r="G3" s="1563"/>
      <c r="H3" s="1563"/>
      <c r="I3" s="1563"/>
      <c r="J3" s="1563"/>
      <c r="K3" s="1563"/>
      <c r="L3" s="1563"/>
      <c r="M3" s="1563"/>
      <c r="N3" s="1563"/>
      <c r="O3" s="1563"/>
      <c r="P3" s="1563"/>
      <c r="Q3" s="1563"/>
      <c r="R3" s="1563"/>
      <c r="S3" s="1563"/>
      <c r="T3" s="1563"/>
      <c r="U3" s="1563"/>
      <c r="V3" s="1563"/>
      <c r="W3" s="1563"/>
      <c r="X3" s="1563"/>
      <c r="Y3" s="7"/>
    </row>
    <row r="4" spans="2:25" s="4"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6" t="s">
        <v>52</v>
      </c>
      <c r="G6" s="1566"/>
      <c r="H6" s="1566"/>
      <c r="I6" s="1566"/>
      <c r="J6" s="1566"/>
      <c r="K6" s="1566"/>
      <c r="L6" s="1566"/>
      <c r="M6" s="1566"/>
      <c r="N6" s="1566"/>
      <c r="O6" s="1566"/>
      <c r="P6" s="1566"/>
      <c r="Q6" s="1566"/>
      <c r="R6" s="1566"/>
      <c r="S6" s="1566"/>
      <c r="T6" s="1566"/>
      <c r="U6" s="1566"/>
      <c r="V6" s="1566"/>
      <c r="W6" s="1566"/>
      <c r="X6" s="154"/>
      <c r="Y6" s="154"/>
    </row>
    <row r="7" spans="2:25" s="133"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row>
    <row r="8" spans="2:25" s="155"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147478</v>
      </c>
      <c r="F10" s="164">
        <f>'41bbenpreGII'!F10+'41bbenpreGII'!H10+'41bbenpreGII'!J10+'41bbenpreGII'!L10+'41bbenpreGII'!N10</f>
        <v>182486</v>
      </c>
      <c r="G10" s="165">
        <f t="shared" ref="G10:G27" si="0">F10*100/$N10</f>
        <v>80.118892386584648</v>
      </c>
      <c r="H10" s="164">
        <f>'41bbenpreGII'!P10</f>
        <v>1966</v>
      </c>
      <c r="I10" s="165">
        <f t="shared" ref="I10:I27" si="1">H10*100/$N10</f>
        <v>0.86315521427411102</v>
      </c>
      <c r="J10" s="164">
        <f>'41bbenpreGII'!R10</f>
        <v>43314</v>
      </c>
      <c r="K10" s="165">
        <f t="shared" ref="K10:K27" si="2">J10*100/$N10</f>
        <v>19.016635275213044</v>
      </c>
      <c r="L10" s="164">
        <f>'41bbenpreGII'!T10</f>
        <v>3</v>
      </c>
      <c r="M10" s="165">
        <f t="shared" ref="M10:M27" si="3">L10*100/$N10</f>
        <v>1.3171239281904033E-3</v>
      </c>
      <c r="N10" s="164">
        <f>F10+H10+J10+L10</f>
        <v>227769</v>
      </c>
      <c r="O10" s="165">
        <f>G10+I10+K10+M10</f>
        <v>100</v>
      </c>
      <c r="P10" s="166"/>
      <c r="Q10" s="166">
        <f t="shared" ref="Q10:Q27" si="4">N10/D10</f>
        <v>1.5444269653778868</v>
      </c>
    </row>
    <row r="11" spans="2:25" s="162" customFormat="1" ht="18" customHeight="1" x14ac:dyDescent="0.25">
      <c r="B11" s="146" t="s">
        <v>7</v>
      </c>
      <c r="C11" s="159"/>
      <c r="D11" s="163">
        <f>'41bbenpreGII'!D11</f>
        <v>17736</v>
      </c>
      <c r="F11" s="164">
        <f>'41bbenpreGII'!F11+'41bbenpreGII'!H11+'41bbenpreGII'!J11+'41bbenpreGII'!L11+'41bbenpreGII'!N11</f>
        <v>9327</v>
      </c>
      <c r="G11" s="165">
        <f t="shared" si="0"/>
        <v>40.030042918454939</v>
      </c>
      <c r="H11" s="164">
        <f>'41bbenpreGII'!P11</f>
        <v>4146</v>
      </c>
      <c r="I11" s="165">
        <f t="shared" si="1"/>
        <v>17.793991416309012</v>
      </c>
      <c r="J11" s="164">
        <f>'41bbenpreGII'!R11</f>
        <v>9827</v>
      </c>
      <c r="K11" s="165">
        <f t="shared" si="2"/>
        <v>42.175965665236049</v>
      </c>
      <c r="L11" s="164">
        <f>'41bbenpreGII'!T11</f>
        <v>0</v>
      </c>
      <c r="M11" s="165">
        <f t="shared" si="3"/>
        <v>0</v>
      </c>
      <c r="N11" s="164">
        <f t="shared" ref="N11:O27" si="5">F11+H11+J11+L11</f>
        <v>23300</v>
      </c>
      <c r="O11" s="165">
        <f t="shared" si="5"/>
        <v>100</v>
      </c>
      <c r="P11" s="166"/>
      <c r="Q11" s="166">
        <f t="shared" si="4"/>
        <v>1.3137122237257555</v>
      </c>
    </row>
    <row r="12" spans="2:25" s="162" customFormat="1" ht="22.5" customHeight="1" x14ac:dyDescent="0.25">
      <c r="B12" s="146" t="s">
        <v>37</v>
      </c>
      <c r="C12" s="159"/>
      <c r="D12" s="163">
        <f>'41bbenpreGII'!D12</f>
        <v>11017</v>
      </c>
      <c r="F12" s="164">
        <f>'41bbenpreGII'!F12+'41bbenpreGII'!H12+'41bbenpreGII'!J12+'41bbenpreGII'!L12+'41bbenpreGII'!N12</f>
        <v>9515</v>
      </c>
      <c r="G12" s="165">
        <f t="shared" si="0"/>
        <v>59.914363075373089</v>
      </c>
      <c r="H12" s="164">
        <f>'41bbenpreGII'!P12</f>
        <v>1876</v>
      </c>
      <c r="I12" s="165">
        <f t="shared" si="1"/>
        <v>11.812858132359423</v>
      </c>
      <c r="J12" s="164">
        <f>'41bbenpreGII'!R12</f>
        <v>4483</v>
      </c>
      <c r="K12" s="165">
        <f t="shared" si="2"/>
        <v>28.228700963415402</v>
      </c>
      <c r="L12" s="164">
        <f>'41bbenpreGII'!T12</f>
        <v>7</v>
      </c>
      <c r="M12" s="165">
        <f t="shared" si="3"/>
        <v>4.40778288520874E-2</v>
      </c>
      <c r="N12" s="164">
        <f t="shared" si="5"/>
        <v>15881</v>
      </c>
      <c r="O12" s="165">
        <f t="shared" si="5"/>
        <v>100</v>
      </c>
      <c r="P12" s="166"/>
      <c r="Q12" s="166">
        <f t="shared" si="4"/>
        <v>1.441499500771535</v>
      </c>
    </row>
    <row r="13" spans="2:25" s="162" customFormat="1" ht="18" customHeight="1" x14ac:dyDescent="0.25">
      <c r="B13" s="146" t="s">
        <v>38</v>
      </c>
      <c r="C13" s="159"/>
      <c r="D13" s="163">
        <f>'41bbenpreGII'!D13</f>
        <v>10946</v>
      </c>
      <c r="F13" s="164">
        <f>'41bbenpreGII'!F13+'41bbenpreGII'!H13+'41bbenpreGII'!J13+'41bbenpreGII'!L13+'41bbenpreGII'!N13</f>
        <v>9633</v>
      </c>
      <c r="G13" s="165">
        <f t="shared" si="0"/>
        <v>52.08153114186851</v>
      </c>
      <c r="H13" s="164">
        <f>'41bbenpreGII'!P13</f>
        <v>353</v>
      </c>
      <c r="I13" s="165">
        <f t="shared" si="1"/>
        <v>1.9085207612456747</v>
      </c>
      <c r="J13" s="164">
        <f>'41bbenpreGII'!R13</f>
        <v>8510</v>
      </c>
      <c r="K13" s="165">
        <f t="shared" si="2"/>
        <v>46.009948096885815</v>
      </c>
      <c r="L13" s="164">
        <f>'41bbenpreGII'!T13</f>
        <v>0</v>
      </c>
      <c r="M13" s="165">
        <f t="shared" si="3"/>
        <v>0</v>
      </c>
      <c r="N13" s="164">
        <f t="shared" si="5"/>
        <v>18496</v>
      </c>
      <c r="O13" s="165">
        <f t="shared" si="5"/>
        <v>100</v>
      </c>
      <c r="P13" s="166"/>
      <c r="Q13" s="166">
        <f t="shared" si="4"/>
        <v>1.6897496802484926</v>
      </c>
    </row>
    <row r="14" spans="2:25" s="162" customFormat="1" ht="18" customHeight="1" x14ac:dyDescent="0.25">
      <c r="B14" s="146" t="s">
        <v>6</v>
      </c>
      <c r="C14" s="159"/>
      <c r="D14" s="163">
        <f>'41bbenpreGII'!D14</f>
        <v>25509</v>
      </c>
      <c r="F14" s="164">
        <f>'41bbenpreGII'!F14+'41bbenpreGII'!H14+'41bbenpreGII'!J14+'41bbenpreGII'!L14+'41bbenpreGII'!N14</f>
        <v>8752</v>
      </c>
      <c r="G14" s="165">
        <f t="shared" si="0"/>
        <v>27.578383488262173</v>
      </c>
      <c r="H14" s="164">
        <f>'41bbenpreGII'!P14</f>
        <v>11573</v>
      </c>
      <c r="I14" s="165">
        <f t="shared" si="1"/>
        <v>36.467622498818336</v>
      </c>
      <c r="J14" s="164">
        <f>'41bbenpreGII'!R14</f>
        <v>11315</v>
      </c>
      <c r="K14" s="165">
        <f t="shared" si="2"/>
        <v>35.654639987395619</v>
      </c>
      <c r="L14" s="164">
        <f>'41bbenpreGII'!T14</f>
        <v>95</v>
      </c>
      <c r="M14" s="165">
        <f t="shared" si="3"/>
        <v>0.29935402552386953</v>
      </c>
      <c r="N14" s="164">
        <f t="shared" si="5"/>
        <v>31735</v>
      </c>
      <c r="O14" s="165">
        <f t="shared" si="5"/>
        <v>99.999999999999986</v>
      </c>
      <c r="P14" s="166"/>
      <c r="Q14" s="166">
        <f t="shared" si="4"/>
        <v>1.2440707201379906</v>
      </c>
    </row>
    <row r="15" spans="2:25" s="162" customFormat="1" ht="18" customHeight="1" x14ac:dyDescent="0.25">
      <c r="B15" s="146" t="s">
        <v>5</v>
      </c>
      <c r="C15" s="159"/>
      <c r="D15" s="163">
        <f>'41bbenpreGII'!D15</f>
        <v>8179</v>
      </c>
      <c r="F15" s="164">
        <f>'41bbenpreGII'!F15+'41bbenpreGII'!H15+'41bbenpreGII'!J15+'41bbenpreGII'!L15+'41bbenpreGII'!N15</f>
        <v>9566</v>
      </c>
      <c r="G15" s="165">
        <f t="shared" si="0"/>
        <v>71.180891435374662</v>
      </c>
      <c r="H15" s="164">
        <f>'41bbenpreGII'!P15</f>
        <v>287</v>
      </c>
      <c r="I15" s="165">
        <f t="shared" si="1"/>
        <v>2.1355755636580103</v>
      </c>
      <c r="J15" s="164">
        <f>'41bbenpreGII'!R15</f>
        <v>3586</v>
      </c>
      <c r="K15" s="165">
        <f t="shared" si="2"/>
        <v>26.683533000967333</v>
      </c>
      <c r="L15" s="164">
        <f>'41bbenpreGII'!T15</f>
        <v>0</v>
      </c>
      <c r="M15" s="165">
        <f t="shared" si="3"/>
        <v>0</v>
      </c>
      <c r="N15" s="164">
        <f t="shared" si="5"/>
        <v>13439</v>
      </c>
      <c r="O15" s="165">
        <f t="shared" si="5"/>
        <v>100</v>
      </c>
      <c r="P15" s="166"/>
      <c r="Q15" s="166">
        <f t="shared" si="4"/>
        <v>1.6431104046949505</v>
      </c>
    </row>
    <row r="16" spans="2:25" s="162" customFormat="1" ht="18" customHeight="1" x14ac:dyDescent="0.25">
      <c r="B16" s="146" t="s">
        <v>4</v>
      </c>
      <c r="C16" s="159"/>
      <c r="D16" s="163">
        <f>'41bbenpreGII'!D16</f>
        <v>41974</v>
      </c>
      <c r="F16" s="164">
        <f>'41bbenpreGII'!F16+'41bbenpreGII'!H16+'41bbenpreGII'!J16+'41bbenpreGII'!L16+'41bbenpreGII'!N16</f>
        <v>28709</v>
      </c>
      <c r="G16" s="165">
        <f t="shared" si="0"/>
        <v>48.168654888340797</v>
      </c>
      <c r="H16" s="164">
        <f>'41bbenpreGII'!P16</f>
        <v>15533</v>
      </c>
      <c r="I16" s="165">
        <f t="shared" si="1"/>
        <v>26.06164326101911</v>
      </c>
      <c r="J16" s="164">
        <f>'41bbenpreGII'!R16</f>
        <v>14362</v>
      </c>
      <c r="K16" s="165">
        <f t="shared" si="2"/>
        <v>24.096911125652255</v>
      </c>
      <c r="L16" s="164">
        <f>'41bbenpreGII'!T16</f>
        <v>997</v>
      </c>
      <c r="M16" s="165">
        <f t="shared" si="3"/>
        <v>1.6727907249878358</v>
      </c>
      <c r="N16" s="164">
        <f t="shared" si="5"/>
        <v>59601</v>
      </c>
      <c r="O16" s="165">
        <f t="shared" si="5"/>
        <v>100</v>
      </c>
      <c r="P16" s="166"/>
      <c r="Q16" s="166">
        <f t="shared" si="4"/>
        <v>1.4199504455138896</v>
      </c>
    </row>
    <row r="17" spans="2:25" s="162" customFormat="1" ht="18" customHeight="1" x14ac:dyDescent="0.25">
      <c r="B17" s="146" t="s">
        <v>40</v>
      </c>
      <c r="C17" s="159"/>
      <c r="D17" s="163">
        <f>'41bbenpreGII'!D17</f>
        <v>26308</v>
      </c>
      <c r="F17" s="164">
        <f>'41bbenpreGII'!F17+'41bbenpreGII'!H17+'41bbenpreGII'!J17+'41bbenpreGII'!L17+'41bbenpreGII'!N17</f>
        <v>24625</v>
      </c>
      <c r="G17" s="165">
        <f t="shared" si="0"/>
        <v>63.967684954280962</v>
      </c>
      <c r="H17" s="164">
        <f>'41bbenpreGII'!P17</f>
        <v>4654</v>
      </c>
      <c r="I17" s="165">
        <f t="shared" si="1"/>
        <v>12.089567747298421</v>
      </c>
      <c r="J17" s="164">
        <f>'41bbenpreGII'!R17</f>
        <v>9212</v>
      </c>
      <c r="K17" s="165">
        <f t="shared" si="2"/>
        <v>23.929758935993348</v>
      </c>
      <c r="L17" s="164">
        <f>'41bbenpreGII'!T17</f>
        <v>5</v>
      </c>
      <c r="M17" s="165">
        <f t="shared" si="3"/>
        <v>1.2988362427265171E-2</v>
      </c>
      <c r="N17" s="164">
        <f t="shared" si="5"/>
        <v>38496</v>
      </c>
      <c r="O17" s="165">
        <f t="shared" si="5"/>
        <v>100</v>
      </c>
      <c r="P17" s="166"/>
      <c r="Q17" s="166">
        <f t="shared" si="4"/>
        <v>1.4632811312148395</v>
      </c>
    </row>
    <row r="18" spans="2:25" s="162" customFormat="1" ht="18" customHeight="1" x14ac:dyDescent="0.25">
      <c r="B18" s="146" t="s">
        <v>41</v>
      </c>
      <c r="C18" s="159"/>
      <c r="D18" s="163">
        <f>'41bbenpreGII'!D18</f>
        <v>96498</v>
      </c>
      <c r="F18" s="164">
        <f>'41bbenpreGII'!F18+'41bbenpreGII'!H18+'41bbenpreGII'!J18+'41bbenpreGII'!L18+'41bbenpreGII'!N18</f>
        <v>55948</v>
      </c>
      <c r="G18" s="165">
        <f t="shared" si="0"/>
        <v>45.912455480969655</v>
      </c>
      <c r="H18" s="164">
        <f>'41bbenpreGII'!P18</f>
        <v>11737</v>
      </c>
      <c r="I18" s="165">
        <f t="shared" si="1"/>
        <v>9.6317024733706447</v>
      </c>
      <c r="J18" s="164">
        <f>'41bbenpreGII'!R18</f>
        <v>54155</v>
      </c>
      <c r="K18" s="165">
        <f t="shared" si="2"/>
        <v>44.441070754484727</v>
      </c>
      <c r="L18" s="164">
        <f>'41bbenpreGII'!T18</f>
        <v>18</v>
      </c>
      <c r="M18" s="165">
        <f t="shared" si="3"/>
        <v>1.477129117497415E-2</v>
      </c>
      <c r="N18" s="164">
        <f t="shared" si="5"/>
        <v>121858</v>
      </c>
      <c r="O18" s="165">
        <f t="shared" si="5"/>
        <v>100</v>
      </c>
      <c r="P18" s="166"/>
      <c r="Q18" s="166">
        <f t="shared" si="4"/>
        <v>1.262803374163195</v>
      </c>
    </row>
    <row r="19" spans="2:25" s="162" customFormat="1" ht="18" customHeight="1" x14ac:dyDescent="0.25">
      <c r="B19" s="146" t="s">
        <v>3</v>
      </c>
      <c r="C19" s="159"/>
      <c r="D19" s="163">
        <f>'41bbenpreGII'!D19</f>
        <v>68202</v>
      </c>
      <c r="F19" s="164">
        <f>'41bbenpreGII'!F19+'41bbenpreGII'!H19+'41bbenpreGII'!J19+'41bbenpreGII'!L19+'41bbenpreGII'!N19</f>
        <v>44137</v>
      </c>
      <c r="G19" s="165">
        <f t="shared" si="0"/>
        <v>42.790386535720863</v>
      </c>
      <c r="H19" s="164">
        <f>'41bbenpreGII'!P19</f>
        <v>10727</v>
      </c>
      <c r="I19" s="165">
        <f>H19*100/$N19</f>
        <v>10.399720786838202</v>
      </c>
      <c r="J19" s="164">
        <f>'41bbenpreGII'!R19</f>
        <v>47723</v>
      </c>
      <c r="K19" s="165">
        <f>J19*100/$N19</f>
        <v>46.266978196166633</v>
      </c>
      <c r="L19" s="164">
        <f>'41bbenpreGII'!T19</f>
        <v>560</v>
      </c>
      <c r="M19" s="165">
        <f t="shared" si="3"/>
        <v>0.54291448127429787</v>
      </c>
      <c r="N19" s="164">
        <f t="shared" si="5"/>
        <v>103147</v>
      </c>
      <c r="O19" s="165">
        <f t="shared" si="5"/>
        <v>100</v>
      </c>
      <c r="P19" s="166"/>
      <c r="Q19" s="166">
        <f t="shared" si="4"/>
        <v>1.5123750036655816</v>
      </c>
    </row>
    <row r="20" spans="2:25" s="162" customFormat="1" ht="18" customHeight="1" x14ac:dyDescent="0.25">
      <c r="B20" s="146" t="s">
        <v>2</v>
      </c>
      <c r="C20" s="159"/>
      <c r="D20" s="163">
        <f>'41bbenpreGII'!D20</f>
        <v>12605</v>
      </c>
      <c r="F20" s="164">
        <f>'41bbenpreGII'!F20+'41bbenpreGII'!H20+'41bbenpreGII'!J20+'41bbenpreGII'!L20+'41bbenpreGII'!N20</f>
        <v>5375</v>
      </c>
      <c r="G20" s="165">
        <f t="shared" si="0"/>
        <v>35.984468099350607</v>
      </c>
      <c r="H20" s="164">
        <f>'41bbenpreGII'!P20</f>
        <v>6753</v>
      </c>
      <c r="I20" s="165">
        <f>H20*100/$N20</f>
        <v>45.209881502309699</v>
      </c>
      <c r="J20" s="164">
        <f>'41bbenpreGII'!R20</f>
        <v>2809</v>
      </c>
      <c r="K20" s="165">
        <f>J20*100/$N20</f>
        <v>18.805650398339694</v>
      </c>
      <c r="L20" s="164">
        <f>'41bbenpreGII'!T20</f>
        <v>0</v>
      </c>
      <c r="M20" s="165">
        <f t="shared" si="3"/>
        <v>0</v>
      </c>
      <c r="N20" s="164">
        <f t="shared" si="5"/>
        <v>14937</v>
      </c>
      <c r="O20" s="165">
        <f t="shared" si="5"/>
        <v>100</v>
      </c>
      <c r="P20" s="166"/>
      <c r="Q20" s="166">
        <f t="shared" si="4"/>
        <v>1.1850059500198333</v>
      </c>
    </row>
    <row r="21" spans="2:25" s="162" customFormat="1" ht="18" customHeight="1" x14ac:dyDescent="0.25">
      <c r="B21" s="146" t="s">
        <v>35</v>
      </c>
      <c r="C21" s="159"/>
      <c r="D21" s="163">
        <f>'41bbenpreGII'!D21</f>
        <v>31566</v>
      </c>
      <c r="F21" s="164">
        <f>'41bbenpreGII'!F21+'41bbenpreGII'!H21+'41bbenpreGII'!J21+'41bbenpreGII'!L21+'41bbenpreGII'!N21</f>
        <v>31273</v>
      </c>
      <c r="G21" s="165">
        <f t="shared" si="0"/>
        <v>61.859361091880132</v>
      </c>
      <c r="H21" s="164">
        <f>'41bbenpreGII'!P21</f>
        <v>6702</v>
      </c>
      <c r="I21" s="165">
        <f>H21*100/$N21</f>
        <v>13.256848976362377</v>
      </c>
      <c r="J21" s="164">
        <f>'41bbenpreGII'!R21</f>
        <v>12526</v>
      </c>
      <c r="K21" s="165">
        <f>J21*100/$N21</f>
        <v>24.776975571160122</v>
      </c>
      <c r="L21" s="164">
        <f>'41bbenpreGII'!T21</f>
        <v>54</v>
      </c>
      <c r="M21" s="165">
        <f t="shared" si="3"/>
        <v>0.10681436059736921</v>
      </c>
      <c r="N21" s="164">
        <f t="shared" si="5"/>
        <v>50555</v>
      </c>
      <c r="O21" s="165">
        <f t="shared" si="5"/>
        <v>100</v>
      </c>
      <c r="P21" s="166"/>
      <c r="Q21" s="166">
        <f t="shared" si="4"/>
        <v>1.6015649749730723</v>
      </c>
    </row>
    <row r="22" spans="2:25" s="162" customFormat="1" ht="21" customHeight="1" x14ac:dyDescent="0.25">
      <c r="B22" s="146" t="s">
        <v>42</v>
      </c>
      <c r="C22" s="159"/>
      <c r="D22" s="163">
        <f>'41bbenpreGII'!D22</f>
        <v>81074</v>
      </c>
      <c r="F22" s="164">
        <f>'41bbenpreGII'!F22+'41bbenpreGII'!H22+'41bbenpreGII'!J22+'41bbenpreGII'!L22+'41bbenpreGII'!N22</f>
        <v>83952</v>
      </c>
      <c r="G22" s="165">
        <f t="shared" si="0"/>
        <v>70.181070371670756</v>
      </c>
      <c r="H22" s="164">
        <f>'41bbenpreGII'!P22</f>
        <v>11385</v>
      </c>
      <c r="I22" s="165">
        <f>H22*100/$N22</f>
        <v>9.5174800621959168</v>
      </c>
      <c r="J22" s="164">
        <f>'41bbenpreGII'!R22</f>
        <v>24263</v>
      </c>
      <c r="K22" s="165">
        <f>J22*100/$N22</f>
        <v>20.28305830031265</v>
      </c>
      <c r="L22" s="164">
        <f>'41bbenpreGII'!T22</f>
        <v>22</v>
      </c>
      <c r="M22" s="165">
        <f t="shared" si="3"/>
        <v>1.839126582066844E-2</v>
      </c>
      <c r="N22" s="164">
        <f t="shared" si="5"/>
        <v>119622</v>
      </c>
      <c r="O22" s="165">
        <f t="shared" si="5"/>
        <v>99.999999999999986</v>
      </c>
      <c r="P22" s="166"/>
      <c r="Q22" s="166">
        <f t="shared" si="4"/>
        <v>1.475466857438883</v>
      </c>
    </row>
    <row r="23" spans="2:25" s="162" customFormat="1" ht="18" customHeight="1" x14ac:dyDescent="0.25">
      <c r="B23" s="146" t="s">
        <v>43</v>
      </c>
      <c r="C23" s="159"/>
      <c r="D23" s="163">
        <f>'41bbenpreGII'!D23</f>
        <v>18642</v>
      </c>
      <c r="F23" s="164">
        <f>'41bbenpreGII'!F23+'41bbenpreGII'!H23+'41bbenpreGII'!J23+'41bbenpreGII'!L23+'41bbenpreGII'!N23</f>
        <v>12895</v>
      </c>
      <c r="G23" s="165">
        <f t="shared" si="0"/>
        <v>52.755390091232663</v>
      </c>
      <c r="H23" s="164">
        <f>'41bbenpreGII'!P23</f>
        <v>590</v>
      </c>
      <c r="I23" s="165">
        <f>H23*100/$N23</f>
        <v>2.4137789960315836</v>
      </c>
      <c r="J23" s="164">
        <f>'41bbenpreGII'!R23</f>
        <v>10957</v>
      </c>
      <c r="K23" s="165">
        <f>J23*100/$N23</f>
        <v>44.82673976189502</v>
      </c>
      <c r="L23" s="164">
        <f>'41bbenpreGII'!T23</f>
        <v>1</v>
      </c>
      <c r="M23" s="165">
        <f t="shared" si="3"/>
        <v>4.0911508407314974E-3</v>
      </c>
      <c r="N23" s="164">
        <f t="shared" si="5"/>
        <v>24443</v>
      </c>
      <c r="O23" s="165">
        <f t="shared" si="5"/>
        <v>100</v>
      </c>
      <c r="P23" s="166"/>
      <c r="Q23" s="166">
        <f t="shared" si="4"/>
        <v>1.3111790580409828</v>
      </c>
    </row>
    <row r="24" spans="2:25" s="162" customFormat="1" ht="22.5" customHeight="1" x14ac:dyDescent="0.25">
      <c r="B24" s="146" t="s">
        <v>44</v>
      </c>
      <c r="C24" s="159"/>
      <c r="D24" s="163">
        <f>'41bbenpreGII'!D24</f>
        <v>6577</v>
      </c>
      <c r="F24" s="164">
        <f>'41bbenpreGII'!F24+'41bbenpreGII'!H24+'41bbenpreGII'!J24+'41bbenpreGII'!L24+'41bbenpreGII'!N24</f>
        <v>4280</v>
      </c>
      <c r="G24" s="167">
        <f t="shared" si="0"/>
        <v>48.421767168231703</v>
      </c>
      <c r="H24" s="164">
        <f>'41bbenpreGII'!P24</f>
        <v>1410</v>
      </c>
      <c r="I24" s="165">
        <f t="shared" si="1"/>
        <v>15.952030772711845</v>
      </c>
      <c r="J24" s="164">
        <f>'41bbenpreGII'!R24</f>
        <v>3134</v>
      </c>
      <c r="K24" s="165">
        <f t="shared" si="2"/>
        <v>35.456499604027606</v>
      </c>
      <c r="L24" s="164">
        <f>'41bbenpreGII'!T24</f>
        <v>15</v>
      </c>
      <c r="M24" s="165">
        <f t="shared" si="3"/>
        <v>0.16970245502884942</v>
      </c>
      <c r="N24" s="163">
        <f t="shared" si="5"/>
        <v>8839</v>
      </c>
      <c r="O24" s="165">
        <f t="shared" si="5"/>
        <v>100.00000000000001</v>
      </c>
      <c r="P24" s="166"/>
      <c r="Q24" s="166">
        <f t="shared" si="4"/>
        <v>1.343925802037403</v>
      </c>
    </row>
    <row r="25" spans="2:25" s="162" customFormat="1" ht="18" customHeight="1" x14ac:dyDescent="0.25">
      <c r="B25" s="146" t="s">
        <v>45</v>
      </c>
      <c r="C25" s="159"/>
      <c r="D25" s="163">
        <f>'41bbenpreGII'!D25</f>
        <v>24166</v>
      </c>
      <c r="F25" s="164">
        <f>'41bbenpreGII'!F25+'41bbenpreGII'!H25+'41bbenpreGII'!J25+'41bbenpreGII'!L25+'41bbenpreGII'!N25</f>
        <v>20282</v>
      </c>
      <c r="G25" s="167">
        <f t="shared" si="0"/>
        <v>56.047751955122003</v>
      </c>
      <c r="H25" s="164">
        <f>'41bbenpreGII'!P25</f>
        <v>694</v>
      </c>
      <c r="I25" s="165">
        <f t="shared" si="1"/>
        <v>1.917815790200901</v>
      </c>
      <c r="J25" s="164">
        <f>'41bbenpreGII'!R25</f>
        <v>12420</v>
      </c>
      <c r="K25" s="165">
        <f t="shared" si="2"/>
        <v>34.321717743941193</v>
      </c>
      <c r="L25" s="164">
        <f>'41bbenpreGII'!T25</f>
        <v>2791</v>
      </c>
      <c r="M25" s="165">
        <f t="shared" si="3"/>
        <v>7.7127145107358999</v>
      </c>
      <c r="N25" s="163">
        <f t="shared" si="5"/>
        <v>36187</v>
      </c>
      <c r="O25" s="165">
        <f t="shared" si="5"/>
        <v>100</v>
      </c>
      <c r="P25" s="166"/>
      <c r="Q25" s="166">
        <f t="shared" si="4"/>
        <v>1.4974344119837788</v>
      </c>
    </row>
    <row r="26" spans="2:25" s="162" customFormat="1" ht="18" customHeight="1" x14ac:dyDescent="0.25">
      <c r="B26" s="146" t="s">
        <v>46</v>
      </c>
      <c r="C26" s="159"/>
      <c r="D26" s="163">
        <f>'41bbenpreGII'!D26</f>
        <v>4199</v>
      </c>
      <c r="F26" s="164">
        <f>'41bbenpreGII'!F26+'41bbenpreGII'!H26+'41bbenpreGII'!J26+'41bbenpreGII'!L26+'41bbenpreGII'!N26</f>
        <v>5015</v>
      </c>
      <c r="G26" s="167">
        <f t="shared" si="0"/>
        <v>79.540047581284696</v>
      </c>
      <c r="H26" s="164">
        <f>'41bbenpreGII'!P26</f>
        <v>533</v>
      </c>
      <c r="I26" s="165">
        <f t="shared" si="1"/>
        <v>8.4536082474226806</v>
      </c>
      <c r="J26" s="164">
        <f>'41bbenpreGII'!R26</f>
        <v>757</v>
      </c>
      <c r="K26" s="165">
        <f t="shared" si="2"/>
        <v>12.006344171292625</v>
      </c>
      <c r="L26" s="164">
        <f>'41bbenpreGII'!T26</f>
        <v>0</v>
      </c>
      <c r="M26" s="165">
        <f t="shared" si="3"/>
        <v>0</v>
      </c>
      <c r="N26" s="163">
        <f t="shared" si="5"/>
        <v>6305</v>
      </c>
      <c r="O26" s="165">
        <f t="shared" si="5"/>
        <v>100</v>
      </c>
      <c r="P26" s="166"/>
      <c r="Q26" s="166">
        <f t="shared" si="4"/>
        <v>1.5015479876160991</v>
      </c>
    </row>
    <row r="27" spans="2:25" s="162" customFormat="1" ht="18" customHeight="1" x14ac:dyDescent="0.25">
      <c r="B27" s="146" t="s">
        <v>1</v>
      </c>
      <c r="C27" s="159"/>
      <c r="D27" s="163">
        <f>'41bbenpreGII'!D27</f>
        <v>1483</v>
      </c>
      <c r="F27" s="164">
        <f>'41bbenpreGII'!F27+'41bbenpreGII'!H27+'41bbenpreGII'!J27+'41bbenpreGII'!L27+'41bbenpreGII'!N27</f>
        <v>1219</v>
      </c>
      <c r="G27" s="167">
        <f t="shared" si="0"/>
        <v>61.041562343515274</v>
      </c>
      <c r="H27" s="164">
        <f>'41bbenpreGII'!P27</f>
        <v>4</v>
      </c>
      <c r="I27" s="165">
        <f t="shared" si="1"/>
        <v>0.20030045067601401</v>
      </c>
      <c r="J27" s="164">
        <f>'41bbenpreGII'!R27</f>
        <v>774</v>
      </c>
      <c r="K27" s="165">
        <f t="shared" si="2"/>
        <v>38.758137205808715</v>
      </c>
      <c r="L27" s="164">
        <f>'41bbenpreGII'!T27</f>
        <v>0</v>
      </c>
      <c r="M27" s="165">
        <f t="shared" si="3"/>
        <v>0</v>
      </c>
      <c r="N27" s="164">
        <f t="shared" si="5"/>
        <v>1997</v>
      </c>
      <c r="O27" s="165">
        <f t="shared" si="5"/>
        <v>100</v>
      </c>
      <c r="P27" s="166"/>
      <c r="Q27" s="166">
        <f t="shared" si="4"/>
        <v>1.3465947403910992</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634159</v>
      </c>
      <c r="E30" s="174"/>
      <c r="F30" s="147">
        <f>SUM(F10:F27)</f>
        <v>546989</v>
      </c>
      <c r="G30" s="175">
        <f>F30*100/$N30</f>
        <v>59.675411599518661</v>
      </c>
      <c r="H30" s="147">
        <f>SUM(H10:H27)</f>
        <v>90923</v>
      </c>
      <c r="I30" s="175">
        <f>H30*100/$N30</f>
        <v>9.9195183977429799</v>
      </c>
      <c r="J30" s="147">
        <f>SUM(J10:J27)</f>
        <v>274127</v>
      </c>
      <c r="K30" s="175">
        <f>J30*100/$N30</f>
        <v>29.906710291324416</v>
      </c>
      <c r="L30" s="147">
        <f>SUM(L10:L28)</f>
        <v>4568</v>
      </c>
      <c r="M30" s="175">
        <f>L30*100/$N30</f>
        <v>0.49835971141394292</v>
      </c>
      <c r="N30" s="147">
        <f>F30+H30+J30+L30</f>
        <v>916607</v>
      </c>
      <c r="O30" s="175">
        <f>G30+I30+K30+M30</f>
        <v>100</v>
      </c>
      <c r="P30" s="176"/>
      <c r="Q30" s="176">
        <f>(N30/D30)</f>
        <v>1.4453898785635779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416</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249</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479</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115952</v>
      </c>
      <c r="E10" s="633"/>
      <c r="F10" s="675">
        <v>448</v>
      </c>
      <c r="G10" s="676">
        <v>4.012173471975653</v>
      </c>
      <c r="H10" s="675">
        <v>79470</v>
      </c>
      <c r="I10" s="676">
        <v>61.699213796601569</v>
      </c>
      <c r="J10" s="675">
        <v>83881</v>
      </c>
      <c r="K10" s="676">
        <v>18.062389043875221</v>
      </c>
      <c r="L10" s="675">
        <v>1296</v>
      </c>
      <c r="M10" s="676">
        <v>0.90540197818919599</v>
      </c>
      <c r="N10" s="675">
        <v>84</v>
      </c>
      <c r="O10" s="676">
        <v>0.39817397920365205</v>
      </c>
      <c r="P10" s="675">
        <v>107</v>
      </c>
      <c r="Q10" s="676">
        <v>2.5361399949277198E-3</v>
      </c>
      <c r="R10" s="675">
        <v>26847</v>
      </c>
      <c r="S10" s="676">
        <v>14.920111590159777</v>
      </c>
      <c r="T10" s="675">
        <v>0</v>
      </c>
      <c r="U10" s="676">
        <v>0</v>
      </c>
      <c r="V10" s="831">
        <f>F10+H10+J10+L10+N10+P10+R10+T10</f>
        <v>192133</v>
      </c>
      <c r="W10" s="676">
        <f t="shared" ref="V10:W27" si="0">G10+I10+K10+M10+O10+Q10+S10+U10</f>
        <v>99.999999999999986</v>
      </c>
      <c r="X10" s="678"/>
      <c r="Y10" s="832">
        <f t="shared" ref="Y10:Y27" si="1">V10/D10</f>
        <v>1.6570046226024562</v>
      </c>
    </row>
    <row r="11" spans="2:30" s="633" customFormat="1" ht="18" customHeight="1" x14ac:dyDescent="0.25">
      <c r="B11" s="682" t="s">
        <v>7</v>
      </c>
      <c r="D11" s="833">
        <v>17580</v>
      </c>
      <c r="F11" s="683">
        <v>1159</v>
      </c>
      <c r="G11" s="684">
        <v>9.5502617241747672</v>
      </c>
      <c r="H11" s="683">
        <v>5257</v>
      </c>
      <c r="I11" s="684">
        <v>13.652387565431043</v>
      </c>
      <c r="J11" s="683">
        <v>3640</v>
      </c>
      <c r="K11" s="684">
        <v>21.664352099134707</v>
      </c>
      <c r="L11" s="683">
        <v>637</v>
      </c>
      <c r="M11" s="684">
        <v>5.0849268240572592</v>
      </c>
      <c r="N11" s="683">
        <v>95</v>
      </c>
      <c r="O11" s="684">
        <v>1.6023929067407328</v>
      </c>
      <c r="P11" s="683">
        <v>1939</v>
      </c>
      <c r="Q11" s="684">
        <v>2.4676850763807288</v>
      </c>
      <c r="R11" s="683">
        <v>11003</v>
      </c>
      <c r="S11" s="684">
        <v>45.977993804080761</v>
      </c>
      <c r="T11" s="683">
        <v>0</v>
      </c>
      <c r="U11" s="684">
        <v>0</v>
      </c>
      <c r="V11" s="834">
        <f t="shared" si="0"/>
        <v>23730</v>
      </c>
      <c r="W11" s="684">
        <f t="shared" si="0"/>
        <v>100</v>
      </c>
      <c r="X11" s="678"/>
      <c r="Y11" s="835">
        <f t="shared" si="1"/>
        <v>1.3498293515358362</v>
      </c>
    </row>
    <row r="12" spans="2:30" s="633" customFormat="1" ht="22.5" customHeight="1" x14ac:dyDescent="0.25">
      <c r="B12" s="682" t="s">
        <v>37</v>
      </c>
      <c r="D12" s="833">
        <v>15523</v>
      </c>
      <c r="F12" s="685">
        <v>2426</v>
      </c>
      <c r="G12" s="684">
        <v>22.562277580071175</v>
      </c>
      <c r="H12" s="685">
        <v>5811</v>
      </c>
      <c r="I12" s="684">
        <v>8.1748856126080334</v>
      </c>
      <c r="J12" s="685">
        <v>5145</v>
      </c>
      <c r="K12" s="684">
        <v>24.789018810371125</v>
      </c>
      <c r="L12" s="685">
        <v>824</v>
      </c>
      <c r="M12" s="684">
        <v>8.8764616166751402</v>
      </c>
      <c r="N12" s="685">
        <v>269</v>
      </c>
      <c r="O12" s="684">
        <v>1.4234875444839858</v>
      </c>
      <c r="P12" s="685">
        <v>1660</v>
      </c>
      <c r="Q12" s="684">
        <v>5.2567361464158617</v>
      </c>
      <c r="R12" s="685">
        <v>6222</v>
      </c>
      <c r="S12" s="684">
        <v>28.917132689374682</v>
      </c>
      <c r="T12" s="685">
        <v>11</v>
      </c>
      <c r="U12" s="684">
        <v>0</v>
      </c>
      <c r="V12" s="834">
        <f t="shared" si="0"/>
        <v>22368</v>
      </c>
      <c r="W12" s="684">
        <f t="shared" si="0"/>
        <v>100.00000000000001</v>
      </c>
      <c r="X12" s="678"/>
      <c r="Y12" s="835">
        <f t="shared" si="1"/>
        <v>1.440958577594537</v>
      </c>
    </row>
    <row r="13" spans="2:30" s="633" customFormat="1" ht="18" customHeight="1" x14ac:dyDescent="0.25">
      <c r="B13" s="682" t="s">
        <v>38</v>
      </c>
      <c r="D13" s="833">
        <v>15073</v>
      </c>
      <c r="F13" s="683">
        <v>2298</v>
      </c>
      <c r="G13" s="684">
        <v>21.067835441777071</v>
      </c>
      <c r="H13" s="683">
        <v>10043</v>
      </c>
      <c r="I13" s="684">
        <v>23.637812531128599</v>
      </c>
      <c r="J13" s="683">
        <v>987</v>
      </c>
      <c r="K13" s="684">
        <v>3.117840422352824</v>
      </c>
      <c r="L13" s="683">
        <v>214</v>
      </c>
      <c r="M13" s="684">
        <v>1.8926187867317461</v>
      </c>
      <c r="N13" s="683">
        <v>3</v>
      </c>
      <c r="O13" s="684">
        <v>0.28887339376431914</v>
      </c>
      <c r="P13" s="683">
        <v>50</v>
      </c>
      <c r="Q13" s="684">
        <v>0.29883454527343362</v>
      </c>
      <c r="R13" s="683">
        <v>13091</v>
      </c>
      <c r="S13" s="684">
        <v>49.696184878972012</v>
      </c>
      <c r="T13" s="683">
        <v>0</v>
      </c>
      <c r="U13" s="684">
        <v>0</v>
      </c>
      <c r="V13" s="834">
        <f t="shared" si="0"/>
        <v>26686</v>
      </c>
      <c r="W13" s="684">
        <f t="shared" si="0"/>
        <v>100</v>
      </c>
      <c r="X13" s="678"/>
      <c r="Y13" s="835">
        <f t="shared" si="1"/>
        <v>1.7704504743581237</v>
      </c>
    </row>
    <row r="14" spans="2:30" s="633" customFormat="1" ht="18" customHeight="1" x14ac:dyDescent="0.25">
      <c r="B14" s="682" t="s">
        <v>6</v>
      </c>
      <c r="D14" s="833">
        <v>21181</v>
      </c>
      <c r="F14" s="683">
        <v>675</v>
      </c>
      <c r="G14" s="684">
        <v>1.1223131063344112</v>
      </c>
      <c r="H14" s="683">
        <v>3464</v>
      </c>
      <c r="I14" s="684">
        <v>5.0218755944455014</v>
      </c>
      <c r="J14" s="683">
        <v>469</v>
      </c>
      <c r="K14" s="684">
        <v>0</v>
      </c>
      <c r="L14" s="683">
        <v>1937</v>
      </c>
      <c r="M14" s="684">
        <v>29.922008750237779</v>
      </c>
      <c r="N14" s="683">
        <v>153</v>
      </c>
      <c r="O14" s="684">
        <v>2.4538710291040515</v>
      </c>
      <c r="P14" s="683">
        <v>11116</v>
      </c>
      <c r="Q14" s="684">
        <v>21.742438653224273</v>
      </c>
      <c r="R14" s="683">
        <v>8540</v>
      </c>
      <c r="S14" s="684">
        <v>39.737492866653987</v>
      </c>
      <c r="T14" s="683">
        <v>28</v>
      </c>
      <c r="U14" s="684">
        <v>0</v>
      </c>
      <c r="V14" s="834">
        <f t="shared" si="0"/>
        <v>26382</v>
      </c>
      <c r="W14" s="684">
        <f t="shared" si="0"/>
        <v>100</v>
      </c>
      <c r="X14" s="678"/>
      <c r="Y14" s="835">
        <f t="shared" si="1"/>
        <v>1.2455502573060762</v>
      </c>
    </row>
    <row r="15" spans="2:30" s="633" customFormat="1" ht="18" customHeight="1" x14ac:dyDescent="0.25">
      <c r="B15" s="682" t="s">
        <v>5</v>
      </c>
      <c r="D15" s="833">
        <v>5622</v>
      </c>
      <c r="F15" s="685">
        <v>1215</v>
      </c>
      <c r="G15" s="684">
        <v>0</v>
      </c>
      <c r="H15" s="685">
        <v>1935</v>
      </c>
      <c r="I15" s="684">
        <v>19.530493707647629</v>
      </c>
      <c r="J15" s="685">
        <v>412</v>
      </c>
      <c r="K15" s="684">
        <v>7.5750242013552755</v>
      </c>
      <c r="L15" s="685">
        <v>602</v>
      </c>
      <c r="M15" s="684">
        <v>11.302032913843176</v>
      </c>
      <c r="N15" s="685">
        <v>44</v>
      </c>
      <c r="O15" s="684">
        <v>2.1539206195546949</v>
      </c>
      <c r="P15" s="685">
        <v>23</v>
      </c>
      <c r="Q15" s="684">
        <v>0</v>
      </c>
      <c r="R15" s="685">
        <v>3792</v>
      </c>
      <c r="S15" s="684">
        <v>59.438528557599227</v>
      </c>
      <c r="T15" s="685">
        <v>0</v>
      </c>
      <c r="U15" s="684">
        <v>0</v>
      </c>
      <c r="V15" s="834">
        <f t="shared" si="0"/>
        <v>8023</v>
      </c>
      <c r="W15" s="684">
        <f t="shared" si="0"/>
        <v>100</v>
      </c>
      <c r="X15" s="678"/>
      <c r="Y15" s="835">
        <f t="shared" si="1"/>
        <v>1.4270722162931342</v>
      </c>
    </row>
    <row r="16" spans="2:30" s="742" customFormat="1" ht="18" customHeight="1" x14ac:dyDescent="0.25">
      <c r="B16" s="836" t="s">
        <v>4</v>
      </c>
      <c r="D16" s="837">
        <v>51309</v>
      </c>
      <c r="E16" s="820"/>
      <c r="F16" s="838">
        <v>3596</v>
      </c>
      <c r="G16" s="839">
        <v>7.7071171283070425</v>
      </c>
      <c r="H16" s="838">
        <v>20752</v>
      </c>
      <c r="I16" s="839">
        <v>15.824121227176748</v>
      </c>
      <c r="J16" s="838">
        <v>13339</v>
      </c>
      <c r="K16" s="839">
        <v>26.553637229329691</v>
      </c>
      <c r="L16" s="838">
        <v>3646</v>
      </c>
      <c r="M16" s="839">
        <v>6.8666418250320875</v>
      </c>
      <c r="N16" s="838">
        <v>4</v>
      </c>
      <c r="O16" s="839">
        <v>1.1427151906595454</v>
      </c>
      <c r="P16" s="838">
        <v>15035</v>
      </c>
      <c r="Q16" s="839">
        <v>25.539270483997846</v>
      </c>
      <c r="R16" s="838">
        <v>15650</v>
      </c>
      <c r="S16" s="839">
        <v>15.629528422970232</v>
      </c>
      <c r="T16" s="838">
        <v>1413</v>
      </c>
      <c r="U16" s="839">
        <v>0.73696849252680829</v>
      </c>
      <c r="V16" s="840">
        <f t="shared" si="0"/>
        <v>73435</v>
      </c>
      <c r="W16" s="839">
        <f t="shared" si="0"/>
        <v>100</v>
      </c>
      <c r="X16" s="841"/>
      <c r="Y16" s="835">
        <f t="shared" si="1"/>
        <v>1.4312303884308795</v>
      </c>
    </row>
    <row r="17" spans="2:25" s="742" customFormat="1" ht="18" customHeight="1" x14ac:dyDescent="0.25">
      <c r="B17" s="836" t="s">
        <v>40</v>
      </c>
      <c r="D17" s="837">
        <v>30522</v>
      </c>
      <c r="E17" s="820"/>
      <c r="F17" s="838">
        <v>6688</v>
      </c>
      <c r="G17" s="839">
        <v>13.305587605076644</v>
      </c>
      <c r="H17" s="838">
        <v>18053</v>
      </c>
      <c r="I17" s="839">
        <v>29.339047305093128</v>
      </c>
      <c r="J17" s="838">
        <v>7810</v>
      </c>
      <c r="K17" s="839">
        <v>36.084555793637712</v>
      </c>
      <c r="L17" s="838">
        <v>1130</v>
      </c>
      <c r="M17" s="839">
        <v>3.7127080929619254</v>
      </c>
      <c r="N17" s="838">
        <v>1621</v>
      </c>
      <c r="O17" s="839">
        <v>5.6576561727377612</v>
      </c>
      <c r="P17" s="838">
        <v>3597</v>
      </c>
      <c r="Q17" s="839">
        <v>8.2330641173561894</v>
      </c>
      <c r="R17" s="838">
        <v>5188</v>
      </c>
      <c r="S17" s="839">
        <v>3.6302950387341353</v>
      </c>
      <c r="T17" s="838">
        <v>1</v>
      </c>
      <c r="U17" s="839">
        <v>3.708587440250536E-2</v>
      </c>
      <c r="V17" s="840">
        <f t="shared" si="0"/>
        <v>44088</v>
      </c>
      <c r="W17" s="839">
        <f t="shared" si="0"/>
        <v>100</v>
      </c>
      <c r="X17" s="841"/>
      <c r="Y17" s="835">
        <f t="shared" si="1"/>
        <v>1.444466286612935</v>
      </c>
    </row>
    <row r="18" spans="2:25" s="742" customFormat="1" ht="18" customHeight="1" x14ac:dyDescent="0.25">
      <c r="B18" s="836" t="s">
        <v>41</v>
      </c>
      <c r="D18" s="837">
        <v>108365</v>
      </c>
      <c r="E18" s="820"/>
      <c r="F18" s="838">
        <v>1</v>
      </c>
      <c r="G18" s="839">
        <v>0.11792867955081494</v>
      </c>
      <c r="H18" s="838">
        <v>23652</v>
      </c>
      <c r="I18" s="839">
        <v>17.203506178054706</v>
      </c>
      <c r="J18" s="838">
        <v>12816</v>
      </c>
      <c r="K18" s="839">
        <v>23.951842855634176</v>
      </c>
      <c r="L18" s="838">
        <v>3140</v>
      </c>
      <c r="M18" s="839">
        <v>4.6309008343014044</v>
      </c>
      <c r="N18" s="838">
        <v>3196</v>
      </c>
      <c r="O18" s="839">
        <v>4.7998732706727214</v>
      </c>
      <c r="P18" s="838">
        <v>4187</v>
      </c>
      <c r="Q18" s="839">
        <v>6.3575879184707995</v>
      </c>
      <c r="R18" s="838">
        <v>85102</v>
      </c>
      <c r="S18" s="839">
        <v>42.934840004224313</v>
      </c>
      <c r="T18" s="838">
        <v>7</v>
      </c>
      <c r="U18" s="839">
        <v>3.5202590910691028E-3</v>
      </c>
      <c r="V18" s="840">
        <f t="shared" si="0"/>
        <v>132101</v>
      </c>
      <c r="W18" s="839">
        <f t="shared" si="0"/>
        <v>100.00000000000001</v>
      </c>
      <c r="X18" s="841"/>
      <c r="Y18" s="835">
        <f t="shared" si="1"/>
        <v>1.2190375121118442</v>
      </c>
    </row>
    <row r="19" spans="2:25" s="742" customFormat="1" ht="18" customHeight="1" x14ac:dyDescent="0.25">
      <c r="B19" s="836" t="s">
        <v>3</v>
      </c>
      <c r="D19" s="837">
        <v>63986</v>
      </c>
      <c r="E19" s="820"/>
      <c r="F19" s="838">
        <v>1318</v>
      </c>
      <c r="G19" s="839">
        <v>2.6363906960921888</v>
      </c>
      <c r="H19" s="838">
        <v>30748</v>
      </c>
      <c r="I19" s="839">
        <v>2.1814006888633752</v>
      </c>
      <c r="J19" s="838">
        <v>3308</v>
      </c>
      <c r="K19" s="839">
        <v>0.29340477101671131</v>
      </c>
      <c r="L19" s="838">
        <v>2275</v>
      </c>
      <c r="M19" s="839">
        <v>6.7525619764425731</v>
      </c>
      <c r="N19" s="838">
        <v>856</v>
      </c>
      <c r="O19" s="839">
        <v>4.8262958710719905</v>
      </c>
      <c r="P19" s="838">
        <v>8778</v>
      </c>
      <c r="Q19" s="839">
        <v>19.628353956712164</v>
      </c>
      <c r="R19" s="838">
        <v>49277</v>
      </c>
      <c r="S19" s="839">
        <v>63.673087553684567</v>
      </c>
      <c r="T19" s="838">
        <v>198</v>
      </c>
      <c r="U19" s="839">
        <v>8.5044861164264157E-3</v>
      </c>
      <c r="V19" s="840">
        <f t="shared" si="0"/>
        <v>96758</v>
      </c>
      <c r="W19" s="839">
        <f t="shared" si="0"/>
        <v>99.999999999999986</v>
      </c>
      <c r="X19" s="841"/>
      <c r="Y19" s="835">
        <f t="shared" si="1"/>
        <v>1.512174538180227</v>
      </c>
    </row>
    <row r="20" spans="2:25" s="633" customFormat="1" ht="18" customHeight="1" x14ac:dyDescent="0.25">
      <c r="B20" s="836" t="s">
        <v>2</v>
      </c>
      <c r="D20" s="833">
        <v>12484</v>
      </c>
      <c r="F20" s="683">
        <v>972</v>
      </c>
      <c r="G20" s="684">
        <v>8.8888888888888893</v>
      </c>
      <c r="H20" s="683">
        <v>3405</v>
      </c>
      <c r="I20" s="684">
        <v>7.0230607966457024</v>
      </c>
      <c r="J20" s="683">
        <v>458</v>
      </c>
      <c r="K20" s="684">
        <v>5.2725366876310273</v>
      </c>
      <c r="L20" s="683">
        <v>760</v>
      </c>
      <c r="M20" s="684">
        <v>6.6876310272536692</v>
      </c>
      <c r="N20" s="683">
        <v>45</v>
      </c>
      <c r="O20" s="684">
        <v>1.519916142557652</v>
      </c>
      <c r="P20" s="683">
        <v>7273</v>
      </c>
      <c r="Q20" s="684">
        <v>53.574423480083858</v>
      </c>
      <c r="R20" s="683">
        <v>2684</v>
      </c>
      <c r="S20" s="684">
        <v>17.033542976939202</v>
      </c>
      <c r="T20" s="683">
        <v>0</v>
      </c>
      <c r="U20" s="684">
        <v>0</v>
      </c>
      <c r="V20" s="834">
        <f t="shared" si="0"/>
        <v>15597</v>
      </c>
      <c r="W20" s="684">
        <f t="shared" si="0"/>
        <v>100</v>
      </c>
      <c r="X20" s="678"/>
      <c r="Y20" s="835">
        <f t="shared" si="1"/>
        <v>1.24935917975008</v>
      </c>
    </row>
    <row r="21" spans="2:25" s="633" customFormat="1" ht="18" customHeight="1" x14ac:dyDescent="0.25">
      <c r="B21" s="682" t="s">
        <v>35</v>
      </c>
      <c r="D21" s="833">
        <v>34668</v>
      </c>
      <c r="F21" s="683">
        <v>2364</v>
      </c>
      <c r="G21" s="684">
        <v>9.48509485094851</v>
      </c>
      <c r="H21" s="683">
        <v>20617</v>
      </c>
      <c r="I21" s="684">
        <v>13.467175488081411</v>
      </c>
      <c r="J21" s="683">
        <v>7061</v>
      </c>
      <c r="K21" s="684">
        <v>37.735744704385816</v>
      </c>
      <c r="L21" s="683">
        <v>3427</v>
      </c>
      <c r="M21" s="684">
        <v>10.646535036778939</v>
      </c>
      <c r="N21" s="683">
        <v>683</v>
      </c>
      <c r="O21" s="684">
        <v>5.0992754825507438</v>
      </c>
      <c r="P21" s="683">
        <v>7112</v>
      </c>
      <c r="Q21" s="684">
        <v>7.2838891654222664</v>
      </c>
      <c r="R21" s="683">
        <v>17101</v>
      </c>
      <c r="S21" s="684">
        <v>16.276754604280736</v>
      </c>
      <c r="T21" s="683">
        <v>2</v>
      </c>
      <c r="U21" s="684">
        <v>5.5306675515734748E-3</v>
      </c>
      <c r="V21" s="834">
        <f t="shared" si="0"/>
        <v>58367</v>
      </c>
      <c r="W21" s="684">
        <f t="shared" si="0"/>
        <v>99.999999999999986</v>
      </c>
      <c r="X21" s="678"/>
      <c r="Y21" s="835">
        <f t="shared" si="1"/>
        <v>1.6835987077420098</v>
      </c>
    </row>
    <row r="22" spans="2:25" s="633" customFormat="1" ht="21" customHeight="1" x14ac:dyDescent="0.25">
      <c r="B22" s="682" t="s">
        <v>42</v>
      </c>
      <c r="D22" s="833">
        <v>63550</v>
      </c>
      <c r="F22" s="683">
        <v>1127</v>
      </c>
      <c r="G22" s="684">
        <v>0.68948988809615985</v>
      </c>
      <c r="H22" s="683">
        <v>40074</v>
      </c>
      <c r="I22" s="684">
        <v>38.969083568386701</v>
      </c>
      <c r="J22" s="683">
        <v>19793</v>
      </c>
      <c r="K22" s="684">
        <v>31.722065519974926</v>
      </c>
      <c r="L22" s="683">
        <v>3355</v>
      </c>
      <c r="M22" s="684">
        <v>6.2533414449790756</v>
      </c>
      <c r="N22" s="683">
        <v>1148</v>
      </c>
      <c r="O22" s="684">
        <v>2.9736555868960051</v>
      </c>
      <c r="P22" s="683">
        <v>5459</v>
      </c>
      <c r="Q22" s="684">
        <v>4.5664878417491659</v>
      </c>
      <c r="R22" s="683">
        <v>18752</v>
      </c>
      <c r="S22" s="684">
        <v>14.824032594067438</v>
      </c>
      <c r="T22" s="683">
        <v>3</v>
      </c>
      <c r="U22" s="684">
        <v>1.8435558505244917E-3</v>
      </c>
      <c r="V22" s="834">
        <f t="shared" si="0"/>
        <v>89711</v>
      </c>
      <c r="W22" s="684">
        <f t="shared" si="0"/>
        <v>99.999999999999986</v>
      </c>
      <c r="X22" s="678"/>
      <c r="Y22" s="835">
        <f t="shared" si="1"/>
        <v>1.4116601101494886</v>
      </c>
    </row>
    <row r="23" spans="2:25" s="633" customFormat="1" ht="18" customHeight="1" x14ac:dyDescent="0.25">
      <c r="B23" s="682" t="s">
        <v>43</v>
      </c>
      <c r="D23" s="833">
        <v>17129</v>
      </c>
      <c r="F23" s="683">
        <v>378</v>
      </c>
      <c r="G23" s="684">
        <v>5.7716568544995797</v>
      </c>
      <c r="H23" s="683">
        <v>8733</v>
      </c>
      <c r="I23" s="684">
        <v>26.377207737594617</v>
      </c>
      <c r="J23" s="683">
        <v>2109</v>
      </c>
      <c r="K23" s="684">
        <v>6.8544995794785537</v>
      </c>
      <c r="L23" s="683">
        <v>693</v>
      </c>
      <c r="M23" s="684">
        <v>5.6244743481917574</v>
      </c>
      <c r="N23" s="683">
        <v>20</v>
      </c>
      <c r="O23" s="684">
        <v>0.48359966358284273</v>
      </c>
      <c r="P23" s="683">
        <v>224</v>
      </c>
      <c r="Q23" s="684">
        <v>7.0962994112699747</v>
      </c>
      <c r="R23" s="683">
        <v>12365</v>
      </c>
      <c r="S23" s="684">
        <v>47.792262405382672</v>
      </c>
      <c r="T23" s="683">
        <v>2</v>
      </c>
      <c r="U23" s="684">
        <v>0</v>
      </c>
      <c r="V23" s="834">
        <f>F23+H23+J23+L23+N23+P23+R23+T23</f>
        <v>24524</v>
      </c>
      <c r="W23" s="684">
        <f t="shared" si="0"/>
        <v>100</v>
      </c>
      <c r="X23" s="678"/>
      <c r="Y23" s="835">
        <f t="shared" si="1"/>
        <v>1.4317239768813124</v>
      </c>
    </row>
    <row r="24" spans="2:25" s="633" customFormat="1" ht="22.5" customHeight="1" x14ac:dyDescent="0.25">
      <c r="B24" s="682" t="s">
        <v>44</v>
      </c>
      <c r="D24" s="833">
        <v>7512</v>
      </c>
      <c r="F24" s="685">
        <v>1384</v>
      </c>
      <c r="G24" s="686">
        <v>7.9028995279838163</v>
      </c>
      <c r="H24" s="685">
        <v>2575</v>
      </c>
      <c r="I24" s="684">
        <v>17.80175320296696</v>
      </c>
      <c r="J24" s="685">
        <v>713</v>
      </c>
      <c r="K24" s="684">
        <v>7.026298044504383</v>
      </c>
      <c r="L24" s="685">
        <v>266</v>
      </c>
      <c r="M24" s="684">
        <v>1.2946729602157789</v>
      </c>
      <c r="N24" s="685">
        <v>75</v>
      </c>
      <c r="O24" s="684">
        <v>2.4679703304113283</v>
      </c>
      <c r="P24" s="685">
        <v>927</v>
      </c>
      <c r="Q24" s="684">
        <v>3.236682400539447</v>
      </c>
      <c r="R24" s="685">
        <v>5843</v>
      </c>
      <c r="S24" s="684">
        <v>60.229265003371545</v>
      </c>
      <c r="T24" s="685">
        <v>12</v>
      </c>
      <c r="U24" s="684">
        <v>4.0458530006743092E-2</v>
      </c>
      <c r="V24" s="842">
        <f t="shared" si="0"/>
        <v>11795</v>
      </c>
      <c r="W24" s="684">
        <f t="shared" si="0"/>
        <v>99.999999999999986</v>
      </c>
      <c r="X24" s="678"/>
      <c r="Y24" s="835">
        <f t="shared" si="1"/>
        <v>1.5701544195953141</v>
      </c>
    </row>
    <row r="25" spans="2:25" s="633" customFormat="1" ht="18" customHeight="1" x14ac:dyDescent="0.25">
      <c r="B25" s="682" t="s">
        <v>45</v>
      </c>
      <c r="D25" s="833">
        <v>32986</v>
      </c>
      <c r="F25" s="685">
        <v>378</v>
      </c>
      <c r="G25" s="686">
        <v>0.14814347853495555</v>
      </c>
      <c r="H25" s="685">
        <v>14711</v>
      </c>
      <c r="I25" s="684">
        <v>26.640610225052008</v>
      </c>
      <c r="J25" s="685">
        <v>3685</v>
      </c>
      <c r="K25" s="684">
        <v>10.29754775263191</v>
      </c>
      <c r="L25" s="685">
        <v>2645</v>
      </c>
      <c r="M25" s="684">
        <v>7.0888230473428733</v>
      </c>
      <c r="N25" s="685">
        <v>2456</v>
      </c>
      <c r="O25" s="684">
        <v>6.2819138876631158</v>
      </c>
      <c r="P25" s="685">
        <v>40</v>
      </c>
      <c r="Q25" s="684">
        <v>0.15444745634495366</v>
      </c>
      <c r="R25" s="685">
        <v>20083</v>
      </c>
      <c r="S25" s="684">
        <v>42.274475193847316</v>
      </c>
      <c r="T25" s="685">
        <v>2822</v>
      </c>
      <c r="U25" s="684">
        <v>7.1140389585828654</v>
      </c>
      <c r="V25" s="842">
        <f t="shared" si="0"/>
        <v>46820</v>
      </c>
      <c r="W25" s="684">
        <f t="shared" si="0"/>
        <v>100</v>
      </c>
      <c r="X25" s="678"/>
      <c r="Y25" s="835">
        <f t="shared" si="1"/>
        <v>1.4193900442612017</v>
      </c>
    </row>
    <row r="26" spans="2:25" s="633" customFormat="1" ht="18" customHeight="1" x14ac:dyDescent="0.25">
      <c r="B26" s="682" t="s">
        <v>46</v>
      </c>
      <c r="D26" s="833">
        <v>3215</v>
      </c>
      <c r="F26" s="685">
        <v>302</v>
      </c>
      <c r="G26" s="686">
        <v>4.0505508749189891</v>
      </c>
      <c r="H26" s="685">
        <v>2306</v>
      </c>
      <c r="I26" s="684">
        <v>34.348671419313028</v>
      </c>
      <c r="J26" s="685">
        <v>1679</v>
      </c>
      <c r="K26" s="684">
        <v>46.953985742060922</v>
      </c>
      <c r="L26" s="685">
        <v>300</v>
      </c>
      <c r="M26" s="684">
        <v>6.675307841866494</v>
      </c>
      <c r="N26" s="685">
        <v>124</v>
      </c>
      <c r="O26" s="684">
        <v>3.6292935839274141</v>
      </c>
      <c r="P26" s="685">
        <v>41</v>
      </c>
      <c r="Q26" s="684">
        <v>4.2125729099157487</v>
      </c>
      <c r="R26" s="685">
        <v>8</v>
      </c>
      <c r="S26" s="684">
        <v>0.12961762799740764</v>
      </c>
      <c r="T26" s="685">
        <v>0</v>
      </c>
      <c r="U26" s="684">
        <v>0</v>
      </c>
      <c r="V26" s="842">
        <f t="shared" si="0"/>
        <v>4760</v>
      </c>
      <c r="W26" s="684">
        <f t="shared" si="0"/>
        <v>100.00000000000001</v>
      </c>
      <c r="X26" s="678"/>
      <c r="Y26" s="835">
        <f t="shared" si="1"/>
        <v>1.4805598755832037</v>
      </c>
    </row>
    <row r="27" spans="2:25" s="633" customFormat="1" ht="18" customHeight="1" x14ac:dyDescent="0.25">
      <c r="B27" s="682" t="s">
        <v>1</v>
      </c>
      <c r="D27" s="833">
        <v>1288</v>
      </c>
      <c r="F27" s="685">
        <v>324</v>
      </c>
      <c r="G27" s="686">
        <v>16.482582837723026</v>
      </c>
      <c r="H27" s="685">
        <v>360</v>
      </c>
      <c r="I27" s="684">
        <v>25.06372132540357</v>
      </c>
      <c r="J27" s="685">
        <v>525</v>
      </c>
      <c r="K27" s="684">
        <v>33.389974511469838</v>
      </c>
      <c r="L27" s="685">
        <v>25</v>
      </c>
      <c r="M27" s="684">
        <v>2.2090059473237043</v>
      </c>
      <c r="N27" s="685">
        <v>0</v>
      </c>
      <c r="O27" s="684">
        <v>0.16992353440951571</v>
      </c>
      <c r="P27" s="685">
        <v>1</v>
      </c>
      <c r="Q27" s="684">
        <v>8.4961767204757857E-2</v>
      </c>
      <c r="R27" s="685">
        <v>564</v>
      </c>
      <c r="S27" s="684">
        <v>22.59983007646559</v>
      </c>
      <c r="T27" s="685">
        <v>0</v>
      </c>
      <c r="U27" s="684">
        <v>0</v>
      </c>
      <c r="V27" s="834">
        <f t="shared" si="0"/>
        <v>1799</v>
      </c>
      <c r="W27" s="684">
        <f t="shared" si="0"/>
        <v>100</v>
      </c>
      <c r="X27" s="678"/>
      <c r="Y27" s="835">
        <f t="shared" si="1"/>
        <v>1.3967391304347827</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617945</v>
      </c>
      <c r="E30" s="1225"/>
      <c r="F30" s="1250">
        <f>SUM(F10:F27)</f>
        <v>27053</v>
      </c>
      <c r="G30" s="1251">
        <f>F30*100/$V30</f>
        <v>3.008974759670195</v>
      </c>
      <c r="H30" s="1250">
        <f>SUM(H10:H27)</f>
        <v>291966</v>
      </c>
      <c r="I30" s="1251">
        <f>H30*100/$V30</f>
        <v>32.473970527552147</v>
      </c>
      <c r="J30" s="1250">
        <f>SUM(J10:J27)</f>
        <v>167830</v>
      </c>
      <c r="K30" s="1251">
        <f>J30*100/$V30</f>
        <v>18.666921743076511</v>
      </c>
      <c r="L30" s="1250">
        <f>SUM(L10:L27)</f>
        <v>27172</v>
      </c>
      <c r="M30" s="1251">
        <f>L30*100/$V30</f>
        <v>3.0222105559368106</v>
      </c>
      <c r="N30" s="1250">
        <f>SUM(N10:N27)</f>
        <v>10876</v>
      </c>
      <c r="O30" s="1251">
        <f>N30*100/$V30</f>
        <v>1.2096850436614439</v>
      </c>
      <c r="P30" s="1250">
        <f>SUM(P10:P27)</f>
        <v>67569</v>
      </c>
      <c r="Q30" s="1251">
        <f>P30*100/$V30</f>
        <v>7.5153741003273353</v>
      </c>
      <c r="R30" s="1250">
        <f>SUM(R10:R27)</f>
        <v>302112</v>
      </c>
      <c r="S30" s="1251">
        <f>R30*100/$V30</f>
        <v>33.602461190754518</v>
      </c>
      <c r="T30" s="1250">
        <f>SUM(T10:T28)</f>
        <v>4499</v>
      </c>
      <c r="U30" s="1251">
        <f>T30*100/$V30</f>
        <v>0.5004020790210405</v>
      </c>
      <c r="V30" s="1250">
        <f>SUM(V10:V27)</f>
        <v>899077</v>
      </c>
      <c r="W30" s="1251">
        <f>G30+I30+K30+M30+O30+Q30+S30+U30</f>
        <v>100.00000000000001</v>
      </c>
      <c r="X30" s="1267"/>
      <c r="Y30" s="1268">
        <f>(V30/D30)</f>
        <v>1.4549466376457452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1"/>
      <c r="R33" s="1341"/>
      <c r="S33" s="1341"/>
      <c r="T33" s="1341"/>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5">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5">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5">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5">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5">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5">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5">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3" t="s">
        <v>415</v>
      </c>
      <c r="C3" s="1563"/>
      <c r="D3" s="1563"/>
      <c r="E3" s="1563"/>
      <c r="F3" s="1563"/>
      <c r="G3" s="1563"/>
      <c r="H3" s="1563"/>
      <c r="I3" s="1563"/>
      <c r="J3" s="1563"/>
      <c r="K3" s="1563"/>
      <c r="L3" s="1563"/>
      <c r="M3" s="1563"/>
      <c r="N3" s="1563"/>
      <c r="O3" s="1563"/>
      <c r="P3" s="1563"/>
      <c r="Q3" s="1563"/>
      <c r="R3" s="1563"/>
      <c r="S3" s="1563"/>
      <c r="T3" s="1563"/>
      <c r="U3" s="1563"/>
      <c r="V3" s="1563"/>
      <c r="W3" s="1563"/>
      <c r="X3" s="1563"/>
      <c r="Y3" s="7"/>
    </row>
    <row r="4" spans="2:25" s="4"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6" t="s">
        <v>52</v>
      </c>
      <c r="G6" s="1566"/>
      <c r="H6" s="1566"/>
      <c r="I6" s="1566"/>
      <c r="J6" s="1566"/>
      <c r="K6" s="1566"/>
      <c r="L6" s="1566"/>
      <c r="M6" s="1566"/>
      <c r="N6" s="1566"/>
      <c r="O6" s="1566"/>
      <c r="P6" s="1566"/>
      <c r="Q6" s="1566"/>
      <c r="R6" s="1566"/>
      <c r="S6" s="1566"/>
      <c r="T6" s="1566"/>
      <c r="U6" s="1566"/>
      <c r="V6" s="1566"/>
      <c r="W6" s="1566"/>
      <c r="X6" s="154"/>
      <c r="Y6" s="154"/>
    </row>
    <row r="7" spans="2:25" s="133"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row>
    <row r="8" spans="2:25" s="155"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115952</v>
      </c>
      <c r="F10" s="164">
        <f>'41cbenpreGI'!F10+'41cbenpreGI'!H10+'41cbenpreGI'!J10+'41cbenpreGI'!L10+'41cbenpreGI'!N10</f>
        <v>165179</v>
      </c>
      <c r="G10" s="165">
        <f t="shared" ref="G10:G27" si="0">F10*100/$N10</f>
        <v>85.971176216475044</v>
      </c>
      <c r="H10" s="164">
        <f>'41cbenpreGI'!P10</f>
        <v>107</v>
      </c>
      <c r="I10" s="165">
        <f t="shared" ref="I10:I27" si="1">H10*100/$N10</f>
        <v>5.56905893313486E-2</v>
      </c>
      <c r="J10" s="164">
        <f>'41cbenpreGI'!R10</f>
        <v>26847</v>
      </c>
      <c r="K10" s="165">
        <f t="shared" ref="K10:K27" si="2">J10*100/$N10</f>
        <v>13.973133194193606</v>
      </c>
      <c r="L10" s="164">
        <f>'41cbenpreGI'!T10</f>
        <v>0</v>
      </c>
      <c r="M10" s="165">
        <f t="shared" ref="M10:M27" si="3">L10*100/$N10</f>
        <v>0</v>
      </c>
      <c r="N10" s="164">
        <f>F10+H10+J10+L10</f>
        <v>192133</v>
      </c>
      <c r="O10" s="165">
        <f>G10+I10+K10+M10</f>
        <v>100</v>
      </c>
      <c r="P10" s="166"/>
      <c r="Q10" s="166">
        <f t="shared" ref="Q10:Q27" si="4">N10/D10</f>
        <v>1.6570046226024562</v>
      </c>
    </row>
    <row r="11" spans="2:25" s="162" customFormat="1" ht="18" customHeight="1" x14ac:dyDescent="0.25">
      <c r="B11" s="146" t="s">
        <v>7</v>
      </c>
      <c r="C11" s="159"/>
      <c r="D11" s="163">
        <f>'41cbenpreGI'!D11</f>
        <v>17580</v>
      </c>
      <c r="F11" s="164">
        <f>'41cbenpreGI'!F11+'41cbenpreGI'!H11+'41cbenpreGI'!J11+'41cbenpreGI'!L11+'41cbenpreGI'!N11</f>
        <v>10788</v>
      </c>
      <c r="G11" s="165">
        <f t="shared" si="0"/>
        <v>45.4614412136536</v>
      </c>
      <c r="H11" s="164">
        <f>'41cbenpreGI'!P11</f>
        <v>1939</v>
      </c>
      <c r="I11" s="165">
        <f t="shared" si="1"/>
        <v>8.171091445427729</v>
      </c>
      <c r="J11" s="164">
        <f>'41cbenpreGI'!R11</f>
        <v>11003</v>
      </c>
      <c r="K11" s="165">
        <f t="shared" si="2"/>
        <v>46.367467340918665</v>
      </c>
      <c r="L11" s="164">
        <f>'41cbenpreGI'!T11</f>
        <v>0</v>
      </c>
      <c r="M11" s="165">
        <f t="shared" si="3"/>
        <v>0</v>
      </c>
      <c r="N11" s="164">
        <f t="shared" ref="N11:O27" si="5">F11+H11+J11+L11</f>
        <v>23730</v>
      </c>
      <c r="O11" s="165">
        <f t="shared" si="5"/>
        <v>100</v>
      </c>
      <c r="P11" s="166"/>
      <c r="Q11" s="166">
        <f t="shared" si="4"/>
        <v>1.3498293515358362</v>
      </c>
    </row>
    <row r="12" spans="2:25" s="162" customFormat="1" ht="22.5" customHeight="1" x14ac:dyDescent="0.25">
      <c r="B12" s="146" t="s">
        <v>37</v>
      </c>
      <c r="C12" s="159"/>
      <c r="D12" s="163">
        <f>'41cbenpreGI'!D12</f>
        <v>15523</v>
      </c>
      <c r="F12" s="164">
        <f>'41cbenpreGI'!F12+'41cbenpreGI'!H12+'41cbenpreGI'!J12+'41cbenpreGI'!L12+'41cbenpreGI'!N12</f>
        <v>14475</v>
      </c>
      <c r="G12" s="165">
        <f t="shared" si="0"/>
        <v>64.712982832618025</v>
      </c>
      <c r="H12" s="164">
        <f>'41cbenpreGI'!P12</f>
        <v>1660</v>
      </c>
      <c r="I12" s="165">
        <f t="shared" si="1"/>
        <v>7.4213161659513593</v>
      </c>
      <c r="J12" s="164">
        <f>'41cbenpreGI'!R12</f>
        <v>6222</v>
      </c>
      <c r="K12" s="165">
        <f t="shared" si="2"/>
        <v>27.816523605150216</v>
      </c>
      <c r="L12" s="164">
        <f>'41cbenpreGI'!T12</f>
        <v>11</v>
      </c>
      <c r="M12" s="165">
        <f t="shared" si="3"/>
        <v>4.9177396280400569E-2</v>
      </c>
      <c r="N12" s="164">
        <f t="shared" si="5"/>
        <v>22368</v>
      </c>
      <c r="O12" s="165">
        <f t="shared" si="5"/>
        <v>99.999999999999986</v>
      </c>
      <c r="P12" s="166"/>
      <c r="Q12" s="166">
        <f t="shared" si="4"/>
        <v>1.440958577594537</v>
      </c>
    </row>
    <row r="13" spans="2:25" s="162" customFormat="1" ht="18" customHeight="1" x14ac:dyDescent="0.25">
      <c r="B13" s="146" t="s">
        <v>38</v>
      </c>
      <c r="C13" s="159"/>
      <c r="D13" s="163">
        <f>'41cbenpreGI'!D13</f>
        <v>15073</v>
      </c>
      <c r="F13" s="164">
        <f>'41cbenpreGI'!F13+'41cbenpreGI'!H13+'41cbenpreGI'!J13+'41cbenpreGI'!L13+'41cbenpreGI'!N13</f>
        <v>13545</v>
      </c>
      <c r="G13" s="165">
        <f t="shared" si="0"/>
        <v>50.756951210372478</v>
      </c>
      <c r="H13" s="164">
        <f>'41cbenpreGI'!P13</f>
        <v>50</v>
      </c>
      <c r="I13" s="165">
        <f t="shared" si="1"/>
        <v>0.18736416098328712</v>
      </c>
      <c r="J13" s="164">
        <f>'41cbenpreGI'!R13</f>
        <v>13091</v>
      </c>
      <c r="K13" s="165">
        <f t="shared" si="2"/>
        <v>49.055684628644229</v>
      </c>
      <c r="L13" s="164">
        <f>'41cbenpreGI'!T13</f>
        <v>0</v>
      </c>
      <c r="M13" s="165">
        <f t="shared" si="3"/>
        <v>0</v>
      </c>
      <c r="N13" s="164">
        <f t="shared" si="5"/>
        <v>26686</v>
      </c>
      <c r="O13" s="165">
        <f t="shared" si="5"/>
        <v>100</v>
      </c>
      <c r="P13" s="166"/>
      <c r="Q13" s="166">
        <f t="shared" si="4"/>
        <v>1.7704504743581237</v>
      </c>
    </row>
    <row r="14" spans="2:25" s="162" customFormat="1" ht="18" customHeight="1" x14ac:dyDescent="0.25">
      <c r="B14" s="146" t="s">
        <v>6</v>
      </c>
      <c r="C14" s="159"/>
      <c r="D14" s="163">
        <f>'41cbenpreGI'!D14</f>
        <v>21181</v>
      </c>
      <c r="F14" s="164">
        <f>'41cbenpreGI'!F14+'41cbenpreGI'!H14+'41cbenpreGI'!J14+'41cbenpreGI'!L14+'41cbenpreGI'!N14</f>
        <v>6698</v>
      </c>
      <c r="G14" s="165">
        <f t="shared" si="0"/>
        <v>25.388522477446745</v>
      </c>
      <c r="H14" s="164">
        <f>'41cbenpreGI'!P14</f>
        <v>11116</v>
      </c>
      <c r="I14" s="165">
        <f t="shared" si="1"/>
        <v>42.134788871200058</v>
      </c>
      <c r="J14" s="164">
        <f>'41cbenpreGI'!R14</f>
        <v>8540</v>
      </c>
      <c r="K14" s="165">
        <f t="shared" si="2"/>
        <v>32.370555681904328</v>
      </c>
      <c r="L14" s="164">
        <f>'41cbenpreGI'!T14</f>
        <v>28</v>
      </c>
      <c r="M14" s="165">
        <f t="shared" si="3"/>
        <v>0.10613296944886665</v>
      </c>
      <c r="N14" s="164">
        <f t="shared" si="5"/>
        <v>26382</v>
      </c>
      <c r="O14" s="165">
        <f t="shared" si="5"/>
        <v>99.999999999999986</v>
      </c>
      <c r="P14" s="166"/>
      <c r="Q14" s="166">
        <f t="shared" si="4"/>
        <v>1.2455502573060762</v>
      </c>
    </row>
    <row r="15" spans="2:25" s="162" customFormat="1" ht="18" customHeight="1" x14ac:dyDescent="0.25">
      <c r="B15" s="146" t="s">
        <v>5</v>
      </c>
      <c r="C15" s="159"/>
      <c r="D15" s="163">
        <f>'41cbenpreGI'!D15</f>
        <v>5622</v>
      </c>
      <c r="F15" s="164">
        <f>'41cbenpreGI'!F15+'41cbenpreGI'!H15+'41cbenpreGI'!J15+'41cbenpreGI'!L15+'41cbenpreGI'!N15</f>
        <v>4208</v>
      </c>
      <c r="G15" s="165">
        <f t="shared" si="0"/>
        <v>52.449208525489219</v>
      </c>
      <c r="H15" s="164">
        <f>'41cbenpreGI'!P15</f>
        <v>23</v>
      </c>
      <c r="I15" s="165">
        <f t="shared" si="1"/>
        <v>0.28667580705471768</v>
      </c>
      <c r="J15" s="164">
        <f>'41cbenpreGI'!R15</f>
        <v>3792</v>
      </c>
      <c r="K15" s="165">
        <f t="shared" si="2"/>
        <v>47.264115667456061</v>
      </c>
      <c r="L15" s="164">
        <f>'41cbenpreGI'!T15</f>
        <v>0</v>
      </c>
      <c r="M15" s="165">
        <f t="shared" si="3"/>
        <v>0</v>
      </c>
      <c r="N15" s="164">
        <f t="shared" si="5"/>
        <v>8023</v>
      </c>
      <c r="O15" s="165">
        <f t="shared" si="5"/>
        <v>100</v>
      </c>
      <c r="P15" s="166"/>
      <c r="Q15" s="166">
        <f t="shared" si="4"/>
        <v>1.4270722162931342</v>
      </c>
    </row>
    <row r="16" spans="2:25" s="162" customFormat="1" ht="18" customHeight="1" x14ac:dyDescent="0.25">
      <c r="B16" s="146" t="s">
        <v>4</v>
      </c>
      <c r="C16" s="159"/>
      <c r="D16" s="163">
        <f>'41cbenpreGI'!D16</f>
        <v>51309</v>
      </c>
      <c r="F16" s="164">
        <f>'41cbenpreGI'!F16+'41cbenpreGI'!H16+'41cbenpreGI'!J16+'41cbenpreGI'!L16+'41cbenpreGI'!N16</f>
        <v>41337</v>
      </c>
      <c r="G16" s="165">
        <f t="shared" si="0"/>
        <v>56.290597126710693</v>
      </c>
      <c r="H16" s="164">
        <f>'41cbenpreGI'!P16</f>
        <v>15035</v>
      </c>
      <c r="I16" s="165">
        <f t="shared" si="1"/>
        <v>20.473888472799075</v>
      </c>
      <c r="J16" s="164">
        <f>'41cbenpreGI'!R16</f>
        <v>15650</v>
      </c>
      <c r="K16" s="165">
        <f t="shared" si="2"/>
        <v>21.311363791107784</v>
      </c>
      <c r="L16" s="164">
        <f>'41cbenpreGI'!T16</f>
        <v>1413</v>
      </c>
      <c r="M16" s="165">
        <f t="shared" si="3"/>
        <v>1.924150609382447</v>
      </c>
      <c r="N16" s="164">
        <f t="shared" si="5"/>
        <v>73435</v>
      </c>
      <c r="O16" s="165">
        <f t="shared" si="5"/>
        <v>100</v>
      </c>
      <c r="P16" s="166"/>
      <c r="Q16" s="166">
        <f t="shared" si="4"/>
        <v>1.4312303884308795</v>
      </c>
    </row>
    <row r="17" spans="2:25" s="162" customFormat="1" ht="18" customHeight="1" x14ac:dyDescent="0.25">
      <c r="B17" s="146" t="s">
        <v>40</v>
      </c>
      <c r="C17" s="159"/>
      <c r="D17" s="163">
        <f>'41cbenpreGI'!D17</f>
        <v>30522</v>
      </c>
      <c r="F17" s="164">
        <f>'41cbenpreGI'!F17+'41cbenpreGI'!H17+'41cbenpreGI'!J17+'41cbenpreGI'!L17+'41cbenpreGI'!N17</f>
        <v>35302</v>
      </c>
      <c r="G17" s="165">
        <f t="shared" si="0"/>
        <v>80.071674832153874</v>
      </c>
      <c r="H17" s="164">
        <f>'41cbenpreGI'!P17</f>
        <v>3597</v>
      </c>
      <c r="I17" s="165">
        <f t="shared" si="1"/>
        <v>8.158682634730539</v>
      </c>
      <c r="J17" s="164">
        <f>'41cbenpreGI'!R17</f>
        <v>5188</v>
      </c>
      <c r="K17" s="165">
        <f t="shared" si="2"/>
        <v>11.767374342224642</v>
      </c>
      <c r="L17" s="164">
        <f>'41cbenpreGI'!T17</f>
        <v>1</v>
      </c>
      <c r="M17" s="165">
        <f t="shared" si="3"/>
        <v>2.2681908909453819E-3</v>
      </c>
      <c r="N17" s="164">
        <f t="shared" si="5"/>
        <v>44088</v>
      </c>
      <c r="O17" s="165">
        <f t="shared" si="5"/>
        <v>100</v>
      </c>
      <c r="P17" s="166"/>
      <c r="Q17" s="166">
        <f t="shared" si="4"/>
        <v>1.444466286612935</v>
      </c>
    </row>
    <row r="18" spans="2:25" s="162" customFormat="1" ht="18" customHeight="1" x14ac:dyDescent="0.25">
      <c r="B18" s="146" t="s">
        <v>41</v>
      </c>
      <c r="C18" s="159"/>
      <c r="D18" s="163">
        <f>'41cbenpreGI'!D18</f>
        <v>108365</v>
      </c>
      <c r="F18" s="164">
        <f>'41cbenpreGI'!F18+'41cbenpreGI'!H18+'41cbenpreGI'!J18+'41cbenpreGI'!L18+'41cbenpreGI'!N18</f>
        <v>42805</v>
      </c>
      <c r="G18" s="165">
        <f t="shared" si="0"/>
        <v>32.403236917207288</v>
      </c>
      <c r="H18" s="164">
        <f>'41cbenpreGI'!P18</f>
        <v>4187</v>
      </c>
      <c r="I18" s="165">
        <f t="shared" si="1"/>
        <v>3.1695445151815655</v>
      </c>
      <c r="J18" s="164">
        <f>'41cbenpreGI'!R18</f>
        <v>85102</v>
      </c>
      <c r="K18" s="165">
        <f t="shared" si="2"/>
        <v>64.421919591827461</v>
      </c>
      <c r="L18" s="164">
        <f>'41cbenpreGI'!T18</f>
        <v>7</v>
      </c>
      <c r="M18" s="165">
        <f t="shared" si="3"/>
        <v>5.298975783680669E-3</v>
      </c>
      <c r="N18" s="164">
        <f t="shared" si="5"/>
        <v>132101</v>
      </c>
      <c r="O18" s="165">
        <f t="shared" si="5"/>
        <v>99.999999999999986</v>
      </c>
      <c r="P18" s="166"/>
      <c r="Q18" s="166">
        <f t="shared" si="4"/>
        <v>1.2190375121118442</v>
      </c>
    </row>
    <row r="19" spans="2:25" s="162" customFormat="1" ht="18" customHeight="1" x14ac:dyDescent="0.25">
      <c r="B19" s="146" t="s">
        <v>3</v>
      </c>
      <c r="C19" s="159"/>
      <c r="D19" s="163">
        <f>'41cbenpreGI'!D19</f>
        <v>63986</v>
      </c>
      <c r="F19" s="164">
        <f>'41cbenpreGI'!F19+'41cbenpreGI'!H19+'41cbenpreGI'!J19+'41cbenpreGI'!L19+'41cbenpreGI'!N19</f>
        <v>38505</v>
      </c>
      <c r="G19" s="165">
        <f t="shared" si="0"/>
        <v>39.795159056615475</v>
      </c>
      <c r="H19" s="164">
        <f>'41cbenpreGI'!P19</f>
        <v>8778</v>
      </c>
      <c r="I19" s="165">
        <f>H19*100/$N19</f>
        <v>9.0721180677566711</v>
      </c>
      <c r="J19" s="164">
        <f>'41cbenpreGI'!R19</f>
        <v>49277</v>
      </c>
      <c r="K19" s="165">
        <f>J19*100/$N19</f>
        <v>50.928088633498007</v>
      </c>
      <c r="L19" s="164">
        <f>'41cbenpreGI'!T19</f>
        <v>198</v>
      </c>
      <c r="M19" s="165">
        <f t="shared" si="3"/>
        <v>0.20463424212984974</v>
      </c>
      <c r="N19" s="164">
        <f t="shared" si="5"/>
        <v>96758</v>
      </c>
      <c r="O19" s="165">
        <f t="shared" si="5"/>
        <v>100</v>
      </c>
      <c r="P19" s="166"/>
      <c r="Q19" s="166">
        <f t="shared" si="4"/>
        <v>1.512174538180227</v>
      </c>
    </row>
    <row r="20" spans="2:25" s="162" customFormat="1" ht="18" customHeight="1" x14ac:dyDescent="0.25">
      <c r="B20" s="146" t="s">
        <v>2</v>
      </c>
      <c r="C20" s="159"/>
      <c r="D20" s="163">
        <f>'41cbenpreGI'!D20</f>
        <v>12484</v>
      </c>
      <c r="F20" s="164">
        <f>'41cbenpreGI'!F20+'41cbenpreGI'!H20+'41cbenpreGI'!J20+'41cbenpreGI'!L20+'41cbenpreGI'!N20</f>
        <v>5640</v>
      </c>
      <c r="G20" s="165">
        <f t="shared" si="0"/>
        <v>36.160800153875748</v>
      </c>
      <c r="H20" s="164">
        <f>'41cbenpreGI'!P20</f>
        <v>7273</v>
      </c>
      <c r="I20" s="165">
        <f>H20*100/$N20</f>
        <v>46.630762326088352</v>
      </c>
      <c r="J20" s="164">
        <f>'41cbenpreGI'!R20</f>
        <v>2684</v>
      </c>
      <c r="K20" s="165">
        <f>J20*100/$N20</f>
        <v>17.208437520035904</v>
      </c>
      <c r="L20" s="164">
        <f>'41cbenpreGI'!T20</f>
        <v>0</v>
      </c>
      <c r="M20" s="165">
        <f t="shared" si="3"/>
        <v>0</v>
      </c>
      <c r="N20" s="164">
        <f t="shared" si="5"/>
        <v>15597</v>
      </c>
      <c r="O20" s="165">
        <f t="shared" si="5"/>
        <v>100</v>
      </c>
      <c r="P20" s="166"/>
      <c r="Q20" s="166">
        <f t="shared" si="4"/>
        <v>1.24935917975008</v>
      </c>
    </row>
    <row r="21" spans="2:25" s="162" customFormat="1" ht="18" customHeight="1" x14ac:dyDescent="0.25">
      <c r="B21" s="146" t="s">
        <v>35</v>
      </c>
      <c r="C21" s="159"/>
      <c r="D21" s="163">
        <f>'41cbenpreGI'!D21</f>
        <v>34668</v>
      </c>
      <c r="F21" s="164">
        <f>'41cbenpreGI'!F21+'41cbenpreGI'!H21+'41cbenpreGI'!J21+'41cbenpreGI'!L21+'41cbenpreGI'!N21</f>
        <v>34152</v>
      </c>
      <c r="G21" s="165">
        <f t="shared" si="0"/>
        <v>58.512515633834184</v>
      </c>
      <c r="H21" s="164">
        <f>'41cbenpreGI'!P21</f>
        <v>7112</v>
      </c>
      <c r="I21" s="165">
        <f>H21*100/$N21</f>
        <v>12.184967533023798</v>
      </c>
      <c r="J21" s="164">
        <f>'41cbenpreGI'!R21</f>
        <v>17101</v>
      </c>
      <c r="K21" s="165">
        <f>J21*100/$N21</f>
        <v>29.299090239347578</v>
      </c>
      <c r="L21" s="164">
        <f>'41cbenpreGI'!T21</f>
        <v>2</v>
      </c>
      <c r="M21" s="165">
        <f t="shared" si="3"/>
        <v>3.4265937944386385E-3</v>
      </c>
      <c r="N21" s="164">
        <f t="shared" si="5"/>
        <v>58367</v>
      </c>
      <c r="O21" s="165">
        <f t="shared" si="5"/>
        <v>100</v>
      </c>
      <c r="P21" s="166"/>
      <c r="Q21" s="166">
        <f t="shared" si="4"/>
        <v>1.6835987077420098</v>
      </c>
    </row>
    <row r="22" spans="2:25" s="162" customFormat="1" ht="21" customHeight="1" x14ac:dyDescent="0.25">
      <c r="B22" s="146" t="s">
        <v>42</v>
      </c>
      <c r="C22" s="159"/>
      <c r="D22" s="163">
        <f>'41cbenpreGI'!D22</f>
        <v>63550</v>
      </c>
      <c r="F22" s="164">
        <f>'41cbenpreGI'!F22+'41cbenpreGI'!H22+'41cbenpreGI'!J22+'41cbenpreGI'!L22+'41cbenpreGI'!N22</f>
        <v>65497</v>
      </c>
      <c r="G22" s="165">
        <f t="shared" si="0"/>
        <v>73.008884083334266</v>
      </c>
      <c r="H22" s="164">
        <f>'41cbenpreGI'!P22</f>
        <v>5459</v>
      </c>
      <c r="I22" s="165">
        <f>H22*100/$N22</f>
        <v>6.0850954732418545</v>
      </c>
      <c r="J22" s="164">
        <f>'41cbenpreGI'!R22</f>
        <v>18752</v>
      </c>
      <c r="K22" s="165">
        <f>J22*100/$N22</f>
        <v>20.90267637190534</v>
      </c>
      <c r="L22" s="164">
        <f>'41cbenpreGI'!T22</f>
        <v>3</v>
      </c>
      <c r="M22" s="165">
        <f t="shared" si="3"/>
        <v>3.3440715185428767E-3</v>
      </c>
      <c r="N22" s="164">
        <f t="shared" si="5"/>
        <v>89711</v>
      </c>
      <c r="O22" s="165">
        <f t="shared" si="5"/>
        <v>100</v>
      </c>
      <c r="P22" s="166"/>
      <c r="Q22" s="166">
        <f t="shared" si="4"/>
        <v>1.4116601101494886</v>
      </c>
    </row>
    <row r="23" spans="2:25" s="162" customFormat="1" ht="18" customHeight="1" x14ac:dyDescent="0.25">
      <c r="B23" s="146" t="s">
        <v>43</v>
      </c>
      <c r="C23" s="159"/>
      <c r="D23" s="163">
        <f>'41cbenpreGI'!D23</f>
        <v>17129</v>
      </c>
      <c r="F23" s="164">
        <f>'41cbenpreGI'!F23+'41cbenpreGI'!H23+'41cbenpreGI'!J23+'41cbenpreGI'!L23+'41cbenpreGI'!N23</f>
        <v>11933</v>
      </c>
      <c r="G23" s="165">
        <f t="shared" si="0"/>
        <v>48.658457021693039</v>
      </c>
      <c r="H23" s="164">
        <f>'41cbenpreGI'!P23</f>
        <v>224</v>
      </c>
      <c r="I23" s="165">
        <f>H23*100/$N23</f>
        <v>0.91339096395367803</v>
      </c>
      <c r="J23" s="164">
        <f>'41cbenpreGI'!R23</f>
        <v>12365</v>
      </c>
      <c r="K23" s="165">
        <f>J23*100/$N23</f>
        <v>50.419996737889413</v>
      </c>
      <c r="L23" s="164">
        <f>'41cbenpreGI'!T23</f>
        <v>2</v>
      </c>
      <c r="M23" s="165">
        <f t="shared" si="3"/>
        <v>8.155276463872126E-3</v>
      </c>
      <c r="N23" s="164">
        <f t="shared" si="5"/>
        <v>24524</v>
      </c>
      <c r="O23" s="165">
        <f t="shared" si="5"/>
        <v>100</v>
      </c>
      <c r="P23" s="166"/>
      <c r="Q23" s="166">
        <f t="shared" si="4"/>
        <v>1.4317239768813124</v>
      </c>
    </row>
    <row r="24" spans="2:25" s="162" customFormat="1" ht="22.5" customHeight="1" x14ac:dyDescent="0.25">
      <c r="B24" s="146" t="s">
        <v>44</v>
      </c>
      <c r="C24" s="159"/>
      <c r="D24" s="163">
        <f>'41cbenpreGI'!D24</f>
        <v>7512</v>
      </c>
      <c r="F24" s="164">
        <f>'41cbenpreGI'!F24+'41cbenpreGI'!H24+'41cbenpreGI'!J24+'41cbenpreGI'!L24+'41cbenpreGI'!N24</f>
        <v>5013</v>
      </c>
      <c r="G24" s="167">
        <f t="shared" si="0"/>
        <v>42.501059771089444</v>
      </c>
      <c r="H24" s="164">
        <f>'41cbenpreGI'!P24</f>
        <v>927</v>
      </c>
      <c r="I24" s="165">
        <f t="shared" si="1"/>
        <v>7.8592623993217465</v>
      </c>
      <c r="J24" s="164">
        <f>'41cbenpreGI'!R24</f>
        <v>5843</v>
      </c>
      <c r="K24" s="165">
        <f t="shared" si="2"/>
        <v>49.537939805002118</v>
      </c>
      <c r="L24" s="164">
        <f>'41cbenpreGI'!T24</f>
        <v>12</v>
      </c>
      <c r="M24" s="165">
        <f t="shared" si="3"/>
        <v>0.10173802458668928</v>
      </c>
      <c r="N24" s="163">
        <f t="shared" si="5"/>
        <v>11795</v>
      </c>
      <c r="O24" s="165">
        <f t="shared" si="5"/>
        <v>100</v>
      </c>
      <c r="P24" s="166"/>
      <c r="Q24" s="166">
        <f t="shared" si="4"/>
        <v>1.5701544195953141</v>
      </c>
    </row>
    <row r="25" spans="2:25" s="162" customFormat="1" ht="18" customHeight="1" x14ac:dyDescent="0.25">
      <c r="B25" s="146" t="s">
        <v>45</v>
      </c>
      <c r="C25" s="159"/>
      <c r="D25" s="163">
        <f>'41cbenpreGI'!D25</f>
        <v>32986</v>
      </c>
      <c r="F25" s="164">
        <f>'41cbenpreGI'!F25+'41cbenpreGI'!H25+'41cbenpreGI'!J25+'41cbenpreGI'!L25+'41cbenpreGI'!N25</f>
        <v>23875</v>
      </c>
      <c r="G25" s="167">
        <f t="shared" si="0"/>
        <v>50.99316531396839</v>
      </c>
      <c r="H25" s="164">
        <f>'41cbenpreGI'!P25</f>
        <v>40</v>
      </c>
      <c r="I25" s="165">
        <f t="shared" si="1"/>
        <v>8.5433575395130287E-2</v>
      </c>
      <c r="J25" s="164">
        <f>'41cbenpreGI'!R25</f>
        <v>20083</v>
      </c>
      <c r="K25" s="165">
        <f t="shared" si="2"/>
        <v>42.894062366510042</v>
      </c>
      <c r="L25" s="164">
        <f>'41cbenpreGI'!T25</f>
        <v>2822</v>
      </c>
      <c r="M25" s="165">
        <f t="shared" si="3"/>
        <v>6.0273387441264417</v>
      </c>
      <c r="N25" s="163">
        <f t="shared" si="5"/>
        <v>46820</v>
      </c>
      <c r="O25" s="165">
        <f t="shared" si="5"/>
        <v>100</v>
      </c>
      <c r="P25" s="166"/>
      <c r="Q25" s="166">
        <f t="shared" si="4"/>
        <v>1.4193900442612017</v>
      </c>
    </row>
    <row r="26" spans="2:25" s="162" customFormat="1" ht="18" customHeight="1" x14ac:dyDescent="0.25">
      <c r="B26" s="146" t="s">
        <v>46</v>
      </c>
      <c r="C26" s="159"/>
      <c r="D26" s="163">
        <f>'41cbenpreGI'!D26</f>
        <v>3215</v>
      </c>
      <c r="F26" s="164">
        <f>'41cbenpreGI'!F26+'41cbenpreGI'!H26+'41cbenpreGI'!J26+'41cbenpreGI'!L26+'41cbenpreGI'!N26</f>
        <v>4711</v>
      </c>
      <c r="G26" s="167">
        <f t="shared" si="0"/>
        <v>98.970588235294116</v>
      </c>
      <c r="H26" s="164">
        <f>'41cbenpreGI'!P26</f>
        <v>41</v>
      </c>
      <c r="I26" s="165">
        <f t="shared" si="1"/>
        <v>0.8613445378151261</v>
      </c>
      <c r="J26" s="164">
        <f>'41cbenpreGI'!R26</f>
        <v>8</v>
      </c>
      <c r="K26" s="165">
        <f t="shared" si="2"/>
        <v>0.16806722689075632</v>
      </c>
      <c r="L26" s="164">
        <f>'41cbenpreGI'!T26</f>
        <v>0</v>
      </c>
      <c r="M26" s="165">
        <f t="shared" si="3"/>
        <v>0</v>
      </c>
      <c r="N26" s="163">
        <f t="shared" si="5"/>
        <v>4760</v>
      </c>
      <c r="O26" s="165">
        <f t="shared" si="5"/>
        <v>100</v>
      </c>
      <c r="P26" s="166"/>
      <c r="Q26" s="166">
        <f t="shared" si="4"/>
        <v>1.4805598755832037</v>
      </c>
    </row>
    <row r="27" spans="2:25" s="162" customFormat="1" ht="18" customHeight="1" x14ac:dyDescent="0.25">
      <c r="B27" s="146" t="s">
        <v>1</v>
      </c>
      <c r="C27" s="159"/>
      <c r="D27" s="163">
        <f>'41cbenpreGI'!D27</f>
        <v>1288</v>
      </c>
      <c r="F27" s="164">
        <f>'41cbenpreGI'!F27+'41cbenpreGI'!H27+'41cbenpreGI'!J27+'41cbenpreGI'!L27+'41cbenpreGI'!N27</f>
        <v>1234</v>
      </c>
      <c r="G27" s="167">
        <f t="shared" si="0"/>
        <v>68.593663146192327</v>
      </c>
      <c r="H27" s="164">
        <f>'41cbenpreGI'!P27</f>
        <v>1</v>
      </c>
      <c r="I27" s="165">
        <f t="shared" si="1"/>
        <v>5.5586436909394105E-2</v>
      </c>
      <c r="J27" s="164">
        <f>'41cbenpreGI'!R27</f>
        <v>564</v>
      </c>
      <c r="K27" s="165">
        <f t="shared" si="2"/>
        <v>31.350750416898276</v>
      </c>
      <c r="L27" s="164">
        <f>'41cbenpreGI'!T27</f>
        <v>0</v>
      </c>
      <c r="M27" s="165">
        <f t="shared" si="3"/>
        <v>0</v>
      </c>
      <c r="N27" s="164">
        <f t="shared" si="5"/>
        <v>1799</v>
      </c>
      <c r="O27" s="165">
        <f t="shared" si="5"/>
        <v>100</v>
      </c>
      <c r="P27" s="166"/>
      <c r="Q27" s="166">
        <f t="shared" si="4"/>
        <v>1.3967391304347827</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617945</v>
      </c>
      <c r="E30" s="174"/>
      <c r="F30" s="147">
        <f>SUM(F10:F27)</f>
        <v>524897</v>
      </c>
      <c r="G30" s="175">
        <f>F30*100/$N30</f>
        <v>58.381762629897104</v>
      </c>
      <c r="H30" s="147">
        <f>SUM(H10:H27)</f>
        <v>67569</v>
      </c>
      <c r="I30" s="175">
        <f>H30*100/$N30</f>
        <v>7.5153741003273353</v>
      </c>
      <c r="J30" s="147">
        <f>SUM(J10:J27)</f>
        <v>302112</v>
      </c>
      <c r="K30" s="175">
        <f>J30*100/$N30</f>
        <v>33.602461190754518</v>
      </c>
      <c r="L30" s="147">
        <f>SUM(L10:L28)</f>
        <v>4499</v>
      </c>
      <c r="M30" s="175">
        <f>L30*100/$N30</f>
        <v>0.5004020790210405</v>
      </c>
      <c r="N30" s="147">
        <f>F30+H30+J30+L30</f>
        <v>899077</v>
      </c>
      <c r="O30" s="175">
        <f>G30+I30+K30+M30</f>
        <v>100.00000000000001</v>
      </c>
      <c r="P30" s="176"/>
      <c r="Q30" s="176">
        <f>(N30/D30)</f>
        <v>1.4549466376457452</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6"/>
      <c r="C3" s="1446"/>
      <c r="D3" s="1446"/>
      <c r="E3" s="1446"/>
      <c r="F3" s="1446"/>
      <c r="G3" s="1446"/>
      <c r="H3" s="1446"/>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41" t="s">
        <v>420</v>
      </c>
      <c r="B4" s="1541"/>
      <c r="C4" s="1541"/>
      <c r="D4" s="1541"/>
      <c r="E4" s="1541"/>
      <c r="F4" s="1541"/>
      <c r="G4" s="1541"/>
      <c r="H4" s="1541"/>
      <c r="I4" s="1541"/>
      <c r="J4" s="1541"/>
      <c r="K4" s="1541"/>
      <c r="L4" s="1541"/>
      <c r="M4" s="1541"/>
      <c r="N4" s="1541"/>
      <c r="O4" s="1541"/>
      <c r="P4" s="1541"/>
      <c r="Q4" s="1541"/>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84" t="str">
        <f>porsaad!$B$6</f>
        <v>Situación a 31 de marzo de 2026</v>
      </c>
      <c r="C5" s="1484"/>
      <c r="D5" s="1484"/>
      <c r="E5" s="1484"/>
      <c r="F5" s="1484"/>
      <c r="G5" s="1484"/>
      <c r="H5" s="1484"/>
      <c r="I5" s="1484"/>
      <c r="J5" s="1484"/>
      <c r="K5" s="1484"/>
      <c r="L5" s="1484"/>
      <c r="M5" s="1484"/>
      <c r="N5" s="1484"/>
      <c r="O5" s="1484"/>
      <c r="P5" s="1484"/>
      <c r="Q5" s="1484"/>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14" t="s">
        <v>12</v>
      </c>
      <c r="C8" s="1611" t="s">
        <v>473</v>
      </c>
      <c r="D8" s="1613"/>
      <c r="E8" s="437"/>
      <c r="F8" s="1573" t="s">
        <v>480</v>
      </c>
      <c r="G8" s="1610"/>
      <c r="H8" s="437"/>
      <c r="I8" s="1611" t="s">
        <v>250</v>
      </c>
      <c r="J8" s="1612"/>
      <c r="K8" s="1613"/>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15"/>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8676713</v>
      </c>
      <c r="D11" s="676">
        <v>17.661334770061334</v>
      </c>
      <c r="E11" s="756"/>
      <c r="F11" s="758">
        <v>1096572</v>
      </c>
      <c r="G11" s="759">
        <v>16.190506563479449</v>
      </c>
      <c r="H11" s="756"/>
      <c r="I11" s="760">
        <v>347017</v>
      </c>
      <c r="J11" s="761">
        <f>I11*100/C11</f>
        <v>3.9994062267589121</v>
      </c>
      <c r="K11" s="759">
        <f>I11*100/F11</f>
        <v>31.645619257103046</v>
      </c>
      <c r="L11" s="396"/>
      <c r="M11" s="396">
        <f>_xlfn.RANK.EQ(K11,K$11:K$31,0)</f>
        <v>1</v>
      </c>
      <c r="N11" s="396">
        <v>1</v>
      </c>
      <c r="O11" s="396">
        <f>MATCH(N11,M$11:M$31,0)</f>
        <v>1</v>
      </c>
      <c r="P11" s="568" t="str">
        <f t="shared" ref="P11:P29" si="0">INDEX(B$11:B$31,O11,1)</f>
        <v>Andalucía</v>
      </c>
      <c r="Q11" s="762">
        <f>INDEX(K$11:K$31,O11,1)</f>
        <v>31.645619257103046</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1364621</v>
      </c>
      <c r="D12" s="684">
        <v>2.7776680311145325</v>
      </c>
      <c r="E12" s="756"/>
      <c r="F12" s="765">
        <v>191202</v>
      </c>
      <c r="G12" s="766">
        <v>2.8230314433985164</v>
      </c>
      <c r="H12" s="756"/>
      <c r="I12" s="767">
        <v>49822</v>
      </c>
      <c r="J12" s="448">
        <f t="shared" ref="J12:J28" si="1">I12*100/C12</f>
        <v>3.6509770844798664</v>
      </c>
      <c r="K12" s="766">
        <f t="shared" ref="K12:K28" si="2">I12*100/F12</f>
        <v>26.05725881528436</v>
      </c>
      <c r="L12" s="396"/>
      <c r="M12" s="396">
        <f t="shared" ref="M12:M31" si="3">_xlfn.RANK.EQ(K12,K$11:K$31,0)</f>
        <v>7</v>
      </c>
      <c r="N12" s="396">
        <v>2</v>
      </c>
      <c r="O12" s="396">
        <f t="shared" ref="O12:O29" si="4">MATCH(N12,M$11:M$31,0)</f>
        <v>7</v>
      </c>
      <c r="P12" s="568" t="str">
        <f t="shared" si="0"/>
        <v>Castilla y León</v>
      </c>
      <c r="Q12" s="762">
        <f t="shared" ref="Q12:Q29" si="5">INDEX(K$11:K$31,O12,1)</f>
        <v>29.670532192105185</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1015128</v>
      </c>
      <c r="D13" s="684">
        <v>2.0662796432776815</v>
      </c>
      <c r="E13" s="756"/>
      <c r="F13" s="765">
        <v>191994</v>
      </c>
      <c r="G13" s="766">
        <v>2.8347250496535326</v>
      </c>
      <c r="H13" s="756"/>
      <c r="I13" s="767">
        <v>33854</v>
      </c>
      <c r="J13" s="448">
        <f t="shared" si="1"/>
        <v>3.3349488931445097</v>
      </c>
      <c r="K13" s="766">
        <f t="shared" si="2"/>
        <v>17.632842693000821</v>
      </c>
      <c r="L13" s="396"/>
      <c r="M13" s="396">
        <f t="shared" si="3"/>
        <v>19</v>
      </c>
      <c r="N13" s="396">
        <v>3</v>
      </c>
      <c r="O13" s="396">
        <f>MATCH(N13,M$11:M$31,0)</f>
        <v>8</v>
      </c>
      <c r="P13" s="568" t="str">
        <f t="shared" si="0"/>
        <v>Castilla - La Mancha</v>
      </c>
      <c r="Q13" s="762">
        <f t="shared" si="5"/>
        <v>27.091032355834418</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1249844</v>
      </c>
      <c r="D14" s="684">
        <v>2.5440409627876983</v>
      </c>
      <c r="E14" s="756"/>
      <c r="F14" s="765">
        <v>127828</v>
      </c>
      <c r="G14" s="766">
        <v>1.8873362378361396</v>
      </c>
      <c r="H14" s="756"/>
      <c r="I14" s="767">
        <v>34248</v>
      </c>
      <c r="J14" s="448">
        <f t="shared" si="1"/>
        <v>2.7401819747104437</v>
      </c>
      <c r="K14" s="766">
        <f t="shared" si="2"/>
        <v>26.792252088744249</v>
      </c>
      <c r="L14" s="396"/>
      <c r="M14" s="396">
        <f t="shared" si="3"/>
        <v>4</v>
      </c>
      <c r="N14" s="396">
        <v>4</v>
      </c>
      <c r="O14" s="396">
        <f t="shared" si="4"/>
        <v>4</v>
      </c>
      <c r="P14" s="568" t="str">
        <f t="shared" si="0"/>
        <v>Balears, Illes</v>
      </c>
      <c r="Q14" s="762">
        <f t="shared" si="5"/>
        <v>26.792252088744249</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2258866</v>
      </c>
      <c r="D15" s="684">
        <v>4.597891923670792</v>
      </c>
      <c r="E15" s="756"/>
      <c r="F15" s="765">
        <v>270684</v>
      </c>
      <c r="G15" s="766">
        <v>3.9965557014303408</v>
      </c>
      <c r="H15" s="756"/>
      <c r="I15" s="767">
        <v>71093</v>
      </c>
      <c r="J15" s="448">
        <f t="shared" si="1"/>
        <v>3.1472871786108607</v>
      </c>
      <c r="K15" s="766">
        <f t="shared" si="2"/>
        <v>26.264204755360495</v>
      </c>
      <c r="L15" s="396"/>
      <c r="M15" s="396">
        <f t="shared" si="3"/>
        <v>5</v>
      </c>
      <c r="N15" s="396">
        <v>5</v>
      </c>
      <c r="O15" s="396">
        <f t="shared" si="4"/>
        <v>5</v>
      </c>
      <c r="P15" s="568" t="str">
        <f t="shared" si="0"/>
        <v>Canarias</v>
      </c>
      <c r="Q15" s="762">
        <f t="shared" si="5"/>
        <v>26.264204755360495</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593623</v>
      </c>
      <c r="D16" s="684">
        <v>1.2083117800724905</v>
      </c>
      <c r="E16" s="756"/>
      <c r="F16" s="769">
        <v>104312</v>
      </c>
      <c r="G16" s="766">
        <v>1.5401306258500749</v>
      </c>
      <c r="H16" s="756"/>
      <c r="I16" s="767">
        <v>18907</v>
      </c>
      <c r="J16" s="448">
        <f t="shared" si="1"/>
        <v>3.1850181007137528</v>
      </c>
      <c r="K16" s="766">
        <f t="shared" si="2"/>
        <v>18.125431398113353</v>
      </c>
      <c r="L16" s="396"/>
      <c r="M16" s="396">
        <f t="shared" si="3"/>
        <v>18</v>
      </c>
      <c r="N16" s="396">
        <v>6</v>
      </c>
      <c r="O16" s="396">
        <f t="shared" si="4"/>
        <v>10</v>
      </c>
      <c r="P16" s="568" t="str">
        <f t="shared" si="0"/>
        <v>Comunitat Valenciana</v>
      </c>
      <c r="Q16" s="770">
        <f t="shared" si="5"/>
        <v>26.071441991681095</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2401221</v>
      </c>
      <c r="D17" s="684">
        <v>4.8876536469399703</v>
      </c>
      <c r="E17" s="756"/>
      <c r="F17" s="772">
        <v>428661</v>
      </c>
      <c r="G17" s="773">
        <v>6.3290315036383058</v>
      </c>
      <c r="H17" s="756"/>
      <c r="I17" s="774">
        <v>127186</v>
      </c>
      <c r="J17" s="587">
        <f t="shared" si="1"/>
        <v>5.2967219593698376</v>
      </c>
      <c r="K17" s="773">
        <f t="shared" si="2"/>
        <v>29.670532192105185</v>
      </c>
      <c r="L17" s="396"/>
      <c r="M17" s="396">
        <f t="shared" si="3"/>
        <v>2</v>
      </c>
      <c r="N17" s="396">
        <v>7</v>
      </c>
      <c r="O17" s="396">
        <f t="shared" si="4"/>
        <v>2</v>
      </c>
      <c r="P17" s="568" t="str">
        <f t="shared" si="0"/>
        <v>Aragón</v>
      </c>
      <c r="Q17" s="762">
        <f t="shared" si="5"/>
        <v>26.05725881528436</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2126378</v>
      </c>
      <c r="D18" s="684">
        <v>4.328214348647176</v>
      </c>
      <c r="E18" s="756"/>
      <c r="F18" s="772">
        <v>300904</v>
      </c>
      <c r="G18" s="773">
        <v>4.4427435562618962</v>
      </c>
      <c r="H18" s="756"/>
      <c r="I18" s="774">
        <v>81518</v>
      </c>
      <c r="J18" s="587">
        <f t="shared" si="1"/>
        <v>3.833655163851394</v>
      </c>
      <c r="K18" s="773">
        <f t="shared" si="2"/>
        <v>27.091032355834418</v>
      </c>
      <c r="L18" s="396"/>
      <c r="M18" s="396">
        <f t="shared" si="3"/>
        <v>3</v>
      </c>
      <c r="N18" s="396">
        <v>8</v>
      </c>
      <c r="O18" s="396">
        <f t="shared" si="4"/>
        <v>21</v>
      </c>
      <c r="P18" s="568" t="str">
        <f t="shared" si="0"/>
        <v>TOTAL</v>
      </c>
      <c r="Q18" s="762">
        <f t="shared" si="5"/>
        <v>25.020345693711381</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8124126</v>
      </c>
      <c r="D19" s="684">
        <v>16.536551226271897</v>
      </c>
      <c r="E19" s="756"/>
      <c r="F19" s="772">
        <v>1133130</v>
      </c>
      <c r="G19" s="773">
        <v>16.730272797659861</v>
      </c>
      <c r="H19" s="756"/>
      <c r="I19" s="774">
        <v>250944</v>
      </c>
      <c r="J19" s="587">
        <f t="shared" si="1"/>
        <v>3.088873806240819</v>
      </c>
      <c r="K19" s="773">
        <f t="shared" si="2"/>
        <v>22.146090916311454</v>
      </c>
      <c r="L19" s="396"/>
      <c r="M19" s="396">
        <f t="shared" si="3"/>
        <v>12</v>
      </c>
      <c r="N19" s="396">
        <v>9</v>
      </c>
      <c r="O19" s="396">
        <f>MATCH(N19,M$11:M$31,0)</f>
        <v>14</v>
      </c>
      <c r="P19" s="568" t="str">
        <f t="shared" si="0"/>
        <v>Murcia, Región de</v>
      </c>
      <c r="Q19" s="762">
        <f t="shared" si="5"/>
        <v>24.619015278476745</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5425182</v>
      </c>
      <c r="D20" s="684">
        <v>11.042886343078409</v>
      </c>
      <c r="E20" s="756"/>
      <c r="F20" s="772">
        <v>691918</v>
      </c>
      <c r="G20" s="773">
        <v>10.215930117119145</v>
      </c>
      <c r="H20" s="756"/>
      <c r="I20" s="774">
        <v>180393</v>
      </c>
      <c r="J20" s="587">
        <f t="shared" si="1"/>
        <v>3.3251050379508005</v>
      </c>
      <c r="K20" s="773">
        <f>I20*100/F20</f>
        <v>26.071441991681095</v>
      </c>
      <c r="L20" s="396"/>
      <c r="M20" s="396">
        <f t="shared" si="3"/>
        <v>6</v>
      </c>
      <c r="N20" s="396">
        <v>10</v>
      </c>
      <c r="O20" s="396">
        <f t="shared" si="4"/>
        <v>13</v>
      </c>
      <c r="P20" s="568" t="str">
        <f t="shared" si="0"/>
        <v>Madrid, Comunidad de</v>
      </c>
      <c r="Q20" s="762">
        <f t="shared" si="5"/>
        <v>24.21352274391095</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1053345</v>
      </c>
      <c r="D21" s="684">
        <v>2.1440698422744027</v>
      </c>
      <c r="E21" s="756"/>
      <c r="F21" s="765">
        <v>157166</v>
      </c>
      <c r="G21" s="766">
        <v>2.3205016675200638</v>
      </c>
      <c r="H21" s="756"/>
      <c r="I21" s="767">
        <v>37186</v>
      </c>
      <c r="J21" s="448">
        <f t="shared" si="1"/>
        <v>3.5302773545229722</v>
      </c>
      <c r="K21" s="766">
        <f t="shared" si="2"/>
        <v>23.660333659951899</v>
      </c>
      <c r="L21" s="396"/>
      <c r="M21" s="396">
        <f t="shared" si="3"/>
        <v>11</v>
      </c>
      <c r="N21" s="396">
        <v>11</v>
      </c>
      <c r="O21" s="396">
        <f t="shared" si="4"/>
        <v>11</v>
      </c>
      <c r="P21" s="568" t="str">
        <f t="shared" si="0"/>
        <v>Extremadura</v>
      </c>
      <c r="Q21" s="762">
        <f t="shared" si="5"/>
        <v>23.660333659951899</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2714741</v>
      </c>
      <c r="D22" s="684">
        <v>5.5258194681570174</v>
      </c>
      <c r="E22" s="756"/>
      <c r="F22" s="765">
        <v>492391</v>
      </c>
      <c r="G22" s="766">
        <v>7.2699829261536957</v>
      </c>
      <c r="H22" s="756"/>
      <c r="I22" s="767">
        <v>93892</v>
      </c>
      <c r="J22" s="448">
        <f t="shared" si="1"/>
        <v>3.4585988129254321</v>
      </c>
      <c r="K22" s="766">
        <f t="shared" si="2"/>
        <v>19.068585737757189</v>
      </c>
      <c r="L22" s="396"/>
      <c r="M22" s="396">
        <f t="shared" si="3"/>
        <v>16</v>
      </c>
      <c r="N22" s="396">
        <v>12</v>
      </c>
      <c r="O22" s="396">
        <f t="shared" si="4"/>
        <v>9</v>
      </c>
      <c r="P22" s="568" t="str">
        <f t="shared" si="0"/>
        <v>Cataluña</v>
      </c>
      <c r="Q22" s="762">
        <f t="shared" si="5"/>
        <v>22.146090916311454</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7113886</v>
      </c>
      <c r="D23" s="684">
        <v>14.480221042467644</v>
      </c>
      <c r="E23" s="756"/>
      <c r="F23" s="765">
        <v>881049</v>
      </c>
      <c r="G23" s="766">
        <v>13.008383961333141</v>
      </c>
      <c r="H23" s="756"/>
      <c r="I23" s="767">
        <v>213333</v>
      </c>
      <c r="J23" s="448">
        <f t="shared" si="1"/>
        <v>2.9988251147122682</v>
      </c>
      <c r="K23" s="766">
        <f t="shared" si="2"/>
        <v>24.21352274391095</v>
      </c>
      <c r="L23" s="396"/>
      <c r="M23" s="396">
        <f t="shared" si="3"/>
        <v>10</v>
      </c>
      <c r="N23" s="396">
        <v>13</v>
      </c>
      <c r="O23" s="396">
        <f t="shared" si="4"/>
        <v>16</v>
      </c>
      <c r="P23" s="568" t="str">
        <f t="shared" si="0"/>
        <v>País Vasco</v>
      </c>
      <c r="Q23" s="762">
        <f t="shared" si="5"/>
        <v>21.34179039930806</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1586989</v>
      </c>
      <c r="D24" s="684">
        <v>3.2302951596307112</v>
      </c>
      <c r="E24" s="756"/>
      <c r="F24" s="765">
        <v>204667</v>
      </c>
      <c r="G24" s="766">
        <v>3.0218375143881557</v>
      </c>
      <c r="H24" s="756"/>
      <c r="I24" s="767">
        <v>50387</v>
      </c>
      <c r="J24" s="448">
        <f t="shared" si="1"/>
        <v>3.1750062539815964</v>
      </c>
      <c r="K24" s="766">
        <f>I24*100/F24</f>
        <v>24.619015278476745</v>
      </c>
      <c r="L24" s="396"/>
      <c r="M24" s="396">
        <f t="shared" si="3"/>
        <v>9</v>
      </c>
      <c r="N24" s="396">
        <v>14</v>
      </c>
      <c r="O24" s="396">
        <f t="shared" si="4"/>
        <v>17</v>
      </c>
      <c r="P24" s="568" t="str">
        <f t="shared" si="0"/>
        <v>Rioja, La</v>
      </c>
      <c r="Q24" s="762">
        <f t="shared" si="5"/>
        <v>21.153718496227292</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683854</v>
      </c>
      <c r="D25" s="684">
        <v>1.3919757894314961</v>
      </c>
      <c r="E25" s="756"/>
      <c r="F25" s="769">
        <v>86335</v>
      </c>
      <c r="G25" s="766">
        <v>1.2747064343773125</v>
      </c>
      <c r="H25" s="756"/>
      <c r="I25" s="767">
        <v>17234</v>
      </c>
      <c r="J25" s="448">
        <f t="shared" si="1"/>
        <v>2.5201285654540295</v>
      </c>
      <c r="K25" s="766">
        <f t="shared" si="2"/>
        <v>19.961776799675683</v>
      </c>
      <c r="L25" s="396"/>
      <c r="M25" s="396">
        <f t="shared" si="3"/>
        <v>15</v>
      </c>
      <c r="N25" s="396">
        <v>15</v>
      </c>
      <c r="O25" s="396">
        <f t="shared" si="4"/>
        <v>15</v>
      </c>
      <c r="P25" s="568" t="str">
        <f t="shared" si="0"/>
        <v>Navarra, Comunidad Foral de</v>
      </c>
      <c r="Q25" s="770">
        <f t="shared" si="5"/>
        <v>19.961776799675683</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2242343</v>
      </c>
      <c r="D26" s="684">
        <v>4.5642595752912012</v>
      </c>
      <c r="E26" s="756"/>
      <c r="F26" s="769">
        <v>346850</v>
      </c>
      <c r="G26" s="766">
        <v>5.1211203655964654</v>
      </c>
      <c r="H26" s="756"/>
      <c r="I26" s="767">
        <v>74024</v>
      </c>
      <c r="J26" s="448">
        <f t="shared" si="1"/>
        <v>3.3011898714871006</v>
      </c>
      <c r="K26" s="766">
        <f t="shared" si="2"/>
        <v>21.34179039930806</v>
      </c>
      <c r="L26" s="396"/>
      <c r="M26" s="396">
        <f t="shared" si="3"/>
        <v>13</v>
      </c>
      <c r="N26" s="396">
        <v>16</v>
      </c>
      <c r="O26" s="396">
        <f t="shared" si="4"/>
        <v>12</v>
      </c>
      <c r="P26" s="568" t="str">
        <f t="shared" si="0"/>
        <v>Galicia</v>
      </c>
      <c r="Q26" s="762">
        <f t="shared" si="5"/>
        <v>19.068585737757189</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326803</v>
      </c>
      <c r="D27" s="686">
        <v>0.66520319236793413</v>
      </c>
      <c r="E27" s="756"/>
      <c r="F27" s="769">
        <v>45193</v>
      </c>
      <c r="G27" s="775">
        <v>0.66725902459968589</v>
      </c>
      <c r="H27" s="756"/>
      <c r="I27" s="767">
        <v>9560</v>
      </c>
      <c r="J27" s="448">
        <f t="shared" si="1"/>
        <v>2.9253097431786124</v>
      </c>
      <c r="K27" s="775">
        <f t="shared" si="2"/>
        <v>21.153718496227292</v>
      </c>
      <c r="L27" s="396"/>
      <c r="M27" s="396">
        <f t="shared" si="3"/>
        <v>14</v>
      </c>
      <c r="N27" s="396">
        <v>17</v>
      </c>
      <c r="O27" s="396">
        <f t="shared" si="4"/>
        <v>18</v>
      </c>
      <c r="P27" s="568" t="str">
        <f t="shared" si="0"/>
        <v>Ceuta y Melilla</v>
      </c>
      <c r="Q27" s="762">
        <f t="shared" si="5"/>
        <v>18.178111976807394</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170634</v>
      </c>
      <c r="D28" s="775">
        <v>0.34732325445760925</v>
      </c>
      <c r="E28" s="756"/>
      <c r="F28" s="769">
        <v>22076</v>
      </c>
      <c r="G28" s="775">
        <v>0.32594450970421673</v>
      </c>
      <c r="H28" s="756"/>
      <c r="I28" s="767">
        <v>4013</v>
      </c>
      <c r="J28" s="448">
        <f t="shared" si="1"/>
        <v>2.3518173400377416</v>
      </c>
      <c r="K28" s="775">
        <f t="shared" si="2"/>
        <v>18.178111976807394</v>
      </c>
      <c r="L28" s="396"/>
      <c r="M28" s="396">
        <f t="shared" si="3"/>
        <v>17</v>
      </c>
      <c r="N28" s="396">
        <v>18</v>
      </c>
      <c r="O28" s="396">
        <f t="shared" si="4"/>
        <v>6</v>
      </c>
      <c r="P28" s="568" t="str">
        <f t="shared" si="0"/>
        <v>Cantabria</v>
      </c>
      <c r="Q28" s="762">
        <f t="shared" si="5"/>
        <v>18.125431398113353</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3</v>
      </c>
      <c r="P29" s="568" t="str">
        <f t="shared" si="0"/>
        <v>Asturias, Principado de</v>
      </c>
      <c r="Q29" s="762">
        <f t="shared" si="5"/>
        <v>17.632842693000821</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49128297</v>
      </c>
      <c r="D31" s="1258">
        <f>SUM(D11:D28)</f>
        <v>100.00000000000003</v>
      </c>
      <c r="E31" s="320"/>
      <c r="F31" s="1257">
        <f>SUM(F11:F28)</f>
        <v>6772932</v>
      </c>
      <c r="G31" s="1258">
        <f>SUM(G11:G28)</f>
        <v>100</v>
      </c>
      <c r="H31" s="320"/>
      <c r="I31" s="1257">
        <f>SUM(I11:I30)</f>
        <v>1694611</v>
      </c>
      <c r="J31" s="1259">
        <f>I31*100/C31</f>
        <v>3.4493583199108246</v>
      </c>
      <c r="K31" s="1258">
        <f>I31*100/F31</f>
        <v>25.020345693711381</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88" t="str">
        <f>'22solcasaadpot'!B32:M32</f>
        <v>(1) Cifras INE de población referidas al 01/01/2025.</v>
      </c>
      <c r="C33" s="1488"/>
      <c r="D33" s="1488"/>
      <c r="E33" s="1488"/>
      <c r="F33" s="1488"/>
      <c r="G33" s="1488"/>
      <c r="H33" s="1488"/>
      <c r="I33" s="1488"/>
      <c r="J33" s="1488"/>
      <c r="K33" s="1488"/>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89" t="str">
        <f>'22solcasaadpot'!B33:Q33</f>
        <v>(2) Cifras de Población Potencialmente Dependiente calculadas según lo explicado en la metodología</v>
      </c>
      <c r="C34" s="1489"/>
      <c r="D34" s="1489"/>
      <c r="E34" s="1489"/>
      <c r="F34" s="1489"/>
      <c r="G34" s="1489"/>
      <c r="H34" s="1489"/>
      <c r="I34" s="1489"/>
      <c r="J34" s="1489"/>
      <c r="K34" s="1489"/>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424</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250</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251</v>
      </c>
      <c r="K8" s="1459"/>
      <c r="L8" s="1459"/>
      <c r="M8" s="1459"/>
      <c r="N8" s="1459"/>
      <c r="O8" s="1460"/>
      <c r="P8" s="317"/>
      <c r="Q8" s="1458" t="s">
        <v>252</v>
      </c>
      <c r="R8" s="1459"/>
      <c r="S8" s="1459"/>
      <c r="T8" s="1459"/>
      <c r="U8" s="1459"/>
      <c r="V8" s="1460"/>
      <c r="W8" s="317"/>
      <c r="X8" s="1458" t="s">
        <v>253</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222</v>
      </c>
      <c r="L9" s="1471" t="s">
        <v>24</v>
      </c>
      <c r="M9" s="1472"/>
      <c r="N9" s="1467" t="s">
        <v>23</v>
      </c>
      <c r="O9" s="1468"/>
      <c r="P9" s="317"/>
      <c r="Q9" s="1466" t="s">
        <v>9</v>
      </c>
      <c r="R9" s="1469" t="s">
        <v>222</v>
      </c>
      <c r="S9" s="1471" t="s">
        <v>24</v>
      </c>
      <c r="T9" s="1472"/>
      <c r="U9" s="1467" t="s">
        <v>23</v>
      </c>
      <c r="V9" s="1468"/>
      <c r="W9" s="317"/>
      <c r="X9" s="1466" t="s">
        <v>9</v>
      </c>
      <c r="Y9" s="1469" t="s">
        <v>222</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222</v>
      </c>
      <c r="G10" s="406" t="s">
        <v>9</v>
      </c>
      <c r="H10" s="886" t="s">
        <v>222</v>
      </c>
      <c r="I10" s="346"/>
      <c r="J10" s="1462"/>
      <c r="K10" s="1470"/>
      <c r="L10" s="404" t="s">
        <v>9</v>
      </c>
      <c r="M10" s="403" t="s">
        <v>222</v>
      </c>
      <c r="N10" s="407" t="s">
        <v>9</v>
      </c>
      <c r="O10" s="402" t="s">
        <v>222</v>
      </c>
      <c r="P10" s="347"/>
      <c r="Q10" s="1462"/>
      <c r="R10" s="1470"/>
      <c r="S10" s="404" t="s">
        <v>9</v>
      </c>
      <c r="T10" s="403" t="s">
        <v>222</v>
      </c>
      <c r="U10" s="407" t="s">
        <v>9</v>
      </c>
      <c r="V10" s="402" t="s">
        <v>222</v>
      </c>
      <c r="W10" s="347"/>
      <c r="X10" s="1462"/>
      <c r="Y10" s="1470"/>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347017</v>
      </c>
      <c r="E12" s="352">
        <f>L12+S12+Z12</f>
        <v>216045</v>
      </c>
      <c r="F12" s="353">
        <f>E12/$D12*100</f>
        <v>62.257756824593613</v>
      </c>
      <c r="G12" s="352">
        <f>N12+U12+AB12</f>
        <v>130972</v>
      </c>
      <c r="H12" s="354">
        <f>G12/$D12*100</f>
        <v>37.742243175406394</v>
      </c>
      <c r="I12" s="350"/>
      <c r="J12" s="355">
        <v>98571</v>
      </c>
      <c r="K12" s="356">
        <v>28.405236631058422</v>
      </c>
      <c r="L12" s="357">
        <v>39965</v>
      </c>
      <c r="M12" s="353">
        <v>40.544379178460197</v>
      </c>
      <c r="N12" s="357">
        <v>58606</v>
      </c>
      <c r="O12" s="358">
        <v>59.455620821539803</v>
      </c>
      <c r="P12" s="350"/>
      <c r="Q12" s="355">
        <v>76151</v>
      </c>
      <c r="R12" s="356">
        <v>21.944458052487342</v>
      </c>
      <c r="S12" s="357">
        <v>49671</v>
      </c>
      <c r="T12" s="353">
        <v>65.2269832306864</v>
      </c>
      <c r="U12" s="357">
        <v>26480</v>
      </c>
      <c r="V12" s="358">
        <v>34.7730167693136</v>
      </c>
      <c r="W12" s="350"/>
      <c r="X12" s="355">
        <v>172295</v>
      </c>
      <c r="Y12" s="356">
        <v>49.650305316454237</v>
      </c>
      <c r="Z12" s="357">
        <v>126409</v>
      </c>
      <c r="AA12" s="353">
        <v>73.367770393801322</v>
      </c>
      <c r="AB12" s="357">
        <v>45886</v>
      </c>
      <c r="AC12" s="358">
        <f t="shared" ref="AC12:AC29" si="0">AB12/$X12*100</f>
        <v>26.632229606198671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49822</v>
      </c>
      <c r="E13" s="365">
        <f t="shared" ref="E13:E29" si="2">L13+S13+Z13</f>
        <v>32042</v>
      </c>
      <c r="F13" s="366">
        <f t="shared" ref="F13:H29" si="3">E13/$D13*100</f>
        <v>64.312954116655291</v>
      </c>
      <c r="G13" s="365">
        <f t="shared" ref="G13:G29" si="4">N13+U13+AB13</f>
        <v>17780</v>
      </c>
      <c r="H13" s="367">
        <f t="shared" si="3"/>
        <v>35.687045883344709</v>
      </c>
      <c r="I13" s="350"/>
      <c r="J13" s="368">
        <v>9664</v>
      </c>
      <c r="K13" s="369">
        <v>19.397053510497368</v>
      </c>
      <c r="L13" s="370">
        <v>4020</v>
      </c>
      <c r="M13" s="371">
        <v>41.597682119205295</v>
      </c>
      <c r="N13" s="370">
        <v>5644</v>
      </c>
      <c r="O13" s="372">
        <v>58.402317880794705</v>
      </c>
      <c r="P13" s="350"/>
      <c r="Q13" s="368">
        <v>9387</v>
      </c>
      <c r="R13" s="369">
        <v>18.841074224238287</v>
      </c>
      <c r="S13" s="370">
        <v>5683</v>
      </c>
      <c r="T13" s="371">
        <v>60.541173963992755</v>
      </c>
      <c r="U13" s="370">
        <v>3704</v>
      </c>
      <c r="V13" s="372">
        <v>39.458826036007245</v>
      </c>
      <c r="W13" s="350"/>
      <c r="X13" s="368">
        <v>30771</v>
      </c>
      <c r="Y13" s="369">
        <v>61.761872265264337</v>
      </c>
      <c r="Z13" s="370">
        <v>22339</v>
      </c>
      <c r="AA13" s="371">
        <v>72.597575639400731</v>
      </c>
      <c r="AB13" s="370">
        <v>8432</v>
      </c>
      <c r="AC13" s="372">
        <f t="shared" si="0"/>
        <v>27.402424360599266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33854</v>
      </c>
      <c r="E14" s="365">
        <f t="shared" si="2"/>
        <v>21934</v>
      </c>
      <c r="F14" s="366">
        <f t="shared" si="3"/>
        <v>64.789980504519406</v>
      </c>
      <c r="G14" s="365">
        <f t="shared" si="4"/>
        <v>11920</v>
      </c>
      <c r="H14" s="367">
        <f t="shared" si="3"/>
        <v>35.210019495480594</v>
      </c>
      <c r="I14" s="350"/>
      <c r="J14" s="368">
        <v>8007</v>
      </c>
      <c r="K14" s="369">
        <v>23.651562592308149</v>
      </c>
      <c r="L14" s="370">
        <v>3293</v>
      </c>
      <c r="M14" s="371">
        <v>41.126514299987512</v>
      </c>
      <c r="N14" s="370">
        <v>4714</v>
      </c>
      <c r="O14" s="372">
        <v>58.873485700012488</v>
      </c>
      <c r="P14" s="350"/>
      <c r="Q14" s="368">
        <v>7066</v>
      </c>
      <c r="R14" s="369">
        <v>20.871979677438411</v>
      </c>
      <c r="S14" s="370">
        <v>4139</v>
      </c>
      <c r="T14" s="371">
        <v>58.576280781205767</v>
      </c>
      <c r="U14" s="370">
        <v>2927</v>
      </c>
      <c r="V14" s="372">
        <v>41.423719218794226</v>
      </c>
      <c r="W14" s="350"/>
      <c r="X14" s="368">
        <v>18781</v>
      </c>
      <c r="Y14" s="369">
        <v>55.476457730253436</v>
      </c>
      <c r="Z14" s="370">
        <v>14502</v>
      </c>
      <c r="AA14" s="371">
        <v>77.216335658378142</v>
      </c>
      <c r="AB14" s="370">
        <v>4279</v>
      </c>
      <c r="AC14" s="372">
        <f t="shared" si="0"/>
        <v>22.783664341621851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34248</v>
      </c>
      <c r="E15" s="365">
        <f t="shared" si="2"/>
        <v>20933</v>
      </c>
      <c r="F15" s="366">
        <f t="shared" si="3"/>
        <v>61.121817332398976</v>
      </c>
      <c r="G15" s="365">
        <f t="shared" si="4"/>
        <v>13315</v>
      </c>
      <c r="H15" s="367">
        <f t="shared" si="3"/>
        <v>38.878182667601031</v>
      </c>
      <c r="I15" s="350"/>
      <c r="J15" s="368">
        <v>9594</v>
      </c>
      <c r="K15" s="369">
        <v>28.013314646110722</v>
      </c>
      <c r="L15" s="370">
        <v>3990</v>
      </c>
      <c r="M15" s="371">
        <v>41.588492808005</v>
      </c>
      <c r="N15" s="370">
        <v>5604</v>
      </c>
      <c r="O15" s="372">
        <v>58.411507191994993</v>
      </c>
      <c r="P15" s="350"/>
      <c r="Q15" s="368">
        <v>7339</v>
      </c>
      <c r="R15" s="369">
        <v>21.428988554076149</v>
      </c>
      <c r="S15" s="370">
        <v>4379</v>
      </c>
      <c r="T15" s="371">
        <v>59.667529636190217</v>
      </c>
      <c r="U15" s="370">
        <v>2960</v>
      </c>
      <c r="V15" s="372">
        <v>40.332470363809783</v>
      </c>
      <c r="W15" s="350"/>
      <c r="X15" s="368">
        <v>17315</v>
      </c>
      <c r="Y15" s="369">
        <v>50.557696799813122</v>
      </c>
      <c r="Z15" s="370">
        <v>12564</v>
      </c>
      <c r="AA15" s="371">
        <v>72.561362980075089</v>
      </c>
      <c r="AB15" s="370">
        <v>4751</v>
      </c>
      <c r="AC15" s="372">
        <f t="shared" si="0"/>
        <v>27.438637019924922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71093</v>
      </c>
      <c r="E16" s="365">
        <f t="shared" si="2"/>
        <v>41919</v>
      </c>
      <c r="F16" s="366">
        <f t="shared" si="3"/>
        <v>58.963611044687944</v>
      </c>
      <c r="G16" s="365">
        <f t="shared" si="4"/>
        <v>29174</v>
      </c>
      <c r="H16" s="367">
        <f t="shared" si="3"/>
        <v>41.036388955312056</v>
      </c>
      <c r="I16" s="350"/>
      <c r="J16" s="368">
        <v>24723</v>
      </c>
      <c r="K16" s="369">
        <v>34.775575654424486</v>
      </c>
      <c r="L16" s="370">
        <v>10304</v>
      </c>
      <c r="M16" s="371">
        <v>41.677789912227482</v>
      </c>
      <c r="N16" s="370">
        <v>14419</v>
      </c>
      <c r="O16" s="372">
        <v>58.322210087772518</v>
      </c>
      <c r="P16" s="350"/>
      <c r="Q16" s="368">
        <v>16386</v>
      </c>
      <c r="R16" s="369">
        <v>23.048682711378056</v>
      </c>
      <c r="S16" s="370">
        <v>9948</v>
      </c>
      <c r="T16" s="371">
        <v>60.710362504577077</v>
      </c>
      <c r="U16" s="370">
        <v>6438</v>
      </c>
      <c r="V16" s="372">
        <v>39.289637495422923</v>
      </c>
      <c r="W16" s="350"/>
      <c r="X16" s="368">
        <v>29984</v>
      </c>
      <c r="Y16" s="369">
        <v>42.175741634197465</v>
      </c>
      <c r="Z16" s="370">
        <v>21667</v>
      </c>
      <c r="AA16" s="371">
        <v>72.261872998932759</v>
      </c>
      <c r="AB16" s="370">
        <v>8317</v>
      </c>
      <c r="AC16" s="372">
        <f t="shared" si="0"/>
        <v>27.738127001067237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18907</v>
      </c>
      <c r="E17" s="375">
        <f t="shared" si="2"/>
        <v>11730</v>
      </c>
      <c r="F17" s="376">
        <f t="shared" si="3"/>
        <v>62.040514095308616</v>
      </c>
      <c r="G17" s="375">
        <f t="shared" si="4"/>
        <v>7177</v>
      </c>
      <c r="H17" s="367">
        <f t="shared" si="3"/>
        <v>37.959485904691384</v>
      </c>
      <c r="I17" s="350"/>
      <c r="J17" s="377">
        <v>4898</v>
      </c>
      <c r="K17" s="378">
        <v>25.905749193420423</v>
      </c>
      <c r="L17" s="375">
        <v>2015</v>
      </c>
      <c r="M17" s="376">
        <v>41.139240506329116</v>
      </c>
      <c r="N17" s="375">
        <v>2883</v>
      </c>
      <c r="O17" s="372">
        <v>58.860759493670891</v>
      </c>
      <c r="P17" s="350"/>
      <c r="Q17" s="377">
        <v>3992</v>
      </c>
      <c r="R17" s="378">
        <v>21.113873168667691</v>
      </c>
      <c r="S17" s="375">
        <v>2231</v>
      </c>
      <c r="T17" s="376">
        <v>55.886773547094194</v>
      </c>
      <c r="U17" s="375">
        <v>1761</v>
      </c>
      <c r="V17" s="372">
        <v>44.113226452905813</v>
      </c>
      <c r="W17" s="350"/>
      <c r="X17" s="377">
        <v>10017</v>
      </c>
      <c r="Y17" s="378">
        <v>52.980377637911879</v>
      </c>
      <c r="Z17" s="375">
        <v>7484</v>
      </c>
      <c r="AA17" s="376">
        <v>74.712987920535085</v>
      </c>
      <c r="AB17" s="375">
        <v>2533</v>
      </c>
      <c r="AC17" s="372">
        <f t="shared" si="0"/>
        <v>25.287012079464908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127186</v>
      </c>
      <c r="E18" s="365">
        <f t="shared" si="2"/>
        <v>80528</v>
      </c>
      <c r="F18" s="366">
        <f t="shared" si="3"/>
        <v>63.315144748635852</v>
      </c>
      <c r="G18" s="365">
        <f t="shared" si="4"/>
        <v>46658</v>
      </c>
      <c r="H18" s="367">
        <f t="shared" si="3"/>
        <v>36.684855251364148</v>
      </c>
      <c r="I18" s="350"/>
      <c r="J18" s="368">
        <v>26591</v>
      </c>
      <c r="K18" s="369">
        <v>20.907175318038149</v>
      </c>
      <c r="L18" s="370">
        <v>11084</v>
      </c>
      <c r="M18" s="371">
        <v>41.683276296491293</v>
      </c>
      <c r="N18" s="370">
        <v>15507</v>
      </c>
      <c r="O18" s="372">
        <v>58.316723703508714</v>
      </c>
      <c r="P18" s="350"/>
      <c r="Q18" s="368">
        <v>22189</v>
      </c>
      <c r="R18" s="369">
        <v>17.446102558457692</v>
      </c>
      <c r="S18" s="370">
        <v>12456</v>
      </c>
      <c r="T18" s="371">
        <v>56.135923205191759</v>
      </c>
      <c r="U18" s="370">
        <v>9733</v>
      </c>
      <c r="V18" s="372">
        <v>43.864076794808241</v>
      </c>
      <c r="W18" s="350"/>
      <c r="X18" s="368">
        <v>78406</v>
      </c>
      <c r="Y18" s="369">
        <v>61.646722123504162</v>
      </c>
      <c r="Z18" s="370">
        <v>56988</v>
      </c>
      <c r="AA18" s="371">
        <v>72.683213019411781</v>
      </c>
      <c r="AB18" s="370">
        <v>21418</v>
      </c>
      <c r="AC18" s="372">
        <f t="shared" si="0"/>
        <v>27.316786980588219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81518</v>
      </c>
      <c r="E19" s="365">
        <f t="shared" si="2"/>
        <v>51247</v>
      </c>
      <c r="F19" s="366">
        <f t="shared" si="3"/>
        <v>62.86587011457592</v>
      </c>
      <c r="G19" s="365">
        <f t="shared" si="4"/>
        <v>30271</v>
      </c>
      <c r="H19" s="367">
        <f t="shared" si="3"/>
        <v>37.13412988542408</v>
      </c>
      <c r="I19" s="350"/>
      <c r="J19" s="368">
        <v>18599</v>
      </c>
      <c r="K19" s="369">
        <v>22.815819818935694</v>
      </c>
      <c r="L19" s="370">
        <v>7483</v>
      </c>
      <c r="M19" s="371">
        <v>40.233345878810688</v>
      </c>
      <c r="N19" s="370">
        <v>11116</v>
      </c>
      <c r="O19" s="372">
        <v>59.766654121189312</v>
      </c>
      <c r="P19" s="350"/>
      <c r="Q19" s="368">
        <v>14904</v>
      </c>
      <c r="R19" s="369">
        <v>18.283078583871045</v>
      </c>
      <c r="S19" s="370">
        <v>9098</v>
      </c>
      <c r="T19" s="371">
        <v>61.044015029522278</v>
      </c>
      <c r="U19" s="370">
        <v>5806</v>
      </c>
      <c r="V19" s="372">
        <v>38.955984970477722</v>
      </c>
      <c r="W19" s="350"/>
      <c r="X19" s="368">
        <v>48015</v>
      </c>
      <c r="Y19" s="369">
        <v>58.901101597193261</v>
      </c>
      <c r="Z19" s="370">
        <v>34666</v>
      </c>
      <c r="AA19" s="371">
        <v>72.19827137352911</v>
      </c>
      <c r="AB19" s="370">
        <v>13349</v>
      </c>
      <c r="AC19" s="372">
        <f t="shared" si="0"/>
        <v>27.801728626470894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250944</v>
      </c>
      <c r="E20" s="365">
        <f t="shared" si="2"/>
        <v>157522</v>
      </c>
      <c r="F20" s="366">
        <f t="shared" si="3"/>
        <v>62.771773782198416</v>
      </c>
      <c r="G20" s="365">
        <f t="shared" si="4"/>
        <v>93422</v>
      </c>
      <c r="H20" s="367">
        <f t="shared" si="3"/>
        <v>37.228226217801577</v>
      </c>
      <c r="I20" s="350"/>
      <c r="J20" s="368">
        <v>66490</v>
      </c>
      <c r="K20" s="369">
        <v>26.495951287936752</v>
      </c>
      <c r="L20" s="370">
        <v>27854</v>
      </c>
      <c r="M20" s="371">
        <v>41.892013836667168</v>
      </c>
      <c r="N20" s="370">
        <v>38636</v>
      </c>
      <c r="O20" s="372">
        <v>58.107986163332839</v>
      </c>
      <c r="P20" s="350"/>
      <c r="Q20" s="368">
        <v>49741</v>
      </c>
      <c r="R20" s="369">
        <v>19.821553812802854</v>
      </c>
      <c r="S20" s="370">
        <v>30172</v>
      </c>
      <c r="T20" s="371">
        <v>60.658209525341263</v>
      </c>
      <c r="U20" s="370">
        <v>19569</v>
      </c>
      <c r="V20" s="372">
        <v>39.341790474658737</v>
      </c>
      <c r="W20" s="350"/>
      <c r="X20" s="368">
        <v>134713</v>
      </c>
      <c r="Y20" s="369">
        <v>53.682494899260391</v>
      </c>
      <c r="Z20" s="370">
        <v>99496</v>
      </c>
      <c r="AA20" s="371">
        <v>73.85775686088202</v>
      </c>
      <c r="AB20" s="370">
        <v>35217</v>
      </c>
      <c r="AC20" s="372">
        <f t="shared" si="0"/>
        <v>26.142243139117976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180393</v>
      </c>
      <c r="E21" s="365">
        <f t="shared" si="2"/>
        <v>112553</v>
      </c>
      <c r="F21" s="366">
        <f t="shared" si="3"/>
        <v>62.393219249083941</v>
      </c>
      <c r="G21" s="365">
        <f t="shared" si="4"/>
        <v>67840</v>
      </c>
      <c r="H21" s="367">
        <f t="shared" si="3"/>
        <v>37.606780750916059</v>
      </c>
      <c r="I21" s="350"/>
      <c r="J21" s="368">
        <v>46383</v>
      </c>
      <c r="K21" s="369">
        <v>25.712195040827527</v>
      </c>
      <c r="L21" s="370">
        <v>18776</v>
      </c>
      <c r="M21" s="371">
        <v>40.480348403509907</v>
      </c>
      <c r="N21" s="370">
        <v>27607</v>
      </c>
      <c r="O21" s="372">
        <v>59.5196515964901</v>
      </c>
      <c r="P21" s="350"/>
      <c r="Q21" s="368">
        <v>37157</v>
      </c>
      <c r="R21" s="369">
        <v>20.597805901559376</v>
      </c>
      <c r="S21" s="370">
        <v>22593</v>
      </c>
      <c r="T21" s="371">
        <v>60.804155340850983</v>
      </c>
      <c r="U21" s="370">
        <v>14564</v>
      </c>
      <c r="V21" s="372">
        <v>39.195844659149017</v>
      </c>
      <c r="W21" s="350"/>
      <c r="X21" s="368">
        <v>96853</v>
      </c>
      <c r="Y21" s="369">
        <v>53.6899990576131</v>
      </c>
      <c r="Z21" s="370">
        <v>71184</v>
      </c>
      <c r="AA21" s="371">
        <v>73.496948984543593</v>
      </c>
      <c r="AB21" s="370">
        <v>25669</v>
      </c>
      <c r="AC21" s="372">
        <f t="shared" si="0"/>
        <v>26.503051015456414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37186</v>
      </c>
      <c r="E22" s="365">
        <f t="shared" si="2"/>
        <v>23783</v>
      </c>
      <c r="F22" s="366">
        <f t="shared" si="3"/>
        <v>63.956865487011235</v>
      </c>
      <c r="G22" s="365">
        <f t="shared" si="4"/>
        <v>13403</v>
      </c>
      <c r="H22" s="367">
        <f t="shared" si="3"/>
        <v>36.043134512988765</v>
      </c>
      <c r="I22" s="350"/>
      <c r="J22" s="368">
        <v>9490</v>
      </c>
      <c r="K22" s="369">
        <v>25.520357123648687</v>
      </c>
      <c r="L22" s="370">
        <v>3932</v>
      </c>
      <c r="M22" s="371">
        <v>41.433087460484721</v>
      </c>
      <c r="N22" s="370">
        <v>5558</v>
      </c>
      <c r="O22" s="372">
        <v>58.566912539515279</v>
      </c>
      <c r="P22" s="350"/>
      <c r="Q22" s="368">
        <v>6830</v>
      </c>
      <c r="R22" s="369">
        <v>18.367127413542729</v>
      </c>
      <c r="S22" s="370">
        <v>4152</v>
      </c>
      <c r="T22" s="371">
        <v>60.790629575402633</v>
      </c>
      <c r="U22" s="370">
        <v>2678</v>
      </c>
      <c r="V22" s="372">
        <v>39.209370424597367</v>
      </c>
      <c r="W22" s="350"/>
      <c r="X22" s="368">
        <v>20866</v>
      </c>
      <c r="Y22" s="369">
        <v>56.112515462808588</v>
      </c>
      <c r="Z22" s="370">
        <v>15699</v>
      </c>
      <c r="AA22" s="371">
        <v>75.237228026454517</v>
      </c>
      <c r="AB22" s="370">
        <v>5167</v>
      </c>
      <c r="AC22" s="372">
        <f t="shared" si="0"/>
        <v>24.76277197354548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93892</v>
      </c>
      <c r="E23" s="365">
        <f t="shared" si="2"/>
        <v>58376</v>
      </c>
      <c r="F23" s="366">
        <f t="shared" si="3"/>
        <v>62.173561112767864</v>
      </c>
      <c r="G23" s="365">
        <f t="shared" si="4"/>
        <v>35516</v>
      </c>
      <c r="H23" s="367">
        <f t="shared" si="3"/>
        <v>37.826438887232136</v>
      </c>
      <c r="I23" s="350"/>
      <c r="J23" s="368">
        <v>25007</v>
      </c>
      <c r="K23" s="369">
        <v>26.633792016359219</v>
      </c>
      <c r="L23" s="370">
        <v>9738</v>
      </c>
      <c r="M23" s="371">
        <v>38.941096492981963</v>
      </c>
      <c r="N23" s="370">
        <v>15269</v>
      </c>
      <c r="O23" s="372">
        <v>61.058903507018037</v>
      </c>
      <c r="P23" s="350"/>
      <c r="Q23" s="368">
        <v>16678</v>
      </c>
      <c r="R23" s="369">
        <v>17.762961700677373</v>
      </c>
      <c r="S23" s="370">
        <v>9583</v>
      </c>
      <c r="T23" s="371">
        <v>57.458927929008276</v>
      </c>
      <c r="U23" s="370">
        <v>7095</v>
      </c>
      <c r="V23" s="372">
        <v>42.541072070991724</v>
      </c>
      <c r="W23" s="350"/>
      <c r="X23" s="368">
        <v>52207</v>
      </c>
      <c r="Y23" s="369">
        <v>55.603246282963404</v>
      </c>
      <c r="Z23" s="370">
        <v>39055</v>
      </c>
      <c r="AA23" s="371">
        <v>74.807975941923502</v>
      </c>
      <c r="AB23" s="370">
        <v>13152</v>
      </c>
      <c r="AC23" s="372">
        <f t="shared" si="0"/>
        <v>25.192024058076502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213333</v>
      </c>
      <c r="E24" s="365">
        <f t="shared" si="2"/>
        <v>138142</v>
      </c>
      <c r="F24" s="366">
        <f t="shared" si="3"/>
        <v>64.754163678380749</v>
      </c>
      <c r="G24" s="365">
        <f t="shared" si="4"/>
        <v>75191</v>
      </c>
      <c r="H24" s="367">
        <f t="shared" si="3"/>
        <v>35.245836321619251</v>
      </c>
      <c r="I24" s="350"/>
      <c r="J24" s="368">
        <v>55305</v>
      </c>
      <c r="K24" s="369">
        <v>25.924259256655091</v>
      </c>
      <c r="L24" s="370">
        <v>25030</v>
      </c>
      <c r="M24" s="371">
        <v>45.258114094566494</v>
      </c>
      <c r="N24" s="370">
        <v>30275</v>
      </c>
      <c r="O24" s="372">
        <v>54.741885905433506</v>
      </c>
      <c r="P24" s="350"/>
      <c r="Q24" s="368">
        <v>38373</v>
      </c>
      <c r="R24" s="369">
        <v>17.987371855268524</v>
      </c>
      <c r="S24" s="370">
        <v>24199</v>
      </c>
      <c r="T24" s="371">
        <v>63.062570036223384</v>
      </c>
      <c r="U24" s="370">
        <v>14174</v>
      </c>
      <c r="V24" s="372">
        <v>36.937429963776616</v>
      </c>
      <c r="W24" s="350"/>
      <c r="X24" s="368">
        <v>119655</v>
      </c>
      <c r="Y24" s="369">
        <v>56.088368888076388</v>
      </c>
      <c r="Z24" s="370">
        <v>88913</v>
      </c>
      <c r="AA24" s="371">
        <v>74.307801596255914</v>
      </c>
      <c r="AB24" s="370">
        <v>30742</v>
      </c>
      <c r="AC24" s="372">
        <f t="shared" si="0"/>
        <v>25.692198403744097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50387</v>
      </c>
      <c r="E25" s="365">
        <f t="shared" si="2"/>
        <v>28715</v>
      </c>
      <c r="F25" s="366">
        <f t="shared" si="3"/>
        <v>56.988905868577213</v>
      </c>
      <c r="G25" s="365">
        <f t="shared" si="4"/>
        <v>21672</v>
      </c>
      <c r="H25" s="367">
        <f t="shared" si="3"/>
        <v>43.011094131422787</v>
      </c>
      <c r="I25" s="350"/>
      <c r="J25" s="368">
        <v>18061</v>
      </c>
      <c r="K25" s="369">
        <v>35.844563081747275</v>
      </c>
      <c r="L25" s="370">
        <v>6568</v>
      </c>
      <c r="M25" s="371">
        <v>36.365649742539176</v>
      </c>
      <c r="N25" s="370">
        <v>11493</v>
      </c>
      <c r="O25" s="372">
        <v>63.634350257460824</v>
      </c>
      <c r="P25" s="350"/>
      <c r="Q25" s="368">
        <v>9869</v>
      </c>
      <c r="R25" s="369">
        <v>19.586401254291783</v>
      </c>
      <c r="S25" s="370">
        <v>5962</v>
      </c>
      <c r="T25" s="371">
        <v>60.411389198500352</v>
      </c>
      <c r="U25" s="370">
        <v>3907</v>
      </c>
      <c r="V25" s="372">
        <v>39.588610801499648</v>
      </c>
      <c r="W25" s="350"/>
      <c r="X25" s="368">
        <v>22457</v>
      </c>
      <c r="Y25" s="369">
        <v>44.569035663960946</v>
      </c>
      <c r="Z25" s="370">
        <v>16185</v>
      </c>
      <c r="AA25" s="371">
        <v>72.071069154383935</v>
      </c>
      <c r="AB25" s="370">
        <v>6272</v>
      </c>
      <c r="AC25" s="372">
        <f t="shared" si="0"/>
        <v>27.928930845616069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17234</v>
      </c>
      <c r="E26" s="380">
        <f t="shared" si="2"/>
        <v>10877</v>
      </c>
      <c r="F26" s="381">
        <f t="shared" si="3"/>
        <v>63.113612626204016</v>
      </c>
      <c r="G26" s="380">
        <f t="shared" si="4"/>
        <v>6357</v>
      </c>
      <c r="H26" s="367">
        <f t="shared" si="3"/>
        <v>36.886387373795984</v>
      </c>
      <c r="I26" s="350"/>
      <c r="J26" s="377">
        <v>3563</v>
      </c>
      <c r="K26" s="378">
        <v>20.674248578391552</v>
      </c>
      <c r="L26" s="375">
        <v>1460</v>
      </c>
      <c r="M26" s="376">
        <v>40.976705023856304</v>
      </c>
      <c r="N26" s="375">
        <v>2103</v>
      </c>
      <c r="O26" s="372">
        <v>59.023294976143703</v>
      </c>
      <c r="P26" s="350"/>
      <c r="Q26" s="377">
        <v>2859</v>
      </c>
      <c r="R26" s="378">
        <v>16.589300220494373</v>
      </c>
      <c r="S26" s="375">
        <v>1577</v>
      </c>
      <c r="T26" s="376">
        <v>55.159146554739422</v>
      </c>
      <c r="U26" s="375">
        <v>1282</v>
      </c>
      <c r="V26" s="372">
        <v>44.840853445260578</v>
      </c>
      <c r="W26" s="350"/>
      <c r="X26" s="377">
        <v>10812</v>
      </c>
      <c r="Y26" s="378">
        <v>62.736451201114072</v>
      </c>
      <c r="Z26" s="375">
        <v>7840</v>
      </c>
      <c r="AA26" s="376">
        <v>72.51202367739549</v>
      </c>
      <c r="AB26" s="375">
        <v>2972</v>
      </c>
      <c r="AC26" s="372">
        <f t="shared" si="0"/>
        <v>27.487976322604514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74024</v>
      </c>
      <c r="E27" s="380">
        <f t="shared" si="2"/>
        <v>45540</v>
      </c>
      <c r="F27" s="381">
        <f t="shared" si="3"/>
        <v>61.520587917432181</v>
      </c>
      <c r="G27" s="380">
        <f t="shared" si="4"/>
        <v>28484</v>
      </c>
      <c r="H27" s="367">
        <f t="shared" si="3"/>
        <v>38.479412082567812</v>
      </c>
      <c r="I27" s="350"/>
      <c r="J27" s="377">
        <v>18311</v>
      </c>
      <c r="K27" s="378">
        <v>24.736571922619692</v>
      </c>
      <c r="L27" s="375">
        <v>7139</v>
      </c>
      <c r="M27" s="376">
        <v>38.987493856152042</v>
      </c>
      <c r="N27" s="375">
        <v>11172</v>
      </c>
      <c r="O27" s="372">
        <v>61.012506143847958</v>
      </c>
      <c r="P27" s="350"/>
      <c r="Q27" s="377">
        <v>13560</v>
      </c>
      <c r="R27" s="378">
        <v>18.318383227061492</v>
      </c>
      <c r="S27" s="375">
        <v>7528</v>
      </c>
      <c r="T27" s="376">
        <v>55.516224188790567</v>
      </c>
      <c r="U27" s="375">
        <v>6032</v>
      </c>
      <c r="V27" s="372">
        <v>44.483775811209441</v>
      </c>
      <c r="W27" s="350"/>
      <c r="X27" s="377">
        <v>42153</v>
      </c>
      <c r="Y27" s="378">
        <v>56.945044850318816</v>
      </c>
      <c r="Z27" s="375">
        <v>30873</v>
      </c>
      <c r="AA27" s="376">
        <v>73.240338765924122</v>
      </c>
      <c r="AB27" s="375">
        <v>11280</v>
      </c>
      <c r="AC27" s="372">
        <f t="shared" si="0"/>
        <v>26.759661234075864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9560</v>
      </c>
      <c r="E28" s="380">
        <f t="shared" si="2"/>
        <v>6239</v>
      </c>
      <c r="F28" s="381">
        <f t="shared" si="3"/>
        <v>65.261506276150627</v>
      </c>
      <c r="G28" s="380">
        <f t="shared" si="4"/>
        <v>3321</v>
      </c>
      <c r="H28" s="382">
        <f t="shared" si="3"/>
        <v>34.738493723849373</v>
      </c>
      <c r="I28" s="350"/>
      <c r="J28" s="377">
        <v>1604</v>
      </c>
      <c r="K28" s="378">
        <v>16.778242677824267</v>
      </c>
      <c r="L28" s="375">
        <v>676</v>
      </c>
      <c r="M28" s="376">
        <v>42.144638403990022</v>
      </c>
      <c r="N28" s="375">
        <v>928</v>
      </c>
      <c r="O28" s="383">
        <v>57.855361596009978</v>
      </c>
      <c r="P28" s="350"/>
      <c r="Q28" s="377">
        <v>1719</v>
      </c>
      <c r="R28" s="378">
        <v>17.981171548117157</v>
      </c>
      <c r="S28" s="375">
        <v>1000</v>
      </c>
      <c r="T28" s="376">
        <v>58.173356602675973</v>
      </c>
      <c r="U28" s="375">
        <v>719</v>
      </c>
      <c r="V28" s="383">
        <v>41.826643397324027</v>
      </c>
      <c r="W28" s="350"/>
      <c r="X28" s="377">
        <v>6237</v>
      </c>
      <c r="Y28" s="378">
        <v>65.240585774058573</v>
      </c>
      <c r="Z28" s="375">
        <v>4563</v>
      </c>
      <c r="AA28" s="376">
        <v>73.160173160173159</v>
      </c>
      <c r="AB28" s="375">
        <v>1674</v>
      </c>
      <c r="AC28" s="383">
        <f t="shared" si="0"/>
        <v>26.839826839826841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4013</v>
      </c>
      <c r="E29" s="386">
        <f t="shared" si="2"/>
        <v>2130</v>
      </c>
      <c r="F29" s="387">
        <f t="shared" si="3"/>
        <v>53.077498131074009</v>
      </c>
      <c r="G29" s="386">
        <f t="shared" si="4"/>
        <v>1883</v>
      </c>
      <c r="H29" s="388">
        <f t="shared" si="3"/>
        <v>46.922501868925991</v>
      </c>
      <c r="I29" s="350"/>
      <c r="J29" s="389">
        <v>2221</v>
      </c>
      <c r="K29" s="390">
        <v>55.345128332918016</v>
      </c>
      <c r="L29" s="391">
        <v>810</v>
      </c>
      <c r="M29" s="392">
        <v>36.470058532192709</v>
      </c>
      <c r="N29" s="391">
        <v>1411</v>
      </c>
      <c r="O29" s="393">
        <v>63.529941467807291</v>
      </c>
      <c r="P29" s="350"/>
      <c r="Q29" s="389">
        <v>648</v>
      </c>
      <c r="R29" s="390">
        <v>16.147520558185896</v>
      </c>
      <c r="S29" s="391">
        <v>435</v>
      </c>
      <c r="T29" s="392">
        <v>67.129629629629633</v>
      </c>
      <c r="U29" s="391">
        <v>213</v>
      </c>
      <c r="V29" s="393">
        <v>32.870370370370374</v>
      </c>
      <c r="W29" s="350"/>
      <c r="X29" s="389">
        <v>1144</v>
      </c>
      <c r="Y29" s="390">
        <v>28.507351108896088</v>
      </c>
      <c r="Z29" s="391">
        <v>885</v>
      </c>
      <c r="AA29" s="392">
        <v>77.360139860139867</v>
      </c>
      <c r="AB29" s="391">
        <v>259</v>
      </c>
      <c r="AC29" s="393">
        <f t="shared" si="0"/>
        <v>22.63986013986014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1694611</v>
      </c>
      <c r="E31" s="1230">
        <f>L31+S31+Z31</f>
        <v>1060255</v>
      </c>
      <c r="F31" s="1231">
        <f>E31/$D31*100</f>
        <v>62.566276272253631</v>
      </c>
      <c r="G31" s="1230">
        <f>N31+U31+AB31</f>
        <v>634356</v>
      </c>
      <c r="H31" s="1232">
        <f>G31/$D31*100</f>
        <v>37.433723727746369</v>
      </c>
      <c r="J31" s="1233">
        <f>SUM(J12:J29)</f>
        <v>447082</v>
      </c>
      <c r="K31" s="1234">
        <f>J31/$D31*100</f>
        <v>26.382573935847226</v>
      </c>
      <c r="L31" s="1230">
        <f>SUM(L12:L29)</f>
        <v>184137</v>
      </c>
      <c r="M31" s="1231">
        <f>L31/$J31*100</f>
        <v>41.186404283777925</v>
      </c>
      <c r="N31" s="1230">
        <f>SUM(N12:N29)</f>
        <v>262945</v>
      </c>
      <c r="O31" s="1235">
        <f>N31/$J31*100</f>
        <v>58.813595716222075</v>
      </c>
      <c r="Q31" s="1233">
        <f>SUM(Q12:Q29)</f>
        <v>334848</v>
      </c>
      <c r="R31" s="1234">
        <f>Q31/$D31*100</f>
        <v>19.759579042033838</v>
      </c>
      <c r="S31" s="1230">
        <f>SUM(S12:S29)</f>
        <v>204806</v>
      </c>
      <c r="T31" s="1231">
        <f>S31/$Q31*100</f>
        <v>61.163871368501532</v>
      </c>
      <c r="U31" s="1230">
        <f>SUM(U12:U29)</f>
        <v>130042</v>
      </c>
      <c r="V31" s="1235">
        <f>U31/$Q31*100</f>
        <v>38.836128631498475</v>
      </c>
      <c r="X31" s="1233">
        <f>SUM(X12:X29)</f>
        <v>912681</v>
      </c>
      <c r="Y31" s="1234">
        <f>X31/$D31*100</f>
        <v>53.857847022118946</v>
      </c>
      <c r="Z31" s="1230">
        <f>SUM(Z12:Z29)</f>
        <v>671312</v>
      </c>
      <c r="AA31" s="1231">
        <f>Z31/$X31*100</f>
        <v>73.553848496900883</v>
      </c>
      <c r="AB31" s="1230">
        <f>SUM(AB12:AB29)</f>
        <v>241369</v>
      </c>
      <c r="AC31" s="1235">
        <f>AB31/$X31*100</f>
        <v>26.446151503099113</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254</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255</v>
      </c>
      <c r="K8" s="1459"/>
      <c r="L8" s="1459"/>
      <c r="M8" s="1459"/>
      <c r="N8" s="1459"/>
      <c r="O8" s="1460"/>
      <c r="P8" s="317"/>
      <c r="Q8" s="1458" t="s">
        <v>256</v>
      </c>
      <c r="R8" s="1459"/>
      <c r="S8" s="1459"/>
      <c r="T8" s="1459"/>
      <c r="U8" s="1459"/>
      <c r="V8" s="1460"/>
      <c r="W8" s="317"/>
      <c r="X8" s="1458" t="s">
        <v>257</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266</v>
      </c>
      <c r="L9" s="1471" t="s">
        <v>24</v>
      </c>
      <c r="M9" s="1472"/>
      <c r="N9" s="1467" t="s">
        <v>23</v>
      </c>
      <c r="O9" s="1468"/>
      <c r="P9" s="317"/>
      <c r="Q9" s="1466" t="s">
        <v>9</v>
      </c>
      <c r="R9" s="1469" t="s">
        <v>266</v>
      </c>
      <c r="S9" s="1471" t="s">
        <v>24</v>
      </c>
      <c r="T9" s="1472"/>
      <c r="U9" s="1467" t="s">
        <v>23</v>
      </c>
      <c r="V9" s="1468"/>
      <c r="W9" s="317"/>
      <c r="X9" s="1466" t="s">
        <v>9</v>
      </c>
      <c r="Y9" s="1469" t="s">
        <v>266</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266</v>
      </c>
      <c r="G10" s="406" t="s">
        <v>9</v>
      </c>
      <c r="H10" s="886" t="s">
        <v>266</v>
      </c>
      <c r="I10" s="346"/>
      <c r="J10" s="1462"/>
      <c r="K10" s="1470"/>
      <c r="L10" s="404" t="s">
        <v>9</v>
      </c>
      <c r="M10" s="403" t="s">
        <v>266</v>
      </c>
      <c r="N10" s="407" t="s">
        <v>9</v>
      </c>
      <c r="O10" s="402" t="s">
        <v>266</v>
      </c>
      <c r="P10" s="347"/>
      <c r="Q10" s="1462"/>
      <c r="R10" s="1470"/>
      <c r="S10" s="404" t="s">
        <v>9</v>
      </c>
      <c r="T10" s="403" t="s">
        <v>266</v>
      </c>
      <c r="U10" s="407" t="s">
        <v>9</v>
      </c>
      <c r="V10" s="402" t="s">
        <v>266</v>
      </c>
      <c r="W10" s="347"/>
      <c r="X10" s="1462"/>
      <c r="Y10" s="1470"/>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83587</v>
      </c>
      <c r="E12" s="352">
        <f>L12+S12+Z12</f>
        <v>49093</v>
      </c>
      <c r="F12" s="353">
        <f>E12/$D12*100</f>
        <v>58.732817304126236</v>
      </c>
      <c r="G12" s="352">
        <f>N12+U12+AB12</f>
        <v>34494</v>
      </c>
      <c r="H12" s="354">
        <f>G12/$D12*100</f>
        <v>41.267182695873764</v>
      </c>
      <c r="I12" s="350"/>
      <c r="J12" s="355">
        <f>L12+N12</f>
        <v>29587</v>
      </c>
      <c r="K12" s="356">
        <f>J12/$D12*100</f>
        <v>35.396652589517508</v>
      </c>
      <c r="L12" s="357">
        <v>11439</v>
      </c>
      <c r="M12" s="353">
        <v>38.662250312637312</v>
      </c>
      <c r="N12" s="357">
        <v>18148</v>
      </c>
      <c r="O12" s="358">
        <v>61.337749687362695</v>
      </c>
      <c r="P12" s="350"/>
      <c r="Q12" s="355">
        <v>14655</v>
      </c>
      <c r="R12" s="356">
        <v>17.532630672233722</v>
      </c>
      <c r="S12" s="357">
        <v>8373</v>
      </c>
      <c r="T12" s="353">
        <v>57.134083930399186</v>
      </c>
      <c r="U12" s="357">
        <v>6282</v>
      </c>
      <c r="V12" s="358">
        <v>42.865916069600814</v>
      </c>
      <c r="W12" s="350"/>
      <c r="X12" s="355">
        <v>39345</v>
      </c>
      <c r="Y12" s="356">
        <v>47.07071673824877</v>
      </c>
      <c r="Z12" s="357">
        <v>29281</v>
      </c>
      <c r="AA12" s="353">
        <v>74.421146270174106</v>
      </c>
      <c r="AB12" s="357">
        <v>10064</v>
      </c>
      <c r="AC12" s="358">
        <f t="shared" ref="AC12:AC29" si="0">AB12/$X12*100</f>
        <v>25.578853729825902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14506</v>
      </c>
      <c r="E13" s="365">
        <f t="shared" ref="E13:E29" si="2">L13+S13+Z13</f>
        <v>9655</v>
      </c>
      <c r="F13" s="366">
        <f t="shared" ref="F13:H29" si="3">E13/$D13*100</f>
        <v>66.558665379842822</v>
      </c>
      <c r="G13" s="365">
        <f t="shared" ref="G13:G29" si="4">N13+U13+AB13</f>
        <v>4851</v>
      </c>
      <c r="H13" s="367">
        <f t="shared" si="3"/>
        <v>33.441334620157178</v>
      </c>
      <c r="I13" s="350"/>
      <c r="J13" s="368">
        <f t="shared" ref="J13:J29" si="5">L13+N13</f>
        <v>2621</v>
      </c>
      <c r="K13" s="369">
        <f t="shared" ref="K13:K29" si="6">J13/$D13*100</f>
        <v>18.068385495656969</v>
      </c>
      <c r="L13" s="370">
        <v>1055</v>
      </c>
      <c r="M13" s="371">
        <v>40.25181228538726</v>
      </c>
      <c r="N13" s="370">
        <v>1566</v>
      </c>
      <c r="O13" s="372">
        <v>59.74818771461274</v>
      </c>
      <c r="P13" s="350"/>
      <c r="Q13" s="368">
        <v>2201</v>
      </c>
      <c r="R13" s="369">
        <v>15.173031848890114</v>
      </c>
      <c r="S13" s="370">
        <v>1279</v>
      </c>
      <c r="T13" s="371">
        <v>58.109950022716951</v>
      </c>
      <c r="U13" s="370">
        <v>922</v>
      </c>
      <c r="V13" s="372">
        <v>41.890049977283056</v>
      </c>
      <c r="W13" s="350"/>
      <c r="X13" s="368">
        <v>9684</v>
      </c>
      <c r="Y13" s="369">
        <v>66.758582655452912</v>
      </c>
      <c r="Z13" s="370">
        <v>7321</v>
      </c>
      <c r="AA13" s="371">
        <v>75.598926063610079</v>
      </c>
      <c r="AB13" s="370">
        <v>2363</v>
      </c>
      <c r="AC13" s="372">
        <f t="shared" si="0"/>
        <v>24.401073936389921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7314</v>
      </c>
      <c r="E14" s="365">
        <f t="shared" si="2"/>
        <v>4823</v>
      </c>
      <c r="F14" s="366">
        <f t="shared" si="3"/>
        <v>65.94202898550725</v>
      </c>
      <c r="G14" s="365">
        <f t="shared" si="4"/>
        <v>2491</v>
      </c>
      <c r="H14" s="367">
        <f t="shared" si="3"/>
        <v>34.057971014492757</v>
      </c>
      <c r="I14" s="350"/>
      <c r="J14" s="368">
        <f t="shared" si="5"/>
        <v>1775</v>
      </c>
      <c r="K14" s="369">
        <f t="shared" si="6"/>
        <v>24.268526114301338</v>
      </c>
      <c r="L14" s="370">
        <v>723</v>
      </c>
      <c r="M14" s="371">
        <v>40.732394366197184</v>
      </c>
      <c r="N14" s="370">
        <v>1052</v>
      </c>
      <c r="O14" s="372">
        <v>59.267605633802823</v>
      </c>
      <c r="P14" s="350"/>
      <c r="Q14" s="368">
        <v>1349</v>
      </c>
      <c r="R14" s="369">
        <v>18.44407984686902</v>
      </c>
      <c r="S14" s="370">
        <v>776</v>
      </c>
      <c r="T14" s="371">
        <v>57.524091919940702</v>
      </c>
      <c r="U14" s="370">
        <v>573</v>
      </c>
      <c r="V14" s="372">
        <v>42.475908080059305</v>
      </c>
      <c r="W14" s="350"/>
      <c r="X14" s="368">
        <v>4190</v>
      </c>
      <c r="Y14" s="369">
        <v>57.287394038829639</v>
      </c>
      <c r="Z14" s="370">
        <v>3324</v>
      </c>
      <c r="AA14" s="371">
        <v>79.33174224343675</v>
      </c>
      <c r="AB14" s="370">
        <v>866</v>
      </c>
      <c r="AC14" s="372">
        <f t="shared" si="0"/>
        <v>20.668257756563246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8229</v>
      </c>
      <c r="E15" s="365">
        <f t="shared" si="2"/>
        <v>5195</v>
      </c>
      <c r="F15" s="366">
        <f t="shared" si="3"/>
        <v>63.130392514278768</v>
      </c>
      <c r="G15" s="365">
        <f t="shared" si="4"/>
        <v>3034</v>
      </c>
      <c r="H15" s="367">
        <f t="shared" si="3"/>
        <v>36.869607485721225</v>
      </c>
      <c r="I15" s="350"/>
      <c r="J15" s="368">
        <f t="shared" si="5"/>
        <v>1947</v>
      </c>
      <c r="K15" s="369">
        <f t="shared" si="6"/>
        <v>23.660226029894275</v>
      </c>
      <c r="L15" s="370">
        <v>743</v>
      </c>
      <c r="M15" s="371">
        <v>38.161273754494097</v>
      </c>
      <c r="N15" s="370">
        <v>1204</v>
      </c>
      <c r="O15" s="372">
        <v>61.838726245505903</v>
      </c>
      <c r="P15" s="350"/>
      <c r="Q15" s="368">
        <v>1405</v>
      </c>
      <c r="R15" s="369">
        <v>17.073763519261149</v>
      </c>
      <c r="S15" s="370">
        <v>795</v>
      </c>
      <c r="T15" s="371">
        <v>56.583629893238431</v>
      </c>
      <c r="U15" s="370">
        <v>610</v>
      </c>
      <c r="V15" s="372">
        <v>43.416370106761562</v>
      </c>
      <c r="W15" s="350"/>
      <c r="X15" s="368">
        <v>4877</v>
      </c>
      <c r="Y15" s="369">
        <v>59.266010450844576</v>
      </c>
      <c r="Z15" s="370">
        <v>3657</v>
      </c>
      <c r="AA15" s="371">
        <v>74.984621693664138</v>
      </c>
      <c r="AB15" s="370">
        <v>1220</v>
      </c>
      <c r="AC15" s="372">
        <f t="shared" si="0"/>
        <v>25.015378306335862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24403</v>
      </c>
      <c r="E16" s="365">
        <f t="shared" si="2"/>
        <v>14843</v>
      </c>
      <c r="F16" s="366">
        <f t="shared" si="3"/>
        <v>60.824488792361599</v>
      </c>
      <c r="G16" s="365">
        <f t="shared" si="4"/>
        <v>9560</v>
      </c>
      <c r="H16" s="367">
        <f t="shared" si="3"/>
        <v>39.175511207638401</v>
      </c>
      <c r="I16" s="350"/>
      <c r="J16" s="368">
        <f t="shared" si="5"/>
        <v>7035</v>
      </c>
      <c r="K16" s="369">
        <f t="shared" si="6"/>
        <v>28.828422734909644</v>
      </c>
      <c r="L16" s="370">
        <v>2860</v>
      </c>
      <c r="M16" s="371">
        <v>40.653873489694384</v>
      </c>
      <c r="N16" s="370">
        <v>4175</v>
      </c>
      <c r="O16" s="372">
        <v>59.346126510305616</v>
      </c>
      <c r="P16" s="350"/>
      <c r="Q16" s="368">
        <v>4890</v>
      </c>
      <c r="R16" s="369">
        <v>20.038519854116295</v>
      </c>
      <c r="S16" s="370">
        <v>2777</v>
      </c>
      <c r="T16" s="371">
        <v>56.789366053169729</v>
      </c>
      <c r="U16" s="370">
        <v>2113</v>
      </c>
      <c r="V16" s="372">
        <v>43.210633946830271</v>
      </c>
      <c r="W16" s="350"/>
      <c r="X16" s="368">
        <v>12478</v>
      </c>
      <c r="Y16" s="369">
        <v>51.133057410974061</v>
      </c>
      <c r="Z16" s="370">
        <v>9206</v>
      </c>
      <c r="AA16" s="371">
        <v>73.777849014265101</v>
      </c>
      <c r="AB16" s="370">
        <v>3272</v>
      </c>
      <c r="AC16" s="372">
        <f t="shared" si="0"/>
        <v>26.222150985734892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5106</v>
      </c>
      <c r="E17" s="375">
        <f t="shared" si="2"/>
        <v>3248</v>
      </c>
      <c r="F17" s="376">
        <f t="shared" si="3"/>
        <v>63.611437524481005</v>
      </c>
      <c r="G17" s="375">
        <f t="shared" si="4"/>
        <v>1858</v>
      </c>
      <c r="H17" s="367">
        <f t="shared" si="3"/>
        <v>36.388562475518995</v>
      </c>
      <c r="I17" s="350"/>
      <c r="J17" s="377">
        <f t="shared" si="5"/>
        <v>1297</v>
      </c>
      <c r="K17" s="378">
        <f t="shared" si="6"/>
        <v>25.401488444966709</v>
      </c>
      <c r="L17" s="375">
        <v>517</v>
      </c>
      <c r="M17" s="376">
        <v>39.861218195836543</v>
      </c>
      <c r="N17" s="375">
        <v>780</v>
      </c>
      <c r="O17" s="372">
        <v>60.138781804163457</v>
      </c>
      <c r="P17" s="350"/>
      <c r="Q17" s="377">
        <v>925</v>
      </c>
      <c r="R17" s="378">
        <v>18.115942028985508</v>
      </c>
      <c r="S17" s="375">
        <v>510</v>
      </c>
      <c r="T17" s="376">
        <v>55.135135135135137</v>
      </c>
      <c r="U17" s="375">
        <v>415</v>
      </c>
      <c r="V17" s="372">
        <v>44.86486486486487</v>
      </c>
      <c r="W17" s="350"/>
      <c r="X17" s="377">
        <v>2884</v>
      </c>
      <c r="Y17" s="378">
        <v>56.48256952604779</v>
      </c>
      <c r="Z17" s="375">
        <v>2221</v>
      </c>
      <c r="AA17" s="376">
        <v>77.011095700416092</v>
      </c>
      <c r="AB17" s="375">
        <v>663</v>
      </c>
      <c r="AC17" s="372">
        <f t="shared" si="0"/>
        <v>22.988904299583911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33903</v>
      </c>
      <c r="E18" s="365">
        <f t="shared" si="2"/>
        <v>22190</v>
      </c>
      <c r="F18" s="366">
        <f t="shared" si="3"/>
        <v>65.451434976255783</v>
      </c>
      <c r="G18" s="365">
        <f t="shared" si="4"/>
        <v>11713</v>
      </c>
      <c r="H18" s="367">
        <f t="shared" si="3"/>
        <v>34.54856502374421</v>
      </c>
      <c r="I18" s="350"/>
      <c r="J18" s="368">
        <f t="shared" si="5"/>
        <v>6638</v>
      </c>
      <c r="K18" s="369">
        <f t="shared" si="6"/>
        <v>19.57938825472672</v>
      </c>
      <c r="L18" s="370">
        <v>2694</v>
      </c>
      <c r="M18" s="371">
        <v>40.584513407652906</v>
      </c>
      <c r="N18" s="370">
        <v>3944</v>
      </c>
      <c r="O18" s="372">
        <v>59.415486592347087</v>
      </c>
      <c r="P18" s="350"/>
      <c r="Q18" s="368">
        <v>5063</v>
      </c>
      <c r="R18" s="369">
        <v>14.933781671238533</v>
      </c>
      <c r="S18" s="370">
        <v>2775</v>
      </c>
      <c r="T18" s="371">
        <v>54.809401540588588</v>
      </c>
      <c r="U18" s="370">
        <v>2288</v>
      </c>
      <c r="V18" s="372">
        <v>45.190598459411419</v>
      </c>
      <c r="W18" s="350"/>
      <c r="X18" s="368">
        <v>22202</v>
      </c>
      <c r="Y18" s="369">
        <v>65.486830074034742</v>
      </c>
      <c r="Z18" s="370">
        <v>16721</v>
      </c>
      <c r="AA18" s="371">
        <v>75.313034861724176</v>
      </c>
      <c r="AB18" s="370">
        <v>5481</v>
      </c>
      <c r="AC18" s="372">
        <f t="shared" si="0"/>
        <v>24.686965138275831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24688</v>
      </c>
      <c r="E19" s="365">
        <f t="shared" si="2"/>
        <v>15728</v>
      </c>
      <c r="F19" s="366">
        <f t="shared" si="3"/>
        <v>63.707064160725857</v>
      </c>
      <c r="G19" s="365">
        <f t="shared" si="4"/>
        <v>8960</v>
      </c>
      <c r="H19" s="367">
        <f t="shared" si="3"/>
        <v>36.292935839274143</v>
      </c>
      <c r="I19" s="350"/>
      <c r="J19" s="368">
        <f t="shared" si="5"/>
        <v>5538</v>
      </c>
      <c r="K19" s="369">
        <f t="shared" si="6"/>
        <v>22.431950745301361</v>
      </c>
      <c r="L19" s="370">
        <v>2123</v>
      </c>
      <c r="M19" s="371">
        <v>38.335139039364392</v>
      </c>
      <c r="N19" s="370">
        <v>3415</v>
      </c>
      <c r="O19" s="372">
        <v>61.6648609606356</v>
      </c>
      <c r="P19" s="350"/>
      <c r="Q19" s="368">
        <v>3584</v>
      </c>
      <c r="R19" s="369">
        <v>14.517174335709656</v>
      </c>
      <c r="S19" s="370">
        <v>2064</v>
      </c>
      <c r="T19" s="371">
        <v>57.589285714285708</v>
      </c>
      <c r="U19" s="370">
        <v>1520</v>
      </c>
      <c r="V19" s="372">
        <v>42.410714285714285</v>
      </c>
      <c r="W19" s="350"/>
      <c r="X19" s="368">
        <v>15566</v>
      </c>
      <c r="Y19" s="369">
        <v>63.050874918988988</v>
      </c>
      <c r="Z19" s="370">
        <v>11541</v>
      </c>
      <c r="AA19" s="371">
        <v>74.14236155724015</v>
      </c>
      <c r="AB19" s="370">
        <v>4025</v>
      </c>
      <c r="AC19" s="372">
        <f t="shared" si="0"/>
        <v>25.85763844275986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46081</v>
      </c>
      <c r="E20" s="365">
        <f t="shared" si="2"/>
        <v>28807</v>
      </c>
      <c r="F20" s="366">
        <f t="shared" si="3"/>
        <v>62.513834335192378</v>
      </c>
      <c r="G20" s="365">
        <f t="shared" si="4"/>
        <v>17274</v>
      </c>
      <c r="H20" s="367">
        <f t="shared" si="3"/>
        <v>37.486165664807622</v>
      </c>
      <c r="I20" s="350"/>
      <c r="J20" s="368">
        <f t="shared" si="5"/>
        <v>13394</v>
      </c>
      <c r="K20" s="369">
        <f t="shared" si="6"/>
        <v>29.066209500661877</v>
      </c>
      <c r="L20" s="370">
        <v>5394</v>
      </c>
      <c r="M20" s="371">
        <v>40.271763476183366</v>
      </c>
      <c r="N20" s="370">
        <v>8000</v>
      </c>
      <c r="O20" s="372">
        <v>59.728236523816634</v>
      </c>
      <c r="P20" s="350"/>
      <c r="Q20" s="368">
        <v>7196</v>
      </c>
      <c r="R20" s="369">
        <v>15.615980555977519</v>
      </c>
      <c r="S20" s="370">
        <v>4031</v>
      </c>
      <c r="T20" s="371">
        <v>56.017231795441916</v>
      </c>
      <c r="U20" s="370">
        <v>3165</v>
      </c>
      <c r="V20" s="372">
        <v>43.982768204558084</v>
      </c>
      <c r="W20" s="350"/>
      <c r="X20" s="368">
        <v>25491</v>
      </c>
      <c r="Y20" s="369">
        <v>55.317809943360608</v>
      </c>
      <c r="Z20" s="370">
        <v>19382</v>
      </c>
      <c r="AA20" s="371">
        <v>76.034678906280647</v>
      </c>
      <c r="AB20" s="370">
        <v>6109</v>
      </c>
      <c r="AC20" s="372">
        <f t="shared" si="0"/>
        <v>23.965321093719353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48205</v>
      </c>
      <c r="E21" s="365">
        <f t="shared" si="2"/>
        <v>31283</v>
      </c>
      <c r="F21" s="366">
        <f t="shared" si="3"/>
        <v>64.895757701483248</v>
      </c>
      <c r="G21" s="365">
        <f t="shared" si="4"/>
        <v>16922</v>
      </c>
      <c r="H21" s="367">
        <f t="shared" si="3"/>
        <v>35.104242298516752</v>
      </c>
      <c r="I21" s="350"/>
      <c r="J21" s="368">
        <f t="shared" si="5"/>
        <v>10203</v>
      </c>
      <c r="K21" s="369">
        <f t="shared" si="6"/>
        <v>21.165854164505756</v>
      </c>
      <c r="L21" s="370">
        <v>4180</v>
      </c>
      <c r="M21" s="371">
        <v>40.968342644320302</v>
      </c>
      <c r="N21" s="370">
        <v>6023</v>
      </c>
      <c r="O21" s="372">
        <v>59.031657355679698</v>
      </c>
      <c r="P21" s="350"/>
      <c r="Q21" s="368">
        <v>8500</v>
      </c>
      <c r="R21" s="369">
        <v>17.633025619748988</v>
      </c>
      <c r="S21" s="370">
        <v>4827</v>
      </c>
      <c r="T21" s="371">
        <v>56.788235294117648</v>
      </c>
      <c r="U21" s="370">
        <v>3673</v>
      </c>
      <c r="V21" s="372">
        <v>43.211764705882352</v>
      </c>
      <c r="W21" s="350"/>
      <c r="X21" s="368">
        <v>29502</v>
      </c>
      <c r="Y21" s="369">
        <v>61.201120215745256</v>
      </c>
      <c r="Z21" s="370">
        <v>22276</v>
      </c>
      <c r="AA21" s="371">
        <v>75.50674530540303</v>
      </c>
      <c r="AB21" s="370">
        <v>7226</v>
      </c>
      <c r="AC21" s="372">
        <f t="shared" si="0"/>
        <v>24.493254694596978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12097</v>
      </c>
      <c r="E22" s="365">
        <f t="shared" si="2"/>
        <v>7888</v>
      </c>
      <c r="F22" s="366">
        <f t="shared" si="3"/>
        <v>65.206249483342987</v>
      </c>
      <c r="G22" s="365">
        <f t="shared" si="4"/>
        <v>4209</v>
      </c>
      <c r="H22" s="367">
        <f t="shared" si="3"/>
        <v>34.79375051665702</v>
      </c>
      <c r="I22" s="350"/>
      <c r="J22" s="368">
        <f t="shared" si="5"/>
        <v>2672</v>
      </c>
      <c r="K22" s="369">
        <f t="shared" si="6"/>
        <v>22.088121021740928</v>
      </c>
      <c r="L22" s="370">
        <v>1068</v>
      </c>
      <c r="M22" s="371">
        <v>39.970059880239525</v>
      </c>
      <c r="N22" s="370">
        <v>1604</v>
      </c>
      <c r="O22" s="372">
        <v>60.029940119760482</v>
      </c>
      <c r="P22" s="350"/>
      <c r="Q22" s="368">
        <v>1840</v>
      </c>
      <c r="R22" s="369">
        <v>15.210382739522196</v>
      </c>
      <c r="S22" s="370">
        <v>1036</v>
      </c>
      <c r="T22" s="371">
        <v>56.304347826086953</v>
      </c>
      <c r="U22" s="370">
        <v>804</v>
      </c>
      <c r="V22" s="372">
        <v>43.695652173913039</v>
      </c>
      <c r="W22" s="350"/>
      <c r="X22" s="368">
        <v>7585</v>
      </c>
      <c r="Y22" s="369">
        <v>62.701496238736873</v>
      </c>
      <c r="Z22" s="370">
        <v>5784</v>
      </c>
      <c r="AA22" s="371">
        <v>76.255767963085049</v>
      </c>
      <c r="AB22" s="370">
        <v>1801</v>
      </c>
      <c r="AC22" s="372">
        <f t="shared" si="0"/>
        <v>23.744232036914966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27658</v>
      </c>
      <c r="E23" s="365">
        <f t="shared" si="2"/>
        <v>18631</v>
      </c>
      <c r="F23" s="366">
        <f t="shared" si="3"/>
        <v>67.362065225251285</v>
      </c>
      <c r="G23" s="365">
        <f t="shared" si="4"/>
        <v>9027</v>
      </c>
      <c r="H23" s="367">
        <f t="shared" si="3"/>
        <v>32.637934774748715</v>
      </c>
      <c r="I23" s="350"/>
      <c r="J23" s="368">
        <f t="shared" si="5"/>
        <v>5276</v>
      </c>
      <c r="K23" s="369">
        <f t="shared" si="6"/>
        <v>19.075855087135729</v>
      </c>
      <c r="L23" s="370">
        <v>2240</v>
      </c>
      <c r="M23" s="371">
        <v>42.456406368460954</v>
      </c>
      <c r="N23" s="370">
        <v>3036</v>
      </c>
      <c r="O23" s="372">
        <v>57.543593631539046</v>
      </c>
      <c r="P23" s="350"/>
      <c r="Q23" s="368">
        <v>4379</v>
      </c>
      <c r="R23" s="369">
        <v>15.83267047508858</v>
      </c>
      <c r="S23" s="370">
        <v>2435</v>
      </c>
      <c r="T23" s="371">
        <v>55.606302808860477</v>
      </c>
      <c r="U23" s="370">
        <v>1944</v>
      </c>
      <c r="V23" s="372">
        <v>44.39369719113953</v>
      </c>
      <c r="W23" s="350"/>
      <c r="X23" s="368">
        <v>18003</v>
      </c>
      <c r="Y23" s="369">
        <v>65.091474437775688</v>
      </c>
      <c r="Z23" s="370">
        <v>13956</v>
      </c>
      <c r="AA23" s="371">
        <v>77.520413264455925</v>
      </c>
      <c r="AB23" s="370">
        <v>4047</v>
      </c>
      <c r="AC23" s="372">
        <f t="shared" si="0"/>
        <v>22.479586735544078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68709</v>
      </c>
      <c r="E24" s="365">
        <f t="shared" si="2"/>
        <v>45158</v>
      </c>
      <c r="F24" s="366">
        <f t="shared" si="3"/>
        <v>65.723558776870576</v>
      </c>
      <c r="G24" s="365">
        <f t="shared" si="4"/>
        <v>23551</v>
      </c>
      <c r="H24" s="367">
        <f t="shared" si="3"/>
        <v>34.276441223129424</v>
      </c>
      <c r="I24" s="350"/>
      <c r="J24" s="368">
        <f t="shared" si="5"/>
        <v>16816</v>
      </c>
      <c r="K24" s="369">
        <f t="shared" si="6"/>
        <v>24.474231905572776</v>
      </c>
      <c r="L24" s="370">
        <v>7862</v>
      </c>
      <c r="M24" s="371">
        <v>46.75309229305423</v>
      </c>
      <c r="N24" s="370">
        <v>8954</v>
      </c>
      <c r="O24" s="372">
        <v>53.24690770694577</v>
      </c>
      <c r="P24" s="350"/>
      <c r="Q24" s="368">
        <v>10286</v>
      </c>
      <c r="R24" s="369">
        <v>14.970382337102853</v>
      </c>
      <c r="S24" s="370">
        <v>6015</v>
      </c>
      <c r="T24" s="371">
        <v>58.477542290491932</v>
      </c>
      <c r="U24" s="370">
        <v>4271</v>
      </c>
      <c r="V24" s="372">
        <v>41.522457709508068</v>
      </c>
      <c r="W24" s="350"/>
      <c r="X24" s="368">
        <v>41607</v>
      </c>
      <c r="Y24" s="369">
        <v>60.555385757324366</v>
      </c>
      <c r="Z24" s="370">
        <v>31281</v>
      </c>
      <c r="AA24" s="371">
        <v>75.18206071093806</v>
      </c>
      <c r="AB24" s="370">
        <v>10326</v>
      </c>
      <c r="AC24" s="372">
        <f t="shared" si="0"/>
        <v>24.817939289061936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14616</v>
      </c>
      <c r="E25" s="365">
        <f t="shared" si="2"/>
        <v>8123</v>
      </c>
      <c r="F25" s="366">
        <f t="shared" si="3"/>
        <v>55.576081007115484</v>
      </c>
      <c r="G25" s="365">
        <f t="shared" si="4"/>
        <v>6493</v>
      </c>
      <c r="H25" s="367">
        <f t="shared" si="3"/>
        <v>44.423918992884509</v>
      </c>
      <c r="I25" s="350"/>
      <c r="J25" s="368">
        <f t="shared" si="5"/>
        <v>5548</v>
      </c>
      <c r="K25" s="369">
        <f t="shared" si="6"/>
        <v>37.9584017515052</v>
      </c>
      <c r="L25" s="370">
        <v>1945</v>
      </c>
      <c r="M25" s="371">
        <v>35.057678442682047</v>
      </c>
      <c r="N25" s="370">
        <v>3603</v>
      </c>
      <c r="O25" s="372">
        <v>64.942321557317953</v>
      </c>
      <c r="P25" s="350"/>
      <c r="Q25" s="368">
        <v>2144</v>
      </c>
      <c r="R25" s="369">
        <v>14.668856048166393</v>
      </c>
      <c r="S25" s="370">
        <v>1153</v>
      </c>
      <c r="T25" s="371">
        <v>53.777985074626869</v>
      </c>
      <c r="U25" s="370">
        <v>991</v>
      </c>
      <c r="V25" s="372">
        <v>46.222014925373131</v>
      </c>
      <c r="W25" s="350"/>
      <c r="X25" s="368">
        <v>6924</v>
      </c>
      <c r="Y25" s="369">
        <v>47.372742200328403</v>
      </c>
      <c r="Z25" s="370">
        <v>5025</v>
      </c>
      <c r="AA25" s="371">
        <v>72.573656845753902</v>
      </c>
      <c r="AB25" s="370">
        <v>1899</v>
      </c>
      <c r="AC25" s="372">
        <f t="shared" si="0"/>
        <v>27.426343154246101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3145</v>
      </c>
      <c r="E26" s="380">
        <f t="shared" si="2"/>
        <v>2119</v>
      </c>
      <c r="F26" s="381">
        <f t="shared" si="3"/>
        <v>67.376788553259132</v>
      </c>
      <c r="G26" s="380">
        <f t="shared" si="4"/>
        <v>1026</v>
      </c>
      <c r="H26" s="367">
        <f t="shared" si="3"/>
        <v>32.623211446740861</v>
      </c>
      <c r="I26" s="350"/>
      <c r="J26" s="377">
        <f t="shared" si="5"/>
        <v>630</v>
      </c>
      <c r="K26" s="378">
        <f t="shared" si="6"/>
        <v>20.03179650238474</v>
      </c>
      <c r="L26" s="375">
        <v>291</v>
      </c>
      <c r="M26" s="376">
        <v>46.19047619047619</v>
      </c>
      <c r="N26" s="375">
        <v>339</v>
      </c>
      <c r="O26" s="372">
        <v>53.80952380952381</v>
      </c>
      <c r="P26" s="350"/>
      <c r="Q26" s="377">
        <v>477</v>
      </c>
      <c r="R26" s="378">
        <v>15.166931637519873</v>
      </c>
      <c r="S26" s="375">
        <v>267</v>
      </c>
      <c r="T26" s="376">
        <v>55.974842767295598</v>
      </c>
      <c r="U26" s="375">
        <v>210</v>
      </c>
      <c r="V26" s="372">
        <v>44.025157232704402</v>
      </c>
      <c r="W26" s="350"/>
      <c r="X26" s="377">
        <v>2038</v>
      </c>
      <c r="Y26" s="378">
        <v>64.801271860095383</v>
      </c>
      <c r="Z26" s="375">
        <v>1561</v>
      </c>
      <c r="AA26" s="376">
        <v>76.594700686947988</v>
      </c>
      <c r="AB26" s="375">
        <v>477</v>
      </c>
      <c r="AC26" s="372">
        <f t="shared" si="0"/>
        <v>23.405299313052012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16872</v>
      </c>
      <c r="E27" s="380">
        <f t="shared" si="2"/>
        <v>11218</v>
      </c>
      <c r="F27" s="381">
        <f t="shared" si="3"/>
        <v>66.488857278330954</v>
      </c>
      <c r="G27" s="380">
        <f t="shared" si="4"/>
        <v>5654</v>
      </c>
      <c r="H27" s="367">
        <f t="shared" si="3"/>
        <v>33.511142721669032</v>
      </c>
      <c r="I27" s="350"/>
      <c r="J27" s="377">
        <f t="shared" si="5"/>
        <v>3283</v>
      </c>
      <c r="K27" s="378">
        <f t="shared" si="6"/>
        <v>19.458274063537221</v>
      </c>
      <c r="L27" s="375">
        <v>1344</v>
      </c>
      <c r="M27" s="376">
        <v>40.938166311300641</v>
      </c>
      <c r="N27" s="375">
        <v>1939</v>
      </c>
      <c r="O27" s="372">
        <v>59.061833688699359</v>
      </c>
      <c r="P27" s="350"/>
      <c r="Q27" s="377">
        <v>2571</v>
      </c>
      <c r="R27" s="378">
        <v>15.238264580369842</v>
      </c>
      <c r="S27" s="375">
        <v>1455</v>
      </c>
      <c r="T27" s="376">
        <v>56.592765460910158</v>
      </c>
      <c r="U27" s="375">
        <v>1116</v>
      </c>
      <c r="V27" s="372">
        <v>43.407234539089849</v>
      </c>
      <c r="W27" s="350"/>
      <c r="X27" s="377">
        <v>11018</v>
      </c>
      <c r="Y27" s="378">
        <v>65.303461356092939</v>
      </c>
      <c r="Z27" s="375">
        <v>8419</v>
      </c>
      <c r="AA27" s="376">
        <v>76.411326919586131</v>
      </c>
      <c r="AB27" s="375">
        <v>2599</v>
      </c>
      <c r="AC27" s="372">
        <f t="shared" si="0"/>
        <v>23.588673080413869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2146</v>
      </c>
      <c r="E28" s="380">
        <f t="shared" si="2"/>
        <v>1371</v>
      </c>
      <c r="F28" s="381">
        <f t="shared" si="3"/>
        <v>63.886300093196645</v>
      </c>
      <c r="G28" s="380">
        <f t="shared" si="4"/>
        <v>775</v>
      </c>
      <c r="H28" s="382">
        <f t="shared" si="3"/>
        <v>36.113699906803355</v>
      </c>
      <c r="I28" s="350"/>
      <c r="J28" s="377">
        <f t="shared" si="5"/>
        <v>504</v>
      </c>
      <c r="K28" s="378">
        <f t="shared" si="6"/>
        <v>23.485554520037276</v>
      </c>
      <c r="L28" s="375">
        <v>217</v>
      </c>
      <c r="M28" s="376">
        <v>43.055555555555557</v>
      </c>
      <c r="N28" s="375">
        <v>287</v>
      </c>
      <c r="O28" s="383">
        <v>56.944444444444443</v>
      </c>
      <c r="P28" s="350"/>
      <c r="Q28" s="377">
        <v>327</v>
      </c>
      <c r="R28" s="378">
        <v>15.237651444547994</v>
      </c>
      <c r="S28" s="375">
        <v>173</v>
      </c>
      <c r="T28" s="376">
        <v>52.905198776758411</v>
      </c>
      <c r="U28" s="375">
        <v>154</v>
      </c>
      <c r="V28" s="383">
        <v>47.094801223241589</v>
      </c>
      <c r="W28" s="350"/>
      <c r="X28" s="377">
        <v>1315</v>
      </c>
      <c r="Y28" s="378">
        <v>61.276794035414724</v>
      </c>
      <c r="Z28" s="375">
        <v>981</v>
      </c>
      <c r="AA28" s="376">
        <v>74.600760456273761</v>
      </c>
      <c r="AB28" s="375">
        <v>334</v>
      </c>
      <c r="AC28" s="383">
        <f t="shared" si="0"/>
        <v>25.399239543726239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1242</v>
      </c>
      <c r="E29" s="386">
        <f t="shared" si="2"/>
        <v>663</v>
      </c>
      <c r="F29" s="387">
        <f t="shared" si="3"/>
        <v>53.381642512077299</v>
      </c>
      <c r="G29" s="386">
        <f t="shared" si="4"/>
        <v>579</v>
      </c>
      <c r="H29" s="388">
        <f t="shared" si="3"/>
        <v>46.618357487922708</v>
      </c>
      <c r="I29" s="350"/>
      <c r="J29" s="389">
        <f t="shared" si="5"/>
        <v>660</v>
      </c>
      <c r="K29" s="390">
        <f t="shared" si="6"/>
        <v>53.140096618357489</v>
      </c>
      <c r="L29" s="391">
        <v>247</v>
      </c>
      <c r="M29" s="392">
        <v>37.424242424242429</v>
      </c>
      <c r="N29" s="391">
        <v>413</v>
      </c>
      <c r="O29" s="393">
        <v>62.575757575757571</v>
      </c>
      <c r="P29" s="350"/>
      <c r="Q29" s="389">
        <v>186</v>
      </c>
      <c r="R29" s="390">
        <v>14.975845410628018</v>
      </c>
      <c r="S29" s="391">
        <v>115</v>
      </c>
      <c r="T29" s="392">
        <v>61.827956989247312</v>
      </c>
      <c r="U29" s="391">
        <v>71</v>
      </c>
      <c r="V29" s="393">
        <v>38.172043010752688</v>
      </c>
      <c r="W29" s="350"/>
      <c r="X29" s="389">
        <v>396</v>
      </c>
      <c r="Y29" s="390">
        <v>31.884057971014489</v>
      </c>
      <c r="Z29" s="391">
        <v>301</v>
      </c>
      <c r="AA29" s="392">
        <v>76.01010101010101</v>
      </c>
      <c r="AB29" s="391">
        <v>95</v>
      </c>
      <c r="AC29" s="393">
        <f t="shared" si="0"/>
        <v>23.98989898989899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442507</v>
      </c>
      <c r="E31" s="1230">
        <f>L31+S31+Z31</f>
        <v>280036</v>
      </c>
      <c r="F31" s="1231">
        <f>E31/$D31*100</f>
        <v>63.283970649051881</v>
      </c>
      <c r="G31" s="1230">
        <f>N31+U31+AB31</f>
        <v>162471</v>
      </c>
      <c r="H31" s="1232">
        <f>G31/$D31*100</f>
        <v>36.716029350948119</v>
      </c>
      <c r="I31" s="320"/>
      <c r="J31" s="1233">
        <f>SUM(J12:J29)</f>
        <v>115424</v>
      </c>
      <c r="K31" s="1234">
        <f>J31/$D31*100</f>
        <v>26.084107144067776</v>
      </c>
      <c r="L31" s="1230">
        <f>SUM(L12:L29)</f>
        <v>46942</v>
      </c>
      <c r="M31" s="1231">
        <f>L31/$J31*100</f>
        <v>40.669184918214583</v>
      </c>
      <c r="N31" s="1230">
        <f>SUM(N12:N29)</f>
        <v>68482</v>
      </c>
      <c r="O31" s="1235">
        <f>N31/$J31*100</f>
        <v>59.330815081785417</v>
      </c>
      <c r="P31" s="320"/>
      <c r="Q31" s="1233">
        <f>SUM(Q12:Q29)</f>
        <v>71978</v>
      </c>
      <c r="R31" s="1234">
        <f>Q31/$D31*100</f>
        <v>16.265957374685598</v>
      </c>
      <c r="S31" s="1230">
        <f>SUM(S12:S29)</f>
        <v>40856</v>
      </c>
      <c r="T31" s="1231">
        <f>S31/$Q31*100</f>
        <v>56.761788324210173</v>
      </c>
      <c r="U31" s="1230">
        <f>SUM(U12:U29)</f>
        <v>31122</v>
      </c>
      <c r="V31" s="1235">
        <f>U31/$Q31*100</f>
        <v>43.23821167578982</v>
      </c>
      <c r="W31" s="320"/>
      <c r="X31" s="1233">
        <f>SUM(X12:X29)</f>
        <v>255105</v>
      </c>
      <c r="Y31" s="1234">
        <f>X31/$D31*100</f>
        <v>57.649935481246629</v>
      </c>
      <c r="Z31" s="1230">
        <f>SUM(Z12:Z29)</f>
        <v>192238</v>
      </c>
      <c r="AA31" s="1231">
        <f>Z31/$X31*100</f>
        <v>75.356421865506363</v>
      </c>
      <c r="AB31" s="1230">
        <f>SUM(AB12:AB29)</f>
        <v>62867</v>
      </c>
      <c r="AC31" s="1235">
        <f>AB31/$X31*100</f>
        <v>24.643578134493641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422</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258</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259</v>
      </c>
      <c r="K8" s="1459"/>
      <c r="L8" s="1459"/>
      <c r="M8" s="1459"/>
      <c r="N8" s="1459"/>
      <c r="O8" s="1460"/>
      <c r="P8" s="317"/>
      <c r="Q8" s="1458" t="s">
        <v>260</v>
      </c>
      <c r="R8" s="1459"/>
      <c r="S8" s="1459"/>
      <c r="T8" s="1459"/>
      <c r="U8" s="1459"/>
      <c r="V8" s="1460"/>
      <c r="W8" s="317"/>
      <c r="X8" s="1458" t="s">
        <v>261</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266</v>
      </c>
      <c r="L9" s="1471" t="s">
        <v>24</v>
      </c>
      <c r="M9" s="1472"/>
      <c r="N9" s="1467" t="s">
        <v>23</v>
      </c>
      <c r="O9" s="1468"/>
      <c r="P9" s="317"/>
      <c r="Q9" s="1466" t="s">
        <v>9</v>
      </c>
      <c r="R9" s="1469" t="s">
        <v>266</v>
      </c>
      <c r="S9" s="1471" t="s">
        <v>24</v>
      </c>
      <c r="T9" s="1472"/>
      <c r="U9" s="1467" t="s">
        <v>23</v>
      </c>
      <c r="V9" s="1468"/>
      <c r="W9" s="317"/>
      <c r="X9" s="1466" t="s">
        <v>9</v>
      </c>
      <c r="Y9" s="1469" t="s">
        <v>266</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266</v>
      </c>
      <c r="G10" s="406" t="s">
        <v>9</v>
      </c>
      <c r="H10" s="886" t="s">
        <v>266</v>
      </c>
      <c r="I10" s="346"/>
      <c r="J10" s="1462"/>
      <c r="K10" s="1470"/>
      <c r="L10" s="404" t="s">
        <v>9</v>
      </c>
      <c r="M10" s="403" t="s">
        <v>266</v>
      </c>
      <c r="N10" s="407" t="s">
        <v>9</v>
      </c>
      <c r="O10" s="402" t="s">
        <v>266</v>
      </c>
      <c r="P10" s="347"/>
      <c r="Q10" s="1462"/>
      <c r="R10" s="1470"/>
      <c r="S10" s="404" t="s">
        <v>9</v>
      </c>
      <c r="T10" s="403" t="s">
        <v>266</v>
      </c>
      <c r="U10" s="407" t="s">
        <v>9</v>
      </c>
      <c r="V10" s="402" t="s">
        <v>266</v>
      </c>
      <c r="W10" s="347"/>
      <c r="X10" s="1462"/>
      <c r="Y10" s="1470"/>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147478</v>
      </c>
      <c r="E12" s="352">
        <f>L12+S12+Z12</f>
        <v>91700</v>
      </c>
      <c r="F12" s="353">
        <f>E12/$D12*100</f>
        <v>62.178765646401501</v>
      </c>
      <c r="G12" s="352">
        <f>N12+U12+AB12</f>
        <v>55778</v>
      </c>
      <c r="H12" s="354">
        <f>G12/$D12*100</f>
        <v>37.821234353598506</v>
      </c>
      <c r="I12" s="350"/>
      <c r="J12" s="355">
        <f>L12+N12</f>
        <v>43864</v>
      </c>
      <c r="K12" s="356">
        <f>J12/$D12*100</f>
        <v>29.742741290226338</v>
      </c>
      <c r="L12" s="357">
        <v>17574</v>
      </c>
      <c r="M12" s="353">
        <v>40.064745577238739</v>
      </c>
      <c r="N12" s="357">
        <v>26290</v>
      </c>
      <c r="O12" s="358">
        <v>59.935254422761261</v>
      </c>
      <c r="P12" s="350"/>
      <c r="Q12" s="355">
        <v>30611</v>
      </c>
      <c r="R12" s="356">
        <v>20.756316196314025</v>
      </c>
      <c r="S12" s="357">
        <v>19272</v>
      </c>
      <c r="T12" s="353">
        <v>62.957760282251471</v>
      </c>
      <c r="U12" s="357">
        <v>11339</v>
      </c>
      <c r="V12" s="358">
        <v>37.042239717748522</v>
      </c>
      <c r="W12" s="350"/>
      <c r="X12" s="355">
        <v>73003</v>
      </c>
      <c r="Y12" s="356">
        <v>49.500942513459634</v>
      </c>
      <c r="Z12" s="357">
        <v>54854</v>
      </c>
      <c r="AA12" s="353">
        <v>75.139377833787663</v>
      </c>
      <c r="AB12" s="357">
        <v>18149</v>
      </c>
      <c r="AC12" s="358">
        <f t="shared" ref="AC12:AC29" si="0">AB12/$X12*100</f>
        <v>24.860622166212348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17736</v>
      </c>
      <c r="E13" s="365">
        <f t="shared" ref="E13:E29" si="2">L13+S13+Z13</f>
        <v>11170</v>
      </c>
      <c r="F13" s="366">
        <f t="shared" ref="F13:H29" si="3">E13/$D13*100</f>
        <v>62.979251240414982</v>
      </c>
      <c r="G13" s="365">
        <f t="shared" ref="G13:G29" si="4">N13+U13+AB13</f>
        <v>6566</v>
      </c>
      <c r="H13" s="367">
        <f t="shared" si="3"/>
        <v>37.020748759585025</v>
      </c>
      <c r="I13" s="350"/>
      <c r="J13" s="368">
        <f t="shared" ref="J13:J29" si="5">L13+N13</f>
        <v>3781</v>
      </c>
      <c r="K13" s="369">
        <f t="shared" ref="K13:K29" si="6">J13/$D13*100</f>
        <v>21.318222823635544</v>
      </c>
      <c r="L13" s="370">
        <v>1541</v>
      </c>
      <c r="M13" s="371">
        <v>40.756413647183287</v>
      </c>
      <c r="N13" s="370">
        <v>2240</v>
      </c>
      <c r="O13" s="372">
        <v>59.243586352816713</v>
      </c>
      <c r="P13" s="350"/>
      <c r="Q13" s="368">
        <v>3163</v>
      </c>
      <c r="R13" s="369">
        <v>17.833784393324311</v>
      </c>
      <c r="S13" s="370">
        <v>1831</v>
      </c>
      <c r="T13" s="371">
        <v>57.888080935820419</v>
      </c>
      <c r="U13" s="370">
        <v>1332</v>
      </c>
      <c r="V13" s="372">
        <v>42.111919064179574</v>
      </c>
      <c r="W13" s="350"/>
      <c r="X13" s="368">
        <v>10792</v>
      </c>
      <c r="Y13" s="369">
        <v>60.847992783040141</v>
      </c>
      <c r="Z13" s="370">
        <v>7798</v>
      </c>
      <c r="AA13" s="371">
        <v>72.257227575982213</v>
      </c>
      <c r="AB13" s="370">
        <v>2994</v>
      </c>
      <c r="AC13" s="372">
        <f t="shared" si="0"/>
        <v>27.742772424017794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11017</v>
      </c>
      <c r="E14" s="365">
        <f t="shared" si="2"/>
        <v>7072</v>
      </c>
      <c r="F14" s="366">
        <f t="shared" si="3"/>
        <v>64.191703730598164</v>
      </c>
      <c r="G14" s="365">
        <f t="shared" si="4"/>
        <v>3945</v>
      </c>
      <c r="H14" s="367">
        <f t="shared" si="3"/>
        <v>35.808296269401836</v>
      </c>
      <c r="I14" s="350"/>
      <c r="J14" s="368">
        <f t="shared" si="5"/>
        <v>2738</v>
      </c>
      <c r="K14" s="369">
        <f t="shared" si="6"/>
        <v>24.852500680766088</v>
      </c>
      <c r="L14" s="370">
        <v>1072</v>
      </c>
      <c r="M14" s="371">
        <v>39.152666179693206</v>
      </c>
      <c r="N14" s="370">
        <v>1666</v>
      </c>
      <c r="O14" s="372">
        <v>60.847333820306794</v>
      </c>
      <c r="P14" s="350"/>
      <c r="Q14" s="368">
        <v>2226</v>
      </c>
      <c r="R14" s="369">
        <v>20.205137514749932</v>
      </c>
      <c r="S14" s="370">
        <v>1295</v>
      </c>
      <c r="T14" s="371">
        <v>58.176100628930818</v>
      </c>
      <c r="U14" s="370">
        <v>931</v>
      </c>
      <c r="V14" s="372">
        <v>41.823899371069182</v>
      </c>
      <c r="W14" s="350"/>
      <c r="X14" s="368">
        <v>6053</v>
      </c>
      <c r="Y14" s="369">
        <v>54.942361804483973</v>
      </c>
      <c r="Z14" s="370">
        <v>4705</v>
      </c>
      <c r="AA14" s="371">
        <v>77.730051214273914</v>
      </c>
      <c r="AB14" s="370">
        <v>1348</v>
      </c>
      <c r="AC14" s="372">
        <f t="shared" si="0"/>
        <v>22.269948785726086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10946</v>
      </c>
      <c r="E15" s="365">
        <f t="shared" si="2"/>
        <v>6436</v>
      </c>
      <c r="F15" s="366">
        <f t="shared" si="3"/>
        <v>58.797734332176134</v>
      </c>
      <c r="G15" s="365">
        <f t="shared" si="4"/>
        <v>4510</v>
      </c>
      <c r="H15" s="367">
        <f t="shared" si="3"/>
        <v>41.202265667823859</v>
      </c>
      <c r="I15" s="350"/>
      <c r="J15" s="368">
        <f t="shared" si="5"/>
        <v>3381</v>
      </c>
      <c r="K15" s="369">
        <f t="shared" si="6"/>
        <v>30.887995614836473</v>
      </c>
      <c r="L15" s="370">
        <v>1299</v>
      </c>
      <c r="M15" s="371">
        <v>38.420585625554573</v>
      </c>
      <c r="N15" s="370">
        <v>2082</v>
      </c>
      <c r="O15" s="372">
        <v>61.579414374445427</v>
      </c>
      <c r="P15" s="350"/>
      <c r="Q15" s="368">
        <v>2205</v>
      </c>
      <c r="R15" s="369">
        <v>20.144344966197696</v>
      </c>
      <c r="S15" s="370">
        <v>1231</v>
      </c>
      <c r="T15" s="371">
        <v>55.827664399092967</v>
      </c>
      <c r="U15" s="370">
        <v>974</v>
      </c>
      <c r="V15" s="372">
        <v>44.172335600907033</v>
      </c>
      <c r="W15" s="350"/>
      <c r="X15" s="368">
        <v>5360</v>
      </c>
      <c r="Y15" s="369">
        <v>48.96765941896583</v>
      </c>
      <c r="Z15" s="370">
        <v>3906</v>
      </c>
      <c r="AA15" s="371">
        <v>72.873134328358219</v>
      </c>
      <c r="AB15" s="370">
        <v>1454</v>
      </c>
      <c r="AC15" s="372">
        <f t="shared" si="0"/>
        <v>27.126865671641792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25509</v>
      </c>
      <c r="E16" s="365">
        <f t="shared" si="2"/>
        <v>14770</v>
      </c>
      <c r="F16" s="366">
        <f t="shared" si="3"/>
        <v>57.901132933474464</v>
      </c>
      <c r="G16" s="365">
        <f t="shared" si="4"/>
        <v>10739</v>
      </c>
      <c r="H16" s="367">
        <f t="shared" si="3"/>
        <v>42.098867066525543</v>
      </c>
      <c r="I16" s="350"/>
      <c r="J16" s="368">
        <f t="shared" si="5"/>
        <v>9470</v>
      </c>
      <c r="K16" s="369">
        <f t="shared" si="6"/>
        <v>37.124152259986673</v>
      </c>
      <c r="L16" s="370">
        <v>3893</v>
      </c>
      <c r="M16" s="371">
        <v>41.10876451953537</v>
      </c>
      <c r="N16" s="370">
        <v>5577</v>
      </c>
      <c r="O16" s="372">
        <v>58.891235480464623</v>
      </c>
      <c r="P16" s="350"/>
      <c r="Q16" s="368">
        <v>5887</v>
      </c>
      <c r="R16" s="369">
        <v>23.078129287702378</v>
      </c>
      <c r="S16" s="370">
        <v>3564</v>
      </c>
      <c r="T16" s="371">
        <v>60.540173263122135</v>
      </c>
      <c r="U16" s="370">
        <v>2323</v>
      </c>
      <c r="V16" s="372">
        <v>39.459826736877865</v>
      </c>
      <c r="W16" s="350"/>
      <c r="X16" s="368">
        <v>10152</v>
      </c>
      <c r="Y16" s="369">
        <v>39.797718452310946</v>
      </c>
      <c r="Z16" s="370">
        <v>7313</v>
      </c>
      <c r="AA16" s="371">
        <v>72.035066981875502</v>
      </c>
      <c r="AB16" s="370">
        <v>2839</v>
      </c>
      <c r="AC16" s="372">
        <f t="shared" si="0"/>
        <v>27.964933018124505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8179</v>
      </c>
      <c r="E17" s="375">
        <f t="shared" si="2"/>
        <v>5151</v>
      </c>
      <c r="F17" s="376">
        <f t="shared" si="3"/>
        <v>62.978359212617676</v>
      </c>
      <c r="G17" s="375">
        <f t="shared" si="4"/>
        <v>3028</v>
      </c>
      <c r="H17" s="367">
        <f t="shared" si="3"/>
        <v>37.021640787382317</v>
      </c>
      <c r="I17" s="350"/>
      <c r="J17" s="377">
        <f t="shared" si="5"/>
        <v>1991</v>
      </c>
      <c r="K17" s="378">
        <f t="shared" si="6"/>
        <v>24.342829196723315</v>
      </c>
      <c r="L17" s="375">
        <v>812</v>
      </c>
      <c r="M17" s="376">
        <v>40.783525866398797</v>
      </c>
      <c r="N17" s="375">
        <v>1179</v>
      </c>
      <c r="O17" s="372">
        <v>59.216474133601203</v>
      </c>
      <c r="P17" s="350"/>
      <c r="Q17" s="377">
        <v>1735</v>
      </c>
      <c r="R17" s="378">
        <v>21.212862208093899</v>
      </c>
      <c r="S17" s="375">
        <v>965</v>
      </c>
      <c r="T17" s="376">
        <v>55.619596541786741</v>
      </c>
      <c r="U17" s="375">
        <v>770</v>
      </c>
      <c r="V17" s="372">
        <v>44.380403458213259</v>
      </c>
      <c r="W17" s="350"/>
      <c r="X17" s="377">
        <v>4453</v>
      </c>
      <c r="Y17" s="378">
        <v>54.44430859518279</v>
      </c>
      <c r="Z17" s="375">
        <v>3374</v>
      </c>
      <c r="AA17" s="376">
        <v>75.769144397035703</v>
      </c>
      <c r="AB17" s="375">
        <v>1079</v>
      </c>
      <c r="AC17" s="372">
        <f t="shared" si="0"/>
        <v>24.230855602964294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41974</v>
      </c>
      <c r="E18" s="365">
        <f t="shared" si="2"/>
        <v>26288</v>
      </c>
      <c r="F18" s="366">
        <f t="shared" si="3"/>
        <v>62.629246676514029</v>
      </c>
      <c r="G18" s="365">
        <f t="shared" si="4"/>
        <v>15686</v>
      </c>
      <c r="H18" s="367">
        <f t="shared" si="3"/>
        <v>37.370753323485964</v>
      </c>
      <c r="I18" s="350"/>
      <c r="J18" s="368">
        <f t="shared" si="5"/>
        <v>9896</v>
      </c>
      <c r="K18" s="369">
        <f t="shared" si="6"/>
        <v>23.576499737933005</v>
      </c>
      <c r="L18" s="370">
        <v>4092</v>
      </c>
      <c r="M18" s="371">
        <v>41.350040420371869</v>
      </c>
      <c r="N18" s="370">
        <v>5804</v>
      </c>
      <c r="O18" s="372">
        <v>58.649959579628131</v>
      </c>
      <c r="P18" s="350"/>
      <c r="Q18" s="368">
        <v>7190</v>
      </c>
      <c r="R18" s="369">
        <v>17.129651689140896</v>
      </c>
      <c r="S18" s="370">
        <v>3994</v>
      </c>
      <c r="T18" s="371">
        <v>55.549374130737142</v>
      </c>
      <c r="U18" s="370">
        <v>3196</v>
      </c>
      <c r="V18" s="372">
        <v>44.450625869262865</v>
      </c>
      <c r="W18" s="350"/>
      <c r="X18" s="368">
        <v>24888</v>
      </c>
      <c r="Y18" s="369">
        <v>59.293848572926102</v>
      </c>
      <c r="Z18" s="370">
        <v>18202</v>
      </c>
      <c r="AA18" s="371">
        <v>73.135647701703633</v>
      </c>
      <c r="AB18" s="370">
        <v>6686</v>
      </c>
      <c r="AC18" s="372">
        <f t="shared" si="0"/>
        <v>26.864352298296367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26308</v>
      </c>
      <c r="E19" s="365">
        <f t="shared" si="2"/>
        <v>15907</v>
      </c>
      <c r="F19" s="366">
        <f t="shared" si="3"/>
        <v>60.464497491257404</v>
      </c>
      <c r="G19" s="365">
        <f t="shared" si="4"/>
        <v>10401</v>
      </c>
      <c r="H19" s="367">
        <f t="shared" si="3"/>
        <v>39.535502508742589</v>
      </c>
      <c r="I19" s="350"/>
      <c r="J19" s="368">
        <f t="shared" si="5"/>
        <v>6880</v>
      </c>
      <c r="K19" s="369">
        <f t="shared" si="6"/>
        <v>26.151740915310935</v>
      </c>
      <c r="L19" s="370">
        <v>2717</v>
      </c>
      <c r="M19" s="371">
        <v>39.491279069767444</v>
      </c>
      <c r="N19" s="370">
        <v>4163</v>
      </c>
      <c r="O19" s="372">
        <v>60.508720930232563</v>
      </c>
      <c r="P19" s="350"/>
      <c r="Q19" s="368">
        <v>4732</v>
      </c>
      <c r="R19" s="369">
        <v>17.986924129542345</v>
      </c>
      <c r="S19" s="370">
        <v>2723</v>
      </c>
      <c r="T19" s="371">
        <v>57.544378698224854</v>
      </c>
      <c r="U19" s="370">
        <v>2009</v>
      </c>
      <c r="V19" s="372">
        <v>42.455621301775146</v>
      </c>
      <c r="W19" s="350"/>
      <c r="X19" s="368">
        <v>14696</v>
      </c>
      <c r="Y19" s="369">
        <v>55.861334955146724</v>
      </c>
      <c r="Z19" s="370">
        <v>10467</v>
      </c>
      <c r="AA19" s="371">
        <v>71.223462166575928</v>
      </c>
      <c r="AB19" s="370">
        <v>4229</v>
      </c>
      <c r="AC19" s="372">
        <f t="shared" si="0"/>
        <v>28.776537833424058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96498</v>
      </c>
      <c r="E20" s="365">
        <f t="shared" si="2"/>
        <v>60845</v>
      </c>
      <c r="F20" s="366">
        <f t="shared" si="3"/>
        <v>63.053120271922737</v>
      </c>
      <c r="G20" s="365">
        <f t="shared" si="4"/>
        <v>35653</v>
      </c>
      <c r="H20" s="367">
        <f t="shared" si="3"/>
        <v>36.946879728077263</v>
      </c>
      <c r="I20" s="350"/>
      <c r="J20" s="368">
        <f t="shared" si="5"/>
        <v>22449</v>
      </c>
      <c r="K20" s="369">
        <f t="shared" si="6"/>
        <v>23.263694584343718</v>
      </c>
      <c r="L20" s="370">
        <v>8924</v>
      </c>
      <c r="M20" s="371">
        <v>39.752327497884096</v>
      </c>
      <c r="N20" s="370">
        <v>13525</v>
      </c>
      <c r="O20" s="372">
        <v>60.247672502115911</v>
      </c>
      <c r="P20" s="350"/>
      <c r="Q20" s="368">
        <v>17760</v>
      </c>
      <c r="R20" s="369">
        <v>18.404526518684325</v>
      </c>
      <c r="S20" s="370">
        <v>10161</v>
      </c>
      <c r="T20" s="371">
        <v>57.212837837837839</v>
      </c>
      <c r="U20" s="370">
        <v>7599</v>
      </c>
      <c r="V20" s="372">
        <v>42.787162162162161</v>
      </c>
      <c r="W20" s="350"/>
      <c r="X20" s="368">
        <v>56289</v>
      </c>
      <c r="Y20" s="369">
        <v>58.331778896971954</v>
      </c>
      <c r="Z20" s="370">
        <v>41760</v>
      </c>
      <c r="AA20" s="371">
        <v>74.188562596599695</v>
      </c>
      <c r="AB20" s="370">
        <v>14529</v>
      </c>
      <c r="AC20" s="372">
        <f t="shared" si="0"/>
        <v>25.811437403400312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68202</v>
      </c>
      <c r="E21" s="365">
        <f t="shared" si="2"/>
        <v>42419</v>
      </c>
      <c r="F21" s="366">
        <f t="shared" si="3"/>
        <v>62.196123280842208</v>
      </c>
      <c r="G21" s="365">
        <f t="shared" si="4"/>
        <v>25783</v>
      </c>
      <c r="H21" s="367">
        <f t="shared" si="3"/>
        <v>37.803876719157799</v>
      </c>
      <c r="I21" s="350"/>
      <c r="J21" s="368">
        <f t="shared" si="5"/>
        <v>16982</v>
      </c>
      <c r="K21" s="369">
        <f t="shared" si="6"/>
        <v>24.899563062666786</v>
      </c>
      <c r="L21" s="370">
        <v>7009</v>
      </c>
      <c r="M21" s="371">
        <v>41.273112707572722</v>
      </c>
      <c r="N21" s="370">
        <v>9973</v>
      </c>
      <c r="O21" s="372">
        <v>58.726887292427278</v>
      </c>
      <c r="P21" s="350"/>
      <c r="Q21" s="368">
        <v>14051</v>
      </c>
      <c r="R21" s="369">
        <v>20.602035130934578</v>
      </c>
      <c r="S21" s="370">
        <v>8269</v>
      </c>
      <c r="T21" s="371">
        <v>58.849903921429082</v>
      </c>
      <c r="U21" s="370">
        <v>5782</v>
      </c>
      <c r="V21" s="372">
        <v>41.150096078570918</v>
      </c>
      <c r="W21" s="350"/>
      <c r="X21" s="368">
        <v>37169</v>
      </c>
      <c r="Y21" s="369">
        <v>54.498401806398647</v>
      </c>
      <c r="Z21" s="370">
        <v>27141</v>
      </c>
      <c r="AA21" s="371">
        <v>73.020527859237532</v>
      </c>
      <c r="AB21" s="370">
        <v>10028</v>
      </c>
      <c r="AC21" s="372">
        <f t="shared" si="0"/>
        <v>26.979472140762461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12605</v>
      </c>
      <c r="E22" s="365">
        <f t="shared" si="2"/>
        <v>8001</v>
      </c>
      <c r="F22" s="366">
        <f t="shared" si="3"/>
        <v>63.474811582705271</v>
      </c>
      <c r="G22" s="365">
        <f t="shared" si="4"/>
        <v>4604</v>
      </c>
      <c r="H22" s="367">
        <f t="shared" si="3"/>
        <v>36.525188417294721</v>
      </c>
      <c r="I22" s="350"/>
      <c r="J22" s="368">
        <f t="shared" si="5"/>
        <v>3382</v>
      </c>
      <c r="K22" s="369">
        <f t="shared" si="6"/>
        <v>26.830622768742561</v>
      </c>
      <c r="L22" s="370">
        <v>1401</v>
      </c>
      <c r="M22" s="371">
        <v>41.425192193968066</v>
      </c>
      <c r="N22" s="370">
        <v>1981</v>
      </c>
      <c r="O22" s="372">
        <v>58.574807806031934</v>
      </c>
      <c r="P22" s="350"/>
      <c r="Q22" s="368">
        <v>2291</v>
      </c>
      <c r="R22" s="369">
        <v>18.175327251090838</v>
      </c>
      <c r="S22" s="370">
        <v>1352</v>
      </c>
      <c r="T22" s="371">
        <v>59.013531209079005</v>
      </c>
      <c r="U22" s="370">
        <v>939</v>
      </c>
      <c r="V22" s="372">
        <v>40.986468790920995</v>
      </c>
      <c r="W22" s="350"/>
      <c r="X22" s="368">
        <v>6932</v>
      </c>
      <c r="Y22" s="369">
        <v>54.994049980166601</v>
      </c>
      <c r="Z22" s="370">
        <v>5248</v>
      </c>
      <c r="AA22" s="371">
        <v>75.706866705135596</v>
      </c>
      <c r="AB22" s="370">
        <v>1684</v>
      </c>
      <c r="AC22" s="372">
        <f t="shared" si="0"/>
        <v>24.293133294864397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31566</v>
      </c>
      <c r="E23" s="365">
        <f t="shared" si="2"/>
        <v>19561</v>
      </c>
      <c r="F23" s="366">
        <f t="shared" si="3"/>
        <v>61.968573781917257</v>
      </c>
      <c r="G23" s="365">
        <f t="shared" si="4"/>
        <v>12005</v>
      </c>
      <c r="H23" s="367">
        <f t="shared" si="3"/>
        <v>38.03142621808275</v>
      </c>
      <c r="I23" s="350"/>
      <c r="J23" s="368">
        <f t="shared" si="5"/>
        <v>8491</v>
      </c>
      <c r="K23" s="369">
        <f t="shared" si="6"/>
        <v>26.89919533675474</v>
      </c>
      <c r="L23" s="370">
        <v>3276</v>
      </c>
      <c r="M23" s="371">
        <v>38.582028029678483</v>
      </c>
      <c r="N23" s="370">
        <v>5215</v>
      </c>
      <c r="O23" s="372">
        <v>61.417971970321517</v>
      </c>
      <c r="P23" s="350"/>
      <c r="Q23" s="368">
        <v>5705</v>
      </c>
      <c r="R23" s="369">
        <v>18.073243363112208</v>
      </c>
      <c r="S23" s="370">
        <v>3288</v>
      </c>
      <c r="T23" s="371">
        <v>57.63365468886942</v>
      </c>
      <c r="U23" s="370">
        <v>2417</v>
      </c>
      <c r="V23" s="372">
        <v>42.366345311130587</v>
      </c>
      <c r="W23" s="350"/>
      <c r="X23" s="368">
        <v>17370</v>
      </c>
      <c r="Y23" s="369">
        <v>55.027561300133051</v>
      </c>
      <c r="Z23" s="370">
        <v>12997</v>
      </c>
      <c r="AA23" s="371">
        <v>74.8244099021301</v>
      </c>
      <c r="AB23" s="370">
        <v>4373</v>
      </c>
      <c r="AC23" s="372">
        <f t="shared" si="0"/>
        <v>25.175590097869893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81074</v>
      </c>
      <c r="E24" s="365">
        <f t="shared" si="2"/>
        <v>51562</v>
      </c>
      <c r="F24" s="366">
        <f t="shared" si="3"/>
        <v>63.598687618718699</v>
      </c>
      <c r="G24" s="365">
        <f t="shared" si="4"/>
        <v>29512</v>
      </c>
      <c r="H24" s="367">
        <f t="shared" si="3"/>
        <v>36.401312381281301</v>
      </c>
      <c r="I24" s="350"/>
      <c r="J24" s="368">
        <f t="shared" si="5"/>
        <v>22793</v>
      </c>
      <c r="K24" s="369">
        <f t="shared" si="6"/>
        <v>28.113821940449469</v>
      </c>
      <c r="L24" s="370">
        <v>10049</v>
      </c>
      <c r="M24" s="371">
        <v>44.088097222831571</v>
      </c>
      <c r="N24" s="370">
        <v>12744</v>
      </c>
      <c r="O24" s="372">
        <v>55.911902777168429</v>
      </c>
      <c r="P24" s="350"/>
      <c r="Q24" s="368">
        <v>14317</v>
      </c>
      <c r="R24" s="369">
        <v>17.659175567999604</v>
      </c>
      <c r="S24" s="370">
        <v>8788</v>
      </c>
      <c r="T24" s="371">
        <v>61.381574352168755</v>
      </c>
      <c r="U24" s="370">
        <v>5529</v>
      </c>
      <c r="V24" s="372">
        <v>38.618425647831252</v>
      </c>
      <c r="W24" s="350"/>
      <c r="X24" s="368">
        <v>43964</v>
      </c>
      <c r="Y24" s="369">
        <v>54.227002491550927</v>
      </c>
      <c r="Z24" s="370">
        <v>32725</v>
      </c>
      <c r="AA24" s="371">
        <v>74.435902101719591</v>
      </c>
      <c r="AB24" s="370">
        <v>11239</v>
      </c>
      <c r="AC24" s="372">
        <f t="shared" si="0"/>
        <v>25.564097898280412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18642</v>
      </c>
      <c r="E25" s="365">
        <f t="shared" si="2"/>
        <v>9996</v>
      </c>
      <c r="F25" s="366">
        <f t="shared" si="3"/>
        <v>53.620856131316387</v>
      </c>
      <c r="G25" s="365">
        <f t="shared" si="4"/>
        <v>8646</v>
      </c>
      <c r="H25" s="367">
        <f t="shared" si="3"/>
        <v>46.37914386868362</v>
      </c>
      <c r="I25" s="350"/>
      <c r="J25" s="368">
        <f t="shared" si="5"/>
        <v>7809</v>
      </c>
      <c r="K25" s="369">
        <f t="shared" si="6"/>
        <v>41.8892822658513</v>
      </c>
      <c r="L25" s="370">
        <v>2780</v>
      </c>
      <c r="M25" s="371">
        <v>35.59994877705212</v>
      </c>
      <c r="N25" s="370">
        <v>5029</v>
      </c>
      <c r="O25" s="372">
        <v>64.40005122294788</v>
      </c>
      <c r="P25" s="350"/>
      <c r="Q25" s="368">
        <v>3404</v>
      </c>
      <c r="R25" s="369">
        <v>18.259843364445874</v>
      </c>
      <c r="S25" s="370">
        <v>1836</v>
      </c>
      <c r="T25" s="371">
        <v>53.936545240893061</v>
      </c>
      <c r="U25" s="370">
        <v>1568</v>
      </c>
      <c r="V25" s="372">
        <v>46.063454759106932</v>
      </c>
      <c r="W25" s="350"/>
      <c r="X25" s="368">
        <v>7429</v>
      </c>
      <c r="Y25" s="369">
        <v>39.850874369702822</v>
      </c>
      <c r="Z25" s="370">
        <v>5380</v>
      </c>
      <c r="AA25" s="371">
        <v>72.41889890967829</v>
      </c>
      <c r="AB25" s="370">
        <v>2049</v>
      </c>
      <c r="AC25" s="372">
        <f t="shared" si="0"/>
        <v>27.581101090321713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6577</v>
      </c>
      <c r="E26" s="380">
        <f t="shared" si="2"/>
        <v>4167</v>
      </c>
      <c r="F26" s="381">
        <f t="shared" si="3"/>
        <v>63.357153717500381</v>
      </c>
      <c r="G26" s="380">
        <f t="shared" si="4"/>
        <v>2410</v>
      </c>
      <c r="H26" s="367">
        <f t="shared" si="3"/>
        <v>36.642846282499619</v>
      </c>
      <c r="I26" s="350"/>
      <c r="J26" s="377">
        <f t="shared" si="5"/>
        <v>1179</v>
      </c>
      <c r="K26" s="378">
        <f t="shared" si="6"/>
        <v>17.926106127413714</v>
      </c>
      <c r="L26" s="375">
        <v>441</v>
      </c>
      <c r="M26" s="376">
        <v>37.404580152671755</v>
      </c>
      <c r="N26" s="375">
        <v>738</v>
      </c>
      <c r="O26" s="372">
        <v>62.595419847328252</v>
      </c>
      <c r="P26" s="350"/>
      <c r="Q26" s="377">
        <v>890</v>
      </c>
      <c r="R26" s="378">
        <v>13.532005473620194</v>
      </c>
      <c r="S26" s="375">
        <v>464</v>
      </c>
      <c r="T26" s="376">
        <v>52.134831460674157</v>
      </c>
      <c r="U26" s="375">
        <v>426</v>
      </c>
      <c r="V26" s="372">
        <v>47.865168539325843</v>
      </c>
      <c r="W26" s="350"/>
      <c r="X26" s="377">
        <v>4508</v>
      </c>
      <c r="Y26" s="378">
        <v>68.541888398966094</v>
      </c>
      <c r="Z26" s="375">
        <v>3262</v>
      </c>
      <c r="AA26" s="376">
        <v>72.360248447204967</v>
      </c>
      <c r="AB26" s="375">
        <v>1246</v>
      </c>
      <c r="AC26" s="372">
        <f t="shared" si="0"/>
        <v>27.639751552795033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24166</v>
      </c>
      <c r="E27" s="380">
        <f t="shared" si="2"/>
        <v>14760</v>
      </c>
      <c r="F27" s="381">
        <f t="shared" si="3"/>
        <v>61.077546966812882</v>
      </c>
      <c r="G27" s="380">
        <f t="shared" si="4"/>
        <v>9406</v>
      </c>
      <c r="H27" s="367">
        <f t="shared" si="3"/>
        <v>38.922453033187118</v>
      </c>
      <c r="I27" s="350"/>
      <c r="J27" s="377">
        <f t="shared" si="5"/>
        <v>5940</v>
      </c>
      <c r="K27" s="378">
        <f t="shared" si="6"/>
        <v>24.579988413473476</v>
      </c>
      <c r="L27" s="375">
        <v>2284</v>
      </c>
      <c r="M27" s="376">
        <v>38.45117845117845</v>
      </c>
      <c r="N27" s="375">
        <v>3656</v>
      </c>
      <c r="O27" s="372">
        <v>61.54882154882155</v>
      </c>
      <c r="P27" s="350"/>
      <c r="Q27" s="377">
        <v>4305</v>
      </c>
      <c r="R27" s="378">
        <v>17.814284531987091</v>
      </c>
      <c r="S27" s="375">
        <v>2339</v>
      </c>
      <c r="T27" s="376">
        <v>54.33217189314751</v>
      </c>
      <c r="U27" s="375">
        <v>1966</v>
      </c>
      <c r="V27" s="372">
        <v>45.667828106852497</v>
      </c>
      <c r="W27" s="350"/>
      <c r="X27" s="377">
        <v>13921</v>
      </c>
      <c r="Y27" s="378">
        <v>57.605727054539436</v>
      </c>
      <c r="Z27" s="375">
        <v>10137</v>
      </c>
      <c r="AA27" s="376">
        <v>72.818044680698222</v>
      </c>
      <c r="AB27" s="375">
        <v>3784</v>
      </c>
      <c r="AC27" s="372">
        <f t="shared" si="0"/>
        <v>27.181955319301775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4199</v>
      </c>
      <c r="E28" s="380">
        <f t="shared" si="2"/>
        <v>2698</v>
      </c>
      <c r="F28" s="381">
        <f t="shared" si="3"/>
        <v>64.25339366515837</v>
      </c>
      <c r="G28" s="380">
        <f t="shared" si="4"/>
        <v>1501</v>
      </c>
      <c r="H28" s="382">
        <f t="shared" si="3"/>
        <v>35.74660633484163</v>
      </c>
      <c r="I28" s="350"/>
      <c r="J28" s="377">
        <f t="shared" si="5"/>
        <v>703</v>
      </c>
      <c r="K28" s="378">
        <f t="shared" si="6"/>
        <v>16.742081447963798</v>
      </c>
      <c r="L28" s="375">
        <v>275</v>
      </c>
      <c r="M28" s="376">
        <v>39.118065433854909</v>
      </c>
      <c r="N28" s="375">
        <v>428</v>
      </c>
      <c r="O28" s="383">
        <v>60.881934566145091</v>
      </c>
      <c r="P28" s="350"/>
      <c r="Q28" s="377">
        <v>718</v>
      </c>
      <c r="R28" s="378">
        <v>17.099309359371279</v>
      </c>
      <c r="S28" s="375">
        <v>392</v>
      </c>
      <c r="T28" s="376">
        <v>54.596100278551532</v>
      </c>
      <c r="U28" s="375">
        <v>326</v>
      </c>
      <c r="V28" s="383">
        <v>45.403899721448468</v>
      </c>
      <c r="W28" s="350"/>
      <c r="X28" s="377">
        <v>2778</v>
      </c>
      <c r="Y28" s="378">
        <v>66.158609192664926</v>
      </c>
      <c r="Z28" s="375">
        <v>2031</v>
      </c>
      <c r="AA28" s="376">
        <v>73.110151187904975</v>
      </c>
      <c r="AB28" s="375">
        <v>747</v>
      </c>
      <c r="AC28" s="383">
        <f t="shared" si="0"/>
        <v>26.889848812095028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1483</v>
      </c>
      <c r="E29" s="386">
        <f t="shared" si="2"/>
        <v>775</v>
      </c>
      <c r="F29" s="387">
        <f t="shared" si="3"/>
        <v>52.258934592043161</v>
      </c>
      <c r="G29" s="386">
        <f t="shared" si="4"/>
        <v>708</v>
      </c>
      <c r="H29" s="388">
        <f t="shared" si="3"/>
        <v>47.741065407956846</v>
      </c>
      <c r="I29" s="350"/>
      <c r="J29" s="389">
        <f t="shared" si="5"/>
        <v>863</v>
      </c>
      <c r="K29" s="390">
        <f t="shared" si="6"/>
        <v>58.192852326365475</v>
      </c>
      <c r="L29" s="391">
        <v>312</v>
      </c>
      <c r="M29" s="392">
        <v>36.152954808806484</v>
      </c>
      <c r="N29" s="391">
        <v>551</v>
      </c>
      <c r="O29" s="393">
        <v>63.847045191193509</v>
      </c>
      <c r="P29" s="350"/>
      <c r="Q29" s="389">
        <v>222</v>
      </c>
      <c r="R29" s="390">
        <v>14.969656102494945</v>
      </c>
      <c r="S29" s="391">
        <v>151</v>
      </c>
      <c r="T29" s="392">
        <v>68.018018018018026</v>
      </c>
      <c r="U29" s="391">
        <v>71</v>
      </c>
      <c r="V29" s="393">
        <v>31.981981981981981</v>
      </c>
      <c r="W29" s="350"/>
      <c r="X29" s="389">
        <v>398</v>
      </c>
      <c r="Y29" s="390">
        <v>26.837491571139584</v>
      </c>
      <c r="Z29" s="391">
        <v>312</v>
      </c>
      <c r="AA29" s="392">
        <v>78.391959798994975</v>
      </c>
      <c r="AB29" s="391">
        <v>86</v>
      </c>
      <c r="AC29" s="393">
        <f t="shared" si="0"/>
        <v>21.608040201005025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634159</v>
      </c>
      <c r="E31" s="1230">
        <f>L31+S31+Z31</f>
        <v>393278</v>
      </c>
      <c r="F31" s="1231">
        <f>E31/$D31*100</f>
        <v>62.015677456284621</v>
      </c>
      <c r="G31" s="1230">
        <f>N31+U31+AB31</f>
        <v>240881</v>
      </c>
      <c r="H31" s="1232">
        <f>G31/$D31*100</f>
        <v>37.984322543715379</v>
      </c>
      <c r="I31" s="320"/>
      <c r="J31" s="1233">
        <f>SUM(J12:J29)</f>
        <v>172592</v>
      </c>
      <c r="K31" s="1234">
        <f>J31/$D31*100</f>
        <v>27.215887498245706</v>
      </c>
      <c r="L31" s="1230">
        <f>SUM(L12:L29)</f>
        <v>69751</v>
      </c>
      <c r="M31" s="1231">
        <f>L31/$J31*100</f>
        <v>40.413808287753774</v>
      </c>
      <c r="N31" s="1230">
        <f>SUM(N12:N29)</f>
        <v>102841</v>
      </c>
      <c r="O31" s="1235">
        <f>N31/$J31*100</f>
        <v>59.586191712246219</v>
      </c>
      <c r="P31" s="320"/>
      <c r="Q31" s="1233">
        <f>SUM(Q12:Q29)</f>
        <v>121412</v>
      </c>
      <c r="R31" s="1234">
        <f>Q31/$D31*100</f>
        <v>19.145356290772504</v>
      </c>
      <c r="S31" s="1230">
        <f>SUM(S12:S29)</f>
        <v>71915</v>
      </c>
      <c r="T31" s="1231">
        <f>S31/$Q31*100</f>
        <v>59.23220110038546</v>
      </c>
      <c r="U31" s="1230">
        <f>SUM(U12:U29)</f>
        <v>49497</v>
      </c>
      <c r="V31" s="1235">
        <f>U31/$Q31*100</f>
        <v>40.76779889961454</v>
      </c>
      <c r="W31" s="320"/>
      <c r="X31" s="1233">
        <f>SUM(X12:X29)</f>
        <v>340155</v>
      </c>
      <c r="Y31" s="1234">
        <f>X31/$D31*100</f>
        <v>53.638756210981789</v>
      </c>
      <c r="Z31" s="1230">
        <f>SUM(Z12:Z29)</f>
        <v>251612</v>
      </c>
      <c r="AA31" s="1231">
        <f>Z31/$X31*100</f>
        <v>73.969807881700987</v>
      </c>
      <c r="AB31" s="1230">
        <f>SUM(AB12:AB29)</f>
        <v>88543</v>
      </c>
      <c r="AC31" s="1235">
        <f>AB31/$X31*100</f>
        <v>26.030192118299013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421</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31 de marzo de 2026</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262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263</v>
      </c>
      <c r="K8" s="1459"/>
      <c r="L8" s="1459"/>
      <c r="M8" s="1459"/>
      <c r="N8" s="1459"/>
      <c r="O8" s="1460"/>
      <c r="P8" s="317"/>
      <c r="Q8" s="1458" t="s">
        <v>264</v>
      </c>
      <c r="R8" s="1459"/>
      <c r="S8" s="1459"/>
      <c r="T8" s="1459"/>
      <c r="U8" s="1459"/>
      <c r="V8" s="1460"/>
      <c r="W8" s="317"/>
      <c r="X8" s="1458" t="s">
        <v>265</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3" t="s">
        <v>24</v>
      </c>
      <c r="F9" s="1464"/>
      <c r="G9" s="1463" t="s">
        <v>23</v>
      </c>
      <c r="H9" s="1465"/>
      <c r="I9" s="323"/>
      <c r="J9" s="1466" t="s">
        <v>9</v>
      </c>
      <c r="K9" s="1469" t="s">
        <v>266</v>
      </c>
      <c r="L9" s="1471" t="s">
        <v>24</v>
      </c>
      <c r="M9" s="1472"/>
      <c r="N9" s="1467" t="s">
        <v>23</v>
      </c>
      <c r="O9" s="1468"/>
      <c r="P9" s="317"/>
      <c r="Q9" s="1466" t="s">
        <v>9</v>
      </c>
      <c r="R9" s="1469" t="s">
        <v>266</v>
      </c>
      <c r="S9" s="1471" t="s">
        <v>24</v>
      </c>
      <c r="T9" s="1472"/>
      <c r="U9" s="1467" t="s">
        <v>23</v>
      </c>
      <c r="V9" s="1468"/>
      <c r="W9" s="317"/>
      <c r="X9" s="1466" t="s">
        <v>9</v>
      </c>
      <c r="Y9" s="1469" t="s">
        <v>266</v>
      </c>
      <c r="Z9" s="1471" t="s">
        <v>24</v>
      </c>
      <c r="AA9" s="1472"/>
      <c r="AB9" s="1467" t="s">
        <v>23</v>
      </c>
      <c r="AC9" s="1468"/>
      <c r="AD9" s="319"/>
      <c r="AE9" s="319"/>
      <c r="AF9" s="320"/>
      <c r="AG9" s="320"/>
      <c r="AH9" s="320"/>
      <c r="AI9" s="320"/>
      <c r="AJ9" s="320"/>
      <c r="AK9" s="320"/>
      <c r="AL9" s="321"/>
    </row>
    <row r="10" spans="1:53" s="322" customFormat="1" ht="36.75" customHeight="1" x14ac:dyDescent="0.25">
      <c r="A10" s="316"/>
      <c r="B10" s="1451"/>
      <c r="C10" s="317"/>
      <c r="D10" s="1462"/>
      <c r="E10" s="407" t="s">
        <v>9</v>
      </c>
      <c r="F10" s="403" t="s">
        <v>266</v>
      </c>
      <c r="G10" s="406" t="s">
        <v>9</v>
      </c>
      <c r="H10" s="886" t="s">
        <v>266</v>
      </c>
      <c r="I10" s="346"/>
      <c r="J10" s="1462"/>
      <c r="K10" s="1470"/>
      <c r="L10" s="404" t="s">
        <v>9</v>
      </c>
      <c r="M10" s="403" t="s">
        <v>266</v>
      </c>
      <c r="N10" s="407" t="s">
        <v>9</v>
      </c>
      <c r="O10" s="402" t="s">
        <v>266</v>
      </c>
      <c r="P10" s="347"/>
      <c r="Q10" s="1462"/>
      <c r="R10" s="1470"/>
      <c r="S10" s="404" t="s">
        <v>9</v>
      </c>
      <c r="T10" s="403" t="s">
        <v>266</v>
      </c>
      <c r="U10" s="407" t="s">
        <v>9</v>
      </c>
      <c r="V10" s="402" t="s">
        <v>266</v>
      </c>
      <c r="W10" s="347"/>
      <c r="X10" s="1462"/>
      <c r="Y10" s="1470"/>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115952</v>
      </c>
      <c r="E12" s="352">
        <f>L12+S12+Z12</f>
        <v>75252</v>
      </c>
      <c r="F12" s="353">
        <f>E12/$D12*100</f>
        <v>64.899268662894997</v>
      </c>
      <c r="G12" s="352">
        <f>N12+U12+AB12</f>
        <v>40700</v>
      </c>
      <c r="H12" s="354">
        <f>G12/$D12*100</f>
        <v>35.100731337105003</v>
      </c>
      <c r="I12" s="350"/>
      <c r="J12" s="355">
        <f>L12+N12</f>
        <v>25120</v>
      </c>
      <c r="K12" s="356">
        <f>J12/$D12*100</f>
        <v>21.664136884227954</v>
      </c>
      <c r="L12" s="357">
        <v>10952</v>
      </c>
      <c r="M12" s="353">
        <v>43.598726114649686</v>
      </c>
      <c r="N12" s="357">
        <v>14168</v>
      </c>
      <c r="O12" s="358">
        <v>56.401273885350321</v>
      </c>
      <c r="P12" s="350"/>
      <c r="Q12" s="355">
        <v>30885</v>
      </c>
      <c r="R12" s="356">
        <v>26.636021802125015</v>
      </c>
      <c r="S12" s="357">
        <v>22026</v>
      </c>
      <c r="T12" s="353">
        <v>71.316172899465755</v>
      </c>
      <c r="U12" s="357">
        <v>8859</v>
      </c>
      <c r="V12" s="358">
        <v>28.683827100534241</v>
      </c>
      <c r="W12" s="350"/>
      <c r="X12" s="355">
        <v>59947</v>
      </c>
      <c r="Y12" s="356">
        <v>51.699841313647021</v>
      </c>
      <c r="Z12" s="357">
        <v>42274</v>
      </c>
      <c r="AA12" s="353">
        <v>70.518958413265054</v>
      </c>
      <c r="AB12" s="357">
        <v>17673</v>
      </c>
      <c r="AC12" s="358">
        <f t="shared" ref="AC12:AC29" si="0">AB12/$X12*100</f>
        <v>29.481041586734953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17580</v>
      </c>
      <c r="E13" s="365">
        <f t="shared" ref="E13:E29" si="2">L13+S13+Z13</f>
        <v>11217</v>
      </c>
      <c r="F13" s="366">
        <f t="shared" ref="F13:H29" si="3">E13/$D13*100</f>
        <v>63.805460750853236</v>
      </c>
      <c r="G13" s="365">
        <f t="shared" ref="G13:G29" si="4">N13+U13+AB13</f>
        <v>6363</v>
      </c>
      <c r="H13" s="367">
        <f t="shared" si="3"/>
        <v>36.194539249146757</v>
      </c>
      <c r="I13" s="350"/>
      <c r="J13" s="368">
        <f t="shared" ref="J13:J29" si="5">L13+N13</f>
        <v>3262</v>
      </c>
      <c r="K13" s="369">
        <f t="shared" ref="K13:K29" si="6">J13/$D13*100</f>
        <v>18.5551763367463</v>
      </c>
      <c r="L13" s="370">
        <v>1424</v>
      </c>
      <c r="M13" s="371">
        <v>43.654199877375845</v>
      </c>
      <c r="N13" s="370">
        <v>1838</v>
      </c>
      <c r="O13" s="372">
        <v>56.345800122624155</v>
      </c>
      <c r="P13" s="350"/>
      <c r="Q13" s="368">
        <v>4023</v>
      </c>
      <c r="R13" s="369">
        <v>22.883959044368602</v>
      </c>
      <c r="S13" s="370">
        <v>2573</v>
      </c>
      <c r="T13" s="371">
        <v>63.957245836440471</v>
      </c>
      <c r="U13" s="370">
        <v>1450</v>
      </c>
      <c r="V13" s="372">
        <v>36.042754163559529</v>
      </c>
      <c r="W13" s="350"/>
      <c r="X13" s="368">
        <v>10295</v>
      </c>
      <c r="Y13" s="369">
        <v>58.560864618885098</v>
      </c>
      <c r="Z13" s="370">
        <v>7220</v>
      </c>
      <c r="AA13" s="371">
        <v>70.131131617289938</v>
      </c>
      <c r="AB13" s="370">
        <v>3075</v>
      </c>
      <c r="AC13" s="372">
        <f t="shared" si="0"/>
        <v>29.868868382710051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15523</v>
      </c>
      <c r="E14" s="365">
        <f t="shared" si="2"/>
        <v>10039</v>
      </c>
      <c r="F14" s="366">
        <f t="shared" si="3"/>
        <v>64.671777362623203</v>
      </c>
      <c r="G14" s="365">
        <f t="shared" si="4"/>
        <v>5484</v>
      </c>
      <c r="H14" s="367">
        <f t="shared" si="3"/>
        <v>35.328222637376797</v>
      </c>
      <c r="I14" s="350"/>
      <c r="J14" s="368">
        <f t="shared" si="5"/>
        <v>3494</v>
      </c>
      <c r="K14" s="369">
        <f t="shared" si="6"/>
        <v>22.508535721187915</v>
      </c>
      <c r="L14" s="370">
        <v>1498</v>
      </c>
      <c r="M14" s="371">
        <v>42.873497424155694</v>
      </c>
      <c r="N14" s="370">
        <v>1996</v>
      </c>
      <c r="O14" s="372">
        <v>57.126502575844306</v>
      </c>
      <c r="P14" s="350"/>
      <c r="Q14" s="368">
        <v>3491</v>
      </c>
      <c r="R14" s="369">
        <v>22.48920956000773</v>
      </c>
      <c r="S14" s="370">
        <v>2068</v>
      </c>
      <c r="T14" s="371">
        <v>59.238040676024063</v>
      </c>
      <c r="U14" s="370">
        <v>1423</v>
      </c>
      <c r="V14" s="372">
        <v>40.761959323975937</v>
      </c>
      <c r="W14" s="350"/>
      <c r="X14" s="368">
        <v>8538</v>
      </c>
      <c r="Y14" s="369">
        <v>55.002254718804352</v>
      </c>
      <c r="Z14" s="370">
        <v>6473</v>
      </c>
      <c r="AA14" s="371">
        <v>75.814007964394463</v>
      </c>
      <c r="AB14" s="370">
        <v>2065</v>
      </c>
      <c r="AC14" s="372">
        <f t="shared" si="0"/>
        <v>24.185992035605526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15073</v>
      </c>
      <c r="E15" s="365">
        <f t="shared" si="2"/>
        <v>9302</v>
      </c>
      <c r="F15" s="366">
        <f t="shared" si="3"/>
        <v>61.712996749154115</v>
      </c>
      <c r="G15" s="365">
        <f t="shared" si="4"/>
        <v>5771</v>
      </c>
      <c r="H15" s="367">
        <f t="shared" si="3"/>
        <v>38.287003250845885</v>
      </c>
      <c r="I15" s="350"/>
      <c r="J15" s="368">
        <f t="shared" si="5"/>
        <v>4266</v>
      </c>
      <c r="K15" s="369">
        <f t="shared" si="6"/>
        <v>28.302262323359649</v>
      </c>
      <c r="L15" s="370">
        <v>1948</v>
      </c>
      <c r="M15" s="371">
        <v>45.663384903891235</v>
      </c>
      <c r="N15" s="370">
        <v>2318</v>
      </c>
      <c r="O15" s="372">
        <v>54.336615096108765</v>
      </c>
      <c r="P15" s="350"/>
      <c r="Q15" s="368">
        <v>3729</v>
      </c>
      <c r="R15" s="369">
        <v>24.739600610362899</v>
      </c>
      <c r="S15" s="370">
        <v>2353</v>
      </c>
      <c r="T15" s="371">
        <v>63.100026816840973</v>
      </c>
      <c r="U15" s="370">
        <v>1376</v>
      </c>
      <c r="V15" s="372">
        <v>36.899973183159027</v>
      </c>
      <c r="W15" s="350"/>
      <c r="X15" s="368">
        <v>7078</v>
      </c>
      <c r="Y15" s="369">
        <v>46.958137066277452</v>
      </c>
      <c r="Z15" s="370">
        <v>5001</v>
      </c>
      <c r="AA15" s="371">
        <v>70.655552415936711</v>
      </c>
      <c r="AB15" s="370">
        <v>2077</v>
      </c>
      <c r="AC15" s="372">
        <f t="shared" si="0"/>
        <v>29.344447584063293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21181</v>
      </c>
      <c r="E16" s="365">
        <f t="shared" si="2"/>
        <v>12306</v>
      </c>
      <c r="F16" s="366">
        <f t="shared" si="3"/>
        <v>58.099239884802422</v>
      </c>
      <c r="G16" s="365">
        <f t="shared" si="4"/>
        <v>8875</v>
      </c>
      <c r="H16" s="367">
        <f t="shared" si="3"/>
        <v>41.900760115197585</v>
      </c>
      <c r="I16" s="350"/>
      <c r="J16" s="368">
        <f t="shared" si="5"/>
        <v>8218</v>
      </c>
      <c r="K16" s="369">
        <f t="shared" si="6"/>
        <v>38.798923563571122</v>
      </c>
      <c r="L16" s="370">
        <v>3551</v>
      </c>
      <c r="M16" s="371">
        <v>43.210026770503774</v>
      </c>
      <c r="N16" s="370">
        <v>4667</v>
      </c>
      <c r="O16" s="372">
        <v>56.789973229496226</v>
      </c>
      <c r="P16" s="350"/>
      <c r="Q16" s="368">
        <v>5609</v>
      </c>
      <c r="R16" s="369">
        <v>26.481280392804873</v>
      </c>
      <c r="S16" s="370">
        <v>3607</v>
      </c>
      <c r="T16" s="371">
        <v>64.307363166339812</v>
      </c>
      <c r="U16" s="370">
        <v>2002</v>
      </c>
      <c r="V16" s="372">
        <v>35.692636833660188</v>
      </c>
      <c r="W16" s="350"/>
      <c r="X16" s="368">
        <v>7354</v>
      </c>
      <c r="Y16" s="369">
        <v>34.719796043624001</v>
      </c>
      <c r="Z16" s="370">
        <v>5148</v>
      </c>
      <c r="AA16" s="371">
        <v>70.002719608376395</v>
      </c>
      <c r="AB16" s="370">
        <v>2206</v>
      </c>
      <c r="AC16" s="372">
        <f t="shared" si="0"/>
        <v>29.997280391623605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5622</v>
      </c>
      <c r="E17" s="375">
        <f t="shared" si="2"/>
        <v>3331</v>
      </c>
      <c r="F17" s="376">
        <f t="shared" si="3"/>
        <v>59.249377445748841</v>
      </c>
      <c r="G17" s="375">
        <f t="shared" si="4"/>
        <v>2291</v>
      </c>
      <c r="H17" s="367">
        <f t="shared" si="3"/>
        <v>40.750622554251152</v>
      </c>
      <c r="I17" s="350"/>
      <c r="J17" s="377">
        <f t="shared" si="5"/>
        <v>1610</v>
      </c>
      <c r="K17" s="378">
        <f t="shared" si="6"/>
        <v>28.637495553183921</v>
      </c>
      <c r="L17" s="375">
        <v>686</v>
      </c>
      <c r="M17" s="376">
        <v>42.608695652173914</v>
      </c>
      <c r="N17" s="375">
        <v>924</v>
      </c>
      <c r="O17" s="372">
        <v>57.391304347826086</v>
      </c>
      <c r="P17" s="350"/>
      <c r="Q17" s="377">
        <v>1332</v>
      </c>
      <c r="R17" s="378">
        <v>23.692636072572036</v>
      </c>
      <c r="S17" s="375">
        <v>756</v>
      </c>
      <c r="T17" s="376">
        <v>56.756756756756758</v>
      </c>
      <c r="U17" s="375">
        <v>576</v>
      </c>
      <c r="V17" s="372">
        <v>43.243243243243242</v>
      </c>
      <c r="W17" s="350"/>
      <c r="X17" s="377">
        <v>2680</v>
      </c>
      <c r="Y17" s="378">
        <v>47.669868374244039</v>
      </c>
      <c r="Z17" s="375">
        <v>1889</v>
      </c>
      <c r="AA17" s="376">
        <v>70.485074626865668</v>
      </c>
      <c r="AB17" s="375">
        <v>791</v>
      </c>
      <c r="AC17" s="372">
        <f t="shared" si="0"/>
        <v>29.514925373134325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51309</v>
      </c>
      <c r="E18" s="365">
        <f t="shared" si="2"/>
        <v>32050</v>
      </c>
      <c r="F18" s="366">
        <f t="shared" si="3"/>
        <v>62.464674813385571</v>
      </c>
      <c r="G18" s="365">
        <f t="shared" si="4"/>
        <v>19259</v>
      </c>
      <c r="H18" s="367">
        <f t="shared" si="3"/>
        <v>37.535325186614429</v>
      </c>
      <c r="I18" s="350"/>
      <c r="J18" s="368">
        <f t="shared" si="5"/>
        <v>10057</v>
      </c>
      <c r="K18" s="369">
        <f t="shared" si="6"/>
        <v>19.600849753454561</v>
      </c>
      <c r="L18" s="370">
        <v>4298</v>
      </c>
      <c r="M18" s="371">
        <v>42.736402505717415</v>
      </c>
      <c r="N18" s="370">
        <v>5759</v>
      </c>
      <c r="O18" s="372">
        <v>57.263597494282592</v>
      </c>
      <c r="P18" s="350"/>
      <c r="Q18" s="368">
        <v>9936</v>
      </c>
      <c r="R18" s="369">
        <v>19.365023680056133</v>
      </c>
      <c r="S18" s="370">
        <v>5687</v>
      </c>
      <c r="T18" s="371">
        <v>57.236312399355882</v>
      </c>
      <c r="U18" s="370">
        <v>4249</v>
      </c>
      <c r="V18" s="372">
        <v>42.763687600644126</v>
      </c>
      <c r="W18" s="350"/>
      <c r="X18" s="368">
        <v>31316</v>
      </c>
      <c r="Y18" s="369">
        <v>61.034126566489313</v>
      </c>
      <c r="Z18" s="370">
        <v>22065</v>
      </c>
      <c r="AA18" s="371">
        <v>70.45919019031804</v>
      </c>
      <c r="AB18" s="370">
        <v>9251</v>
      </c>
      <c r="AC18" s="372">
        <f t="shared" si="0"/>
        <v>29.540809809681949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30522</v>
      </c>
      <c r="E19" s="365">
        <f t="shared" si="2"/>
        <v>19612</v>
      </c>
      <c r="F19" s="366">
        <f t="shared" si="3"/>
        <v>64.255291265316814</v>
      </c>
      <c r="G19" s="365">
        <f t="shared" si="4"/>
        <v>10910</v>
      </c>
      <c r="H19" s="367">
        <f t="shared" si="3"/>
        <v>35.744708734683179</v>
      </c>
      <c r="I19" s="350"/>
      <c r="J19" s="368">
        <f t="shared" si="5"/>
        <v>6181</v>
      </c>
      <c r="K19" s="369">
        <f t="shared" si="6"/>
        <v>20.250966515955703</v>
      </c>
      <c r="L19" s="370">
        <v>2643</v>
      </c>
      <c r="M19" s="371">
        <v>42.760071185892251</v>
      </c>
      <c r="N19" s="370">
        <v>3538</v>
      </c>
      <c r="O19" s="372">
        <v>57.239928814107756</v>
      </c>
      <c r="P19" s="350"/>
      <c r="Q19" s="368">
        <v>6588</v>
      </c>
      <c r="R19" s="369">
        <v>21.584430902299982</v>
      </c>
      <c r="S19" s="370">
        <v>4311</v>
      </c>
      <c r="T19" s="371">
        <v>65.437158469945359</v>
      </c>
      <c r="U19" s="370">
        <v>2277</v>
      </c>
      <c r="V19" s="372">
        <v>34.562841530054641</v>
      </c>
      <c r="W19" s="350"/>
      <c r="X19" s="368">
        <v>17753</v>
      </c>
      <c r="Y19" s="369">
        <v>58.164602581744319</v>
      </c>
      <c r="Z19" s="370">
        <v>12658</v>
      </c>
      <c r="AA19" s="371">
        <v>71.300625246437221</v>
      </c>
      <c r="AB19" s="370">
        <v>5095</v>
      </c>
      <c r="AC19" s="372">
        <f t="shared" si="0"/>
        <v>28.699374753562779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108365</v>
      </c>
      <c r="E20" s="365">
        <f t="shared" si="2"/>
        <v>67870</v>
      </c>
      <c r="F20" s="366">
        <f t="shared" si="3"/>
        <v>62.630923268583025</v>
      </c>
      <c r="G20" s="365">
        <f t="shared" si="4"/>
        <v>40495</v>
      </c>
      <c r="H20" s="367">
        <f t="shared" si="3"/>
        <v>37.369076731416975</v>
      </c>
      <c r="I20" s="350"/>
      <c r="J20" s="368">
        <f t="shared" si="5"/>
        <v>30647</v>
      </c>
      <c r="K20" s="369">
        <f t="shared" si="6"/>
        <v>28.281271628293268</v>
      </c>
      <c r="L20" s="370">
        <v>13536</v>
      </c>
      <c r="M20" s="371">
        <v>44.167455215844939</v>
      </c>
      <c r="N20" s="370">
        <v>17111</v>
      </c>
      <c r="O20" s="372">
        <v>55.832544784155061</v>
      </c>
      <c r="P20" s="350"/>
      <c r="Q20" s="368">
        <v>24785</v>
      </c>
      <c r="R20" s="369">
        <v>22.871775942416832</v>
      </c>
      <c r="S20" s="370">
        <v>15980</v>
      </c>
      <c r="T20" s="371">
        <v>64.474480532580188</v>
      </c>
      <c r="U20" s="370">
        <v>8805</v>
      </c>
      <c r="V20" s="372">
        <v>35.525519467419805</v>
      </c>
      <c r="W20" s="350"/>
      <c r="X20" s="368">
        <v>52933</v>
      </c>
      <c r="Y20" s="369">
        <v>48.8469524292899</v>
      </c>
      <c r="Z20" s="370">
        <v>38354</v>
      </c>
      <c r="AA20" s="371">
        <v>72.457635123646881</v>
      </c>
      <c r="AB20" s="370">
        <v>14579</v>
      </c>
      <c r="AC20" s="372">
        <f t="shared" si="0"/>
        <v>27.542364876353126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63986</v>
      </c>
      <c r="E21" s="365">
        <f t="shared" si="2"/>
        <v>38851</v>
      </c>
      <c r="F21" s="366">
        <f t="shared" si="3"/>
        <v>60.717969555840348</v>
      </c>
      <c r="G21" s="365">
        <f t="shared" si="4"/>
        <v>25135</v>
      </c>
      <c r="H21" s="367">
        <f t="shared" si="3"/>
        <v>39.282030444159659</v>
      </c>
      <c r="I21" s="350"/>
      <c r="J21" s="368">
        <f t="shared" si="5"/>
        <v>19198</v>
      </c>
      <c r="K21" s="369">
        <f t="shared" si="6"/>
        <v>30.003438252117654</v>
      </c>
      <c r="L21" s="370">
        <v>7587</v>
      </c>
      <c r="M21" s="371">
        <v>39.519741639754145</v>
      </c>
      <c r="N21" s="370">
        <v>11611</v>
      </c>
      <c r="O21" s="372">
        <v>60.480258360245863</v>
      </c>
      <c r="P21" s="350"/>
      <c r="Q21" s="368">
        <v>14606</v>
      </c>
      <c r="R21" s="369">
        <v>22.826868377457568</v>
      </c>
      <c r="S21" s="370">
        <v>9497</v>
      </c>
      <c r="T21" s="371">
        <v>65.021224154457073</v>
      </c>
      <c r="U21" s="370">
        <v>5109</v>
      </c>
      <c r="V21" s="372">
        <v>34.978775845542927</v>
      </c>
      <c r="W21" s="350"/>
      <c r="X21" s="368">
        <v>30182</v>
      </c>
      <c r="Y21" s="369">
        <v>47.169693370424781</v>
      </c>
      <c r="Z21" s="370">
        <v>21767</v>
      </c>
      <c r="AA21" s="371">
        <v>72.119143860579143</v>
      </c>
      <c r="AB21" s="370">
        <v>8415</v>
      </c>
      <c r="AC21" s="372">
        <f t="shared" si="0"/>
        <v>27.880856139420846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12484</v>
      </c>
      <c r="E22" s="365">
        <f t="shared" si="2"/>
        <v>7894</v>
      </c>
      <c r="F22" s="366">
        <f t="shared" si="3"/>
        <v>63.232938160845883</v>
      </c>
      <c r="G22" s="365">
        <f t="shared" si="4"/>
        <v>4590</v>
      </c>
      <c r="H22" s="367">
        <f t="shared" si="3"/>
        <v>36.767061839154117</v>
      </c>
      <c r="I22" s="350"/>
      <c r="J22" s="368">
        <f t="shared" si="5"/>
        <v>3436</v>
      </c>
      <c r="K22" s="369">
        <f t="shared" si="6"/>
        <v>27.523229734059594</v>
      </c>
      <c r="L22" s="370">
        <v>1463</v>
      </c>
      <c r="M22" s="371">
        <v>42.578579743888241</v>
      </c>
      <c r="N22" s="370">
        <v>1973</v>
      </c>
      <c r="O22" s="372">
        <v>57.421420256111752</v>
      </c>
      <c r="P22" s="350"/>
      <c r="Q22" s="368">
        <v>2699</v>
      </c>
      <c r="R22" s="369">
        <v>21.619673181672542</v>
      </c>
      <c r="S22" s="370">
        <v>1764</v>
      </c>
      <c r="T22" s="371">
        <v>65.357539829566505</v>
      </c>
      <c r="U22" s="370">
        <v>935</v>
      </c>
      <c r="V22" s="372">
        <v>34.642460170433495</v>
      </c>
      <c r="W22" s="350"/>
      <c r="X22" s="368">
        <v>6349</v>
      </c>
      <c r="Y22" s="369">
        <v>50.857097084267863</v>
      </c>
      <c r="Z22" s="370">
        <v>4667</v>
      </c>
      <c r="AA22" s="371">
        <v>73.507638998267439</v>
      </c>
      <c r="AB22" s="370">
        <v>1682</v>
      </c>
      <c r="AC22" s="372">
        <f t="shared" si="0"/>
        <v>26.492361001732554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34668</v>
      </c>
      <c r="E23" s="365">
        <f t="shared" si="2"/>
        <v>20184</v>
      </c>
      <c r="F23" s="366">
        <f t="shared" si="3"/>
        <v>58.220837660089998</v>
      </c>
      <c r="G23" s="365">
        <f t="shared" si="4"/>
        <v>14484</v>
      </c>
      <c r="H23" s="367">
        <f t="shared" si="3"/>
        <v>41.779162339910002</v>
      </c>
      <c r="I23" s="350"/>
      <c r="J23" s="368">
        <f t="shared" si="5"/>
        <v>11240</v>
      </c>
      <c r="K23" s="369">
        <f t="shared" si="6"/>
        <v>32.421829929618092</v>
      </c>
      <c r="L23" s="370">
        <v>4222</v>
      </c>
      <c r="M23" s="371">
        <v>37.562277580071175</v>
      </c>
      <c r="N23" s="370">
        <v>7018</v>
      </c>
      <c r="O23" s="372">
        <v>62.437722419928818</v>
      </c>
      <c r="P23" s="350"/>
      <c r="Q23" s="368">
        <v>6594</v>
      </c>
      <c r="R23" s="369">
        <v>19.020422291450327</v>
      </c>
      <c r="S23" s="370">
        <v>3860</v>
      </c>
      <c r="T23" s="371">
        <v>58.538064907491659</v>
      </c>
      <c r="U23" s="370">
        <v>2734</v>
      </c>
      <c r="V23" s="372">
        <v>41.461935092508341</v>
      </c>
      <c r="W23" s="350"/>
      <c r="X23" s="368">
        <v>16834</v>
      </c>
      <c r="Y23" s="369">
        <v>48.557747778931585</v>
      </c>
      <c r="Z23" s="370">
        <v>12102</v>
      </c>
      <c r="AA23" s="371">
        <v>71.890222169419033</v>
      </c>
      <c r="AB23" s="370">
        <v>4732</v>
      </c>
      <c r="AC23" s="372">
        <f t="shared" si="0"/>
        <v>28.109777830580967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63550</v>
      </c>
      <c r="E24" s="365">
        <f t="shared" si="2"/>
        <v>41422</v>
      </c>
      <c r="F24" s="366">
        <f t="shared" si="3"/>
        <v>65.180173092053508</v>
      </c>
      <c r="G24" s="365">
        <f t="shared" si="4"/>
        <v>22128</v>
      </c>
      <c r="H24" s="367">
        <f t="shared" si="3"/>
        <v>34.819826907946499</v>
      </c>
      <c r="I24" s="350"/>
      <c r="J24" s="368">
        <f t="shared" si="5"/>
        <v>15696</v>
      </c>
      <c r="K24" s="369">
        <f t="shared" si="6"/>
        <v>24.698662470495673</v>
      </c>
      <c r="L24" s="370">
        <v>7119</v>
      </c>
      <c r="M24" s="371">
        <v>45.355504587155963</v>
      </c>
      <c r="N24" s="370">
        <v>8577</v>
      </c>
      <c r="O24" s="372">
        <v>54.644495412844037</v>
      </c>
      <c r="P24" s="350"/>
      <c r="Q24" s="368">
        <v>13770</v>
      </c>
      <c r="R24" s="369">
        <v>21.667977970102282</v>
      </c>
      <c r="S24" s="370">
        <v>9396</v>
      </c>
      <c r="T24" s="371">
        <v>68.235294117647058</v>
      </c>
      <c r="U24" s="370">
        <v>4374</v>
      </c>
      <c r="V24" s="372">
        <v>31.764705882352938</v>
      </c>
      <c r="W24" s="350"/>
      <c r="X24" s="368">
        <v>34084</v>
      </c>
      <c r="Y24" s="369">
        <v>53.633359559402052</v>
      </c>
      <c r="Z24" s="370">
        <v>24907</v>
      </c>
      <c r="AA24" s="371">
        <v>73.075343269569302</v>
      </c>
      <c r="AB24" s="370">
        <v>9177</v>
      </c>
      <c r="AC24" s="372">
        <f t="shared" si="0"/>
        <v>26.924656730430701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17129</v>
      </c>
      <c r="E25" s="365">
        <f t="shared" si="2"/>
        <v>10596</v>
      </c>
      <c r="F25" s="366">
        <f t="shared" si="3"/>
        <v>61.860003502831454</v>
      </c>
      <c r="G25" s="365">
        <f t="shared" si="4"/>
        <v>6533</v>
      </c>
      <c r="H25" s="367">
        <f t="shared" si="3"/>
        <v>38.139996497168546</v>
      </c>
      <c r="I25" s="350"/>
      <c r="J25" s="368">
        <f t="shared" si="5"/>
        <v>4704</v>
      </c>
      <c r="K25" s="369">
        <f t="shared" si="6"/>
        <v>27.462198610543521</v>
      </c>
      <c r="L25" s="370">
        <v>1843</v>
      </c>
      <c r="M25" s="371">
        <v>39.179421768707485</v>
      </c>
      <c r="N25" s="370">
        <v>2861</v>
      </c>
      <c r="O25" s="372">
        <v>60.820578231292522</v>
      </c>
      <c r="P25" s="350"/>
      <c r="Q25" s="368">
        <v>4321</v>
      </c>
      <c r="R25" s="369">
        <v>25.226224531496293</v>
      </c>
      <c r="S25" s="370">
        <v>2973</v>
      </c>
      <c r="T25" s="371">
        <v>68.803517704235134</v>
      </c>
      <c r="U25" s="370">
        <v>1348</v>
      </c>
      <c r="V25" s="372">
        <v>31.19648229576487</v>
      </c>
      <c r="W25" s="350"/>
      <c r="X25" s="368">
        <v>8104</v>
      </c>
      <c r="Y25" s="369">
        <v>47.311576857960183</v>
      </c>
      <c r="Z25" s="370">
        <v>5780</v>
      </c>
      <c r="AA25" s="371">
        <v>71.322803553800597</v>
      </c>
      <c r="AB25" s="370">
        <v>2324</v>
      </c>
      <c r="AC25" s="372">
        <f t="shared" si="0"/>
        <v>28.67719644619941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7512</v>
      </c>
      <c r="E26" s="380">
        <f t="shared" si="2"/>
        <v>4591</v>
      </c>
      <c r="F26" s="381">
        <f t="shared" si="3"/>
        <v>61.115548455804046</v>
      </c>
      <c r="G26" s="380">
        <f t="shared" si="4"/>
        <v>2921</v>
      </c>
      <c r="H26" s="367">
        <f t="shared" si="3"/>
        <v>38.884451544195954</v>
      </c>
      <c r="I26" s="350"/>
      <c r="J26" s="377">
        <f t="shared" si="5"/>
        <v>1754</v>
      </c>
      <c r="K26" s="378">
        <f t="shared" si="6"/>
        <v>23.349307774227903</v>
      </c>
      <c r="L26" s="375">
        <v>728</v>
      </c>
      <c r="M26" s="376">
        <v>41.505131128848348</v>
      </c>
      <c r="N26" s="375">
        <v>1026</v>
      </c>
      <c r="O26" s="372">
        <v>58.494868871151652</v>
      </c>
      <c r="P26" s="350"/>
      <c r="Q26" s="377">
        <v>1492</v>
      </c>
      <c r="R26" s="378">
        <v>19.861554845580404</v>
      </c>
      <c r="S26" s="375">
        <v>846</v>
      </c>
      <c r="T26" s="376">
        <v>56.702412868632713</v>
      </c>
      <c r="U26" s="375">
        <v>646</v>
      </c>
      <c r="V26" s="372">
        <v>43.297587131367294</v>
      </c>
      <c r="W26" s="350"/>
      <c r="X26" s="377">
        <v>4266</v>
      </c>
      <c r="Y26" s="378">
        <v>56.78913738019169</v>
      </c>
      <c r="Z26" s="375">
        <v>3017</v>
      </c>
      <c r="AA26" s="376">
        <v>70.721987810595408</v>
      </c>
      <c r="AB26" s="375">
        <v>1249</v>
      </c>
      <c r="AC26" s="372">
        <f t="shared" si="0"/>
        <v>29.278012189404595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32986</v>
      </c>
      <c r="E27" s="380">
        <f t="shared" si="2"/>
        <v>19562</v>
      </c>
      <c r="F27" s="381">
        <f t="shared" si="3"/>
        <v>59.303947129085067</v>
      </c>
      <c r="G27" s="380">
        <f t="shared" si="4"/>
        <v>13424</v>
      </c>
      <c r="H27" s="367">
        <f t="shared" si="3"/>
        <v>40.696052870914933</v>
      </c>
      <c r="I27" s="350"/>
      <c r="J27" s="377">
        <f t="shared" si="5"/>
        <v>9088</v>
      </c>
      <c r="K27" s="378">
        <f t="shared" si="6"/>
        <v>27.551082277329776</v>
      </c>
      <c r="L27" s="375">
        <v>3511</v>
      </c>
      <c r="M27" s="376">
        <v>38.633362676056336</v>
      </c>
      <c r="N27" s="375">
        <v>5577</v>
      </c>
      <c r="O27" s="372">
        <v>61.366637323943664</v>
      </c>
      <c r="P27" s="350"/>
      <c r="Q27" s="377">
        <v>6684</v>
      </c>
      <c r="R27" s="378">
        <v>20.263141939004427</v>
      </c>
      <c r="S27" s="375">
        <v>3734</v>
      </c>
      <c r="T27" s="376">
        <v>55.864751645721121</v>
      </c>
      <c r="U27" s="375">
        <v>2950</v>
      </c>
      <c r="V27" s="372">
        <v>44.135248354278879</v>
      </c>
      <c r="W27" s="350"/>
      <c r="X27" s="377">
        <v>17214</v>
      </c>
      <c r="Y27" s="378">
        <v>52.185775783665797</v>
      </c>
      <c r="Z27" s="375">
        <v>12317</v>
      </c>
      <c r="AA27" s="376">
        <v>71.552224933193912</v>
      </c>
      <c r="AB27" s="375">
        <v>4897</v>
      </c>
      <c r="AC27" s="372">
        <f t="shared" si="0"/>
        <v>28.447775066806084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3215</v>
      </c>
      <c r="E28" s="380">
        <f t="shared" si="2"/>
        <v>2170</v>
      </c>
      <c r="F28" s="381">
        <f t="shared" si="3"/>
        <v>67.496111975116648</v>
      </c>
      <c r="G28" s="380">
        <f t="shared" si="4"/>
        <v>1045</v>
      </c>
      <c r="H28" s="382">
        <f t="shared" si="3"/>
        <v>32.503888024883359</v>
      </c>
      <c r="I28" s="350"/>
      <c r="J28" s="377">
        <f t="shared" si="5"/>
        <v>397</v>
      </c>
      <c r="K28" s="378">
        <f t="shared" si="6"/>
        <v>12.348367029548989</v>
      </c>
      <c r="L28" s="375">
        <v>184</v>
      </c>
      <c r="M28" s="376">
        <v>46.347607052896727</v>
      </c>
      <c r="N28" s="375">
        <v>213</v>
      </c>
      <c r="O28" s="383">
        <v>53.65239294710328</v>
      </c>
      <c r="P28" s="350"/>
      <c r="Q28" s="377">
        <v>674</v>
      </c>
      <c r="R28" s="378">
        <v>20.964230171073094</v>
      </c>
      <c r="S28" s="375">
        <v>435</v>
      </c>
      <c r="T28" s="376">
        <v>64.540059347181014</v>
      </c>
      <c r="U28" s="375">
        <v>239</v>
      </c>
      <c r="V28" s="383">
        <v>35.459940652818986</v>
      </c>
      <c r="W28" s="350"/>
      <c r="X28" s="377">
        <v>2144</v>
      </c>
      <c r="Y28" s="378">
        <v>66.687402799377921</v>
      </c>
      <c r="Z28" s="375">
        <v>1551</v>
      </c>
      <c r="AA28" s="376">
        <v>72.34141791044776</v>
      </c>
      <c r="AB28" s="375">
        <v>593</v>
      </c>
      <c r="AC28" s="383">
        <f t="shared" si="0"/>
        <v>27.658582089552237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1288</v>
      </c>
      <c r="E29" s="386">
        <f t="shared" si="2"/>
        <v>692</v>
      </c>
      <c r="F29" s="387">
        <f t="shared" si="3"/>
        <v>53.726708074534159</v>
      </c>
      <c r="G29" s="386">
        <f t="shared" si="4"/>
        <v>596</v>
      </c>
      <c r="H29" s="388">
        <f t="shared" si="3"/>
        <v>46.273291925465834</v>
      </c>
      <c r="I29" s="350"/>
      <c r="J29" s="389">
        <f t="shared" si="5"/>
        <v>698</v>
      </c>
      <c r="K29" s="390">
        <f t="shared" si="6"/>
        <v>54.192546583850934</v>
      </c>
      <c r="L29" s="391">
        <v>251</v>
      </c>
      <c r="M29" s="392">
        <v>35.959885386819487</v>
      </c>
      <c r="N29" s="391">
        <v>447</v>
      </c>
      <c r="O29" s="393">
        <v>64.040114613180521</v>
      </c>
      <c r="P29" s="350"/>
      <c r="Q29" s="389">
        <v>240</v>
      </c>
      <c r="R29" s="390">
        <v>18.633540372670808</v>
      </c>
      <c r="S29" s="391">
        <v>169</v>
      </c>
      <c r="T29" s="392">
        <v>70.416666666666671</v>
      </c>
      <c r="U29" s="391">
        <v>71</v>
      </c>
      <c r="V29" s="393">
        <v>29.583333333333332</v>
      </c>
      <c r="W29" s="350"/>
      <c r="X29" s="389">
        <v>350</v>
      </c>
      <c r="Y29" s="390">
        <v>27.173913043478258</v>
      </c>
      <c r="Z29" s="391">
        <v>272</v>
      </c>
      <c r="AA29" s="392">
        <v>77.714285714285708</v>
      </c>
      <c r="AB29" s="391">
        <v>78</v>
      </c>
      <c r="AC29" s="393">
        <f t="shared" si="0"/>
        <v>22.285714285714285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617945</v>
      </c>
      <c r="E31" s="1230">
        <f>L31+S31+Z31</f>
        <v>386941</v>
      </c>
      <c r="F31" s="1231">
        <f>E31/$D31*100</f>
        <v>62.617385042358144</v>
      </c>
      <c r="G31" s="1230">
        <f>N31+U31+AB31</f>
        <v>231004</v>
      </c>
      <c r="H31" s="1232">
        <f>G31/$D31*100</f>
        <v>37.382614957641863</v>
      </c>
      <c r="I31" s="320"/>
      <c r="J31" s="1233">
        <f>SUM(J12:J29)</f>
        <v>159066</v>
      </c>
      <c r="K31" s="1234">
        <f>J31/$D31*100</f>
        <v>25.74112582835042</v>
      </c>
      <c r="L31" s="1230">
        <f>SUM(L12:L29)</f>
        <v>67444</v>
      </c>
      <c r="M31" s="1231">
        <f>L31/$J31*100</f>
        <v>42.400010058717761</v>
      </c>
      <c r="N31" s="1230">
        <f>SUM(N12:N29)</f>
        <v>91622</v>
      </c>
      <c r="O31" s="1235">
        <f>N31/$J31*100</f>
        <v>57.599989941282239</v>
      </c>
      <c r="P31" s="320"/>
      <c r="Q31" s="1233">
        <f>SUM(Q12:Q29)</f>
        <v>141458</v>
      </c>
      <c r="R31" s="1234">
        <f>Q31/$D31*100</f>
        <v>22.891681298497438</v>
      </c>
      <c r="S31" s="1230">
        <f>SUM(S12:S29)</f>
        <v>92035</v>
      </c>
      <c r="T31" s="1231">
        <f>S31/$Q31*100</f>
        <v>65.061714431138569</v>
      </c>
      <c r="U31" s="1230">
        <f>SUM(U12:U29)</f>
        <v>49423</v>
      </c>
      <c r="V31" s="1235">
        <f>U31/$Q31*100</f>
        <v>34.938285568861424</v>
      </c>
      <c r="W31" s="320"/>
      <c r="X31" s="1233">
        <f>SUM(X12:X29)</f>
        <v>317421</v>
      </c>
      <c r="Y31" s="1234">
        <f>X31/$D31*100</f>
        <v>51.367192873152149</v>
      </c>
      <c r="Z31" s="1230">
        <f>SUM(Z12:Z29)</f>
        <v>227462</v>
      </c>
      <c r="AA31" s="1231">
        <f>Z31/$X31*100</f>
        <v>71.6594050173114</v>
      </c>
      <c r="AB31" s="1230">
        <f>SUM(AB12:AB29)</f>
        <v>89959</v>
      </c>
      <c r="AC31" s="1235">
        <f>AB31/$X31*100</f>
        <v>28.340594982688604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74"/>
      <c r="C34" s="1474"/>
      <c r="D34" s="1474"/>
      <c r="E34" s="1474"/>
      <c r="F34" s="1474"/>
      <c r="G34" s="1474"/>
      <c r="H34" s="1474"/>
      <c r="I34" s="1474"/>
      <c r="J34" s="1474"/>
      <c r="K34" s="1474"/>
      <c r="L34" s="1474"/>
      <c r="M34" s="1474"/>
      <c r="N34" s="1474"/>
      <c r="O34" s="1474"/>
    </row>
    <row r="35" spans="2:15" s="329" customFormat="1" ht="29.25" customHeight="1" x14ac:dyDescent="0.25">
      <c r="B35" s="1475"/>
      <c r="C35" s="1475"/>
      <c r="D35" s="1475"/>
      <c r="E35" s="1475"/>
      <c r="F35" s="1475"/>
      <c r="G35" s="1475"/>
      <c r="H35" s="1475"/>
      <c r="I35" s="1475"/>
      <c r="J35" s="1475"/>
      <c r="K35" s="1475"/>
      <c r="L35" s="1475"/>
      <c r="M35" s="1475"/>
    </row>
    <row r="36" spans="2:15" s="329" customFormat="1" ht="4.5" customHeight="1" x14ac:dyDescent="0.25">
      <c r="B36" s="1473"/>
      <c r="C36" s="1473"/>
      <c r="D36" s="1473"/>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5"/>
      <c r="C2" s="1445"/>
    </row>
    <row r="3" spans="1:38" s="345" customFormat="1" ht="4.5" customHeight="1" x14ac:dyDescent="0.25">
      <c r="B3" s="1446"/>
      <c r="C3" s="1446"/>
    </row>
    <row r="4" spans="1:38" s="492" customFormat="1" ht="17.25" customHeight="1" x14ac:dyDescent="0.25">
      <c r="A4" s="1483" t="s">
        <v>426</v>
      </c>
      <c r="B4" s="1483"/>
      <c r="C4" s="1483"/>
      <c r="D4" s="1483"/>
      <c r="E4" s="1483"/>
      <c r="F4" s="1483"/>
      <c r="G4" s="1483"/>
      <c r="H4" s="1483"/>
      <c r="I4" s="1483"/>
      <c r="J4" s="1483"/>
      <c r="K4" s="1483"/>
      <c r="L4" s="1483"/>
      <c r="M4" s="1483"/>
      <c r="N4" s="1483"/>
    </row>
    <row r="5" spans="1:38" s="492" customFormat="1" ht="17.25" customHeight="1" x14ac:dyDescent="0.25">
      <c r="B5" s="1484" t="str">
        <f>porsaad!$B$6</f>
        <v>Situación a 31 de marzo de 2026</v>
      </c>
      <c r="C5" s="1484"/>
      <c r="D5" s="1484"/>
      <c r="E5" s="1484"/>
      <c r="F5" s="1484"/>
      <c r="G5" s="1484"/>
      <c r="H5" s="1484"/>
      <c r="I5" s="1484"/>
      <c r="J5" s="1484"/>
      <c r="K5" s="1484"/>
      <c r="L5" s="1484"/>
      <c r="M5" s="1484"/>
      <c r="N5" s="1484"/>
    </row>
    <row r="6" spans="1:38" s="492" customFormat="1" ht="6" customHeight="1" x14ac:dyDescent="0.25"/>
    <row r="7" spans="1:38" s="437" customFormat="1" ht="12.75" customHeight="1" x14ac:dyDescent="0.25">
      <c r="A7" s="488"/>
      <c r="B7" s="1449" t="s">
        <v>12</v>
      </c>
      <c r="D7" s="1452" t="s">
        <v>250</v>
      </c>
      <c r="E7" s="1453"/>
      <c r="F7" s="489"/>
      <c r="G7" s="1502"/>
      <c r="H7" s="1502"/>
      <c r="I7" s="489"/>
      <c r="J7" s="1502"/>
      <c r="K7" s="1502"/>
      <c r="L7" s="489"/>
      <c r="M7" s="1502"/>
      <c r="N7" s="1503"/>
      <c r="O7" s="488"/>
      <c r="P7" s="488"/>
      <c r="W7" s="490"/>
    </row>
    <row r="8" spans="1:38" s="437" customFormat="1" ht="45.75" customHeight="1" x14ac:dyDescent="0.25">
      <c r="A8" s="488"/>
      <c r="B8" s="1450"/>
      <c r="D8" s="1500"/>
      <c r="E8" s="1501"/>
      <c r="F8" s="491"/>
      <c r="G8" s="1616" t="s">
        <v>267</v>
      </c>
      <c r="H8" s="1617"/>
      <c r="I8" s="744"/>
      <c r="J8" s="1616" t="s">
        <v>268</v>
      </c>
      <c r="K8" s="1617"/>
      <c r="L8" s="744"/>
      <c r="M8" s="1616" t="s">
        <v>269</v>
      </c>
      <c r="N8" s="1617"/>
      <c r="O8" s="488"/>
      <c r="P8" s="488"/>
      <c r="W8" s="490"/>
    </row>
    <row r="9" spans="1:38" s="437" customFormat="1" ht="6" customHeight="1" x14ac:dyDescent="0.25">
      <c r="A9" s="488"/>
      <c r="B9" s="1450"/>
      <c r="D9" s="1504" t="s">
        <v>9</v>
      </c>
      <c r="E9" s="1493" t="s">
        <v>217</v>
      </c>
      <c r="G9" s="1498" t="s">
        <v>9</v>
      </c>
      <c r="H9" s="1496" t="s">
        <v>217</v>
      </c>
      <c r="J9" s="1498" t="s">
        <v>9</v>
      </c>
      <c r="K9" s="1496" t="s">
        <v>217</v>
      </c>
      <c r="M9" s="1498" t="s">
        <v>9</v>
      </c>
      <c r="N9" s="1496" t="s">
        <v>217</v>
      </c>
      <c r="O9" s="488"/>
      <c r="P9" s="488"/>
      <c r="W9" s="490"/>
    </row>
    <row r="10" spans="1:38" s="437" customFormat="1" ht="27.75" customHeight="1" x14ac:dyDescent="0.25">
      <c r="A10" s="488"/>
      <c r="B10" s="1451"/>
      <c r="D10" s="1505"/>
      <c r="E10" s="1494"/>
      <c r="F10" s="493"/>
      <c r="G10" s="1499"/>
      <c r="H10" s="1497"/>
      <c r="I10" s="494"/>
      <c r="J10" s="1499"/>
      <c r="K10" s="1497"/>
      <c r="L10" s="494"/>
      <c r="M10" s="1499"/>
      <c r="N10" s="1497"/>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347017</v>
      </c>
      <c r="E12" s="498">
        <f>D12/'20pobl'!D12*100</f>
        <v>3.9994062267589121</v>
      </c>
      <c r="F12" s="350"/>
      <c r="G12" s="355">
        <v>98571</v>
      </c>
      <c r="H12" s="498">
        <v>1.4047207944451316</v>
      </c>
      <c r="I12" s="350"/>
      <c r="J12" s="355">
        <v>76151</v>
      </c>
      <c r="K12" s="498">
        <v>6.2954481572725314</v>
      </c>
      <c r="L12" s="350"/>
      <c r="M12" s="355">
        <v>172295</v>
      </c>
      <c r="N12" s="498">
        <f>M12/'20pobl'!X12*100</f>
        <v>38.290415561960934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49822</v>
      </c>
      <c r="E13" s="500">
        <f>D13/'20pobl'!D13*100</f>
        <v>3.6509770844798664</v>
      </c>
      <c r="F13" s="350"/>
      <c r="G13" s="368">
        <v>9664</v>
      </c>
      <c r="H13" s="501">
        <v>0.91497995640968843</v>
      </c>
      <c r="I13" s="350"/>
      <c r="J13" s="368">
        <v>9387</v>
      </c>
      <c r="K13" s="501">
        <v>4.4748584177106574</v>
      </c>
      <c r="L13" s="350"/>
      <c r="M13" s="368">
        <v>30771</v>
      </c>
      <c r="N13" s="501">
        <f>M13/'20pobl'!X13*100</f>
        <v>31.19177707271087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33854</v>
      </c>
      <c r="E14" s="500">
        <f>D14/'20pobl'!D14*100</f>
        <v>3.3349488931445097</v>
      </c>
      <c r="F14" s="350"/>
      <c r="G14" s="368">
        <v>8007</v>
      </c>
      <c r="H14" s="501">
        <v>1.1010347554058235</v>
      </c>
      <c r="I14" s="350"/>
      <c r="J14" s="368">
        <v>7066</v>
      </c>
      <c r="K14" s="501">
        <v>3.5080054610897351</v>
      </c>
      <c r="L14" s="350"/>
      <c r="M14" s="368">
        <v>18781</v>
      </c>
      <c r="N14" s="501">
        <f>M14/'20pobl'!X14*100</f>
        <v>21.717662295612758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34248</v>
      </c>
      <c r="E15" s="500">
        <f>D15/'20pobl'!D15*100</f>
        <v>2.7401819747104437</v>
      </c>
      <c r="F15" s="350"/>
      <c r="G15" s="368">
        <v>9594</v>
      </c>
      <c r="H15" s="501">
        <v>0.92307958747174912</v>
      </c>
      <c r="I15" s="350"/>
      <c r="J15" s="368">
        <v>7339</v>
      </c>
      <c r="K15" s="501">
        <v>4.7606382978723403</v>
      </c>
      <c r="L15" s="350"/>
      <c r="M15" s="368">
        <v>17315</v>
      </c>
      <c r="N15" s="501">
        <f>M15/'20pobl'!X15*100</f>
        <v>30.734685908017823</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71093</v>
      </c>
      <c r="E16" s="500">
        <f>D16/'20pobl'!D16*100</f>
        <v>3.1472871786108607</v>
      </c>
      <c r="F16" s="350"/>
      <c r="G16" s="368">
        <v>24723</v>
      </c>
      <c r="H16" s="501">
        <v>1.337800786024925</v>
      </c>
      <c r="I16" s="350"/>
      <c r="J16" s="368">
        <v>16386</v>
      </c>
      <c r="K16" s="501">
        <v>5.3632096777361014</v>
      </c>
      <c r="L16" s="350"/>
      <c r="M16" s="368">
        <v>29984</v>
      </c>
      <c r="N16" s="501">
        <f>M16/'20pobl'!X16*100</f>
        <v>28.472941020065146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18907</v>
      </c>
      <c r="E17" s="502">
        <f>D17/'20pobl'!D17*100</f>
        <v>3.1850181007137524</v>
      </c>
      <c r="F17" s="350"/>
      <c r="G17" s="377">
        <v>4898</v>
      </c>
      <c r="H17" s="502">
        <v>1.0931108130485918</v>
      </c>
      <c r="I17" s="350"/>
      <c r="J17" s="377">
        <v>3992</v>
      </c>
      <c r="K17" s="502">
        <v>3.8614819113948542</v>
      </c>
      <c r="L17" s="350"/>
      <c r="M17" s="377">
        <v>10017</v>
      </c>
      <c r="N17" s="502">
        <f>M17/'20pobl'!X17*100</f>
        <v>23.757233659045632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127186</v>
      </c>
      <c r="E18" s="500">
        <f>D18/'20pobl'!D18*100</f>
        <v>5.2967219593698367</v>
      </c>
      <c r="F18" s="350"/>
      <c r="G18" s="368">
        <v>26591</v>
      </c>
      <c r="H18" s="501">
        <v>1.5222936937390799</v>
      </c>
      <c r="I18" s="350"/>
      <c r="J18" s="368">
        <v>22189</v>
      </c>
      <c r="K18" s="501">
        <v>5.1490841921328476</v>
      </c>
      <c r="L18" s="350"/>
      <c r="M18" s="368">
        <v>78406</v>
      </c>
      <c r="N18" s="501">
        <f>M18/'20pobl'!X18*100</f>
        <v>35.078159253393466</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81518</v>
      </c>
      <c r="E19" s="500">
        <f>D19/'20pobl'!D19*100</f>
        <v>3.833655163851394</v>
      </c>
      <c r="F19" s="350"/>
      <c r="G19" s="368">
        <v>18599</v>
      </c>
      <c r="H19" s="501">
        <v>1.0943987308999501</v>
      </c>
      <c r="I19" s="350"/>
      <c r="J19" s="368">
        <v>14904</v>
      </c>
      <c r="K19" s="501">
        <v>5.0971620872919789</v>
      </c>
      <c r="L19" s="350"/>
      <c r="M19" s="368">
        <v>48015</v>
      </c>
      <c r="N19" s="501">
        <f>M19/'20pobl'!X19*100</f>
        <v>35.69676153091266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250944</v>
      </c>
      <c r="E20" s="500">
        <f>D20/'20pobl'!D20*100</f>
        <v>3.088873806240819</v>
      </c>
      <c r="F20" s="350"/>
      <c r="G20" s="368">
        <v>66490</v>
      </c>
      <c r="H20" s="501">
        <v>1.0194508274049356</v>
      </c>
      <c r="I20" s="350"/>
      <c r="J20" s="368">
        <v>49741</v>
      </c>
      <c r="K20" s="501">
        <v>4.4289455243529225</v>
      </c>
      <c r="L20" s="350"/>
      <c r="M20" s="368">
        <v>134713</v>
      </c>
      <c r="N20" s="501">
        <f>M20/'20pobl'!X20*100</f>
        <v>28.129789642053215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180393</v>
      </c>
      <c r="E21" s="500">
        <f>D21/'20pobl'!D21*100</f>
        <v>3.3251050379508005</v>
      </c>
      <c r="F21" s="350"/>
      <c r="G21" s="368">
        <v>46383</v>
      </c>
      <c r="H21" s="501">
        <v>1.0739624707041155</v>
      </c>
      <c r="I21" s="350"/>
      <c r="J21" s="368">
        <v>37157</v>
      </c>
      <c r="K21" s="501">
        <v>4.6739070275274592</v>
      </c>
      <c r="L21" s="350"/>
      <c r="M21" s="368">
        <v>96853</v>
      </c>
      <c r="N21" s="501">
        <f>M21/'20pobl'!X21*100</f>
        <v>31.109633569739952</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37186</v>
      </c>
      <c r="E22" s="500">
        <f>D22/'20pobl'!D22*100</f>
        <v>3.5302773545229718</v>
      </c>
      <c r="F22" s="350"/>
      <c r="G22" s="368">
        <v>9490</v>
      </c>
      <c r="H22" s="501">
        <v>1.1691353203295261</v>
      </c>
      <c r="I22" s="350"/>
      <c r="J22" s="368">
        <v>6830</v>
      </c>
      <c r="K22" s="501">
        <v>4.1250687008147464</v>
      </c>
      <c r="L22" s="350"/>
      <c r="M22" s="368">
        <v>20866</v>
      </c>
      <c r="N22" s="501">
        <f>M22/'20pobl'!X22*100</f>
        <v>27.433244369650676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93892</v>
      </c>
      <c r="E23" s="500">
        <f>D23/'20pobl'!D23*100</f>
        <v>3.4585988129254321</v>
      </c>
      <c r="F23" s="350"/>
      <c r="G23" s="368">
        <v>25007</v>
      </c>
      <c r="H23" s="501">
        <v>1.2598543411496328</v>
      </c>
      <c r="I23" s="350"/>
      <c r="J23" s="368">
        <v>16678</v>
      </c>
      <c r="K23" s="501">
        <v>3.4432142171425739</v>
      </c>
      <c r="L23" s="350"/>
      <c r="M23" s="368">
        <v>52207</v>
      </c>
      <c r="N23" s="501">
        <f>M23/'20pobl'!X23*100</f>
        <v>21.269392477674206</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213333</v>
      </c>
      <c r="E24" s="500">
        <f>D24/'20pobl'!D24*100</f>
        <v>2.9988251147122682</v>
      </c>
      <c r="F24" s="350"/>
      <c r="G24" s="368">
        <v>55305</v>
      </c>
      <c r="H24" s="501">
        <v>0.9582865929285882</v>
      </c>
      <c r="I24" s="350"/>
      <c r="J24" s="368">
        <v>38373</v>
      </c>
      <c r="K24" s="501">
        <v>4.1102317166828941</v>
      </c>
      <c r="L24" s="350"/>
      <c r="M24" s="368">
        <v>119655</v>
      </c>
      <c r="N24" s="501">
        <f>M24/'20pobl'!X24*100</f>
        <v>29.251853680836863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50387</v>
      </c>
      <c r="E25" s="500">
        <f>D25/'20pobl'!D25*100</f>
        <v>3.1750062539815964</v>
      </c>
      <c r="F25" s="350"/>
      <c r="G25" s="368">
        <v>18061</v>
      </c>
      <c r="H25" s="501">
        <v>1.3717336735895127</v>
      </c>
      <c r="I25" s="350"/>
      <c r="J25" s="368">
        <v>9869</v>
      </c>
      <c r="K25" s="501">
        <v>5.0344848695084377</v>
      </c>
      <c r="L25" s="350"/>
      <c r="M25" s="368">
        <v>22457</v>
      </c>
      <c r="N25" s="501">
        <f>M25/'20pobl'!X25*100</f>
        <v>30.222323903857024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17234</v>
      </c>
      <c r="E26" s="504">
        <f>D26/'20pobl'!D26*100</f>
        <v>2.5201285654540295</v>
      </c>
      <c r="F26" s="350"/>
      <c r="G26" s="377">
        <v>3563</v>
      </c>
      <c r="H26" s="502">
        <v>0.65942404501036422</v>
      </c>
      <c r="I26" s="350"/>
      <c r="J26" s="377">
        <v>2859</v>
      </c>
      <c r="K26" s="502">
        <v>2.8677466272129997</v>
      </c>
      <c r="L26" s="350"/>
      <c r="M26" s="377">
        <v>10812</v>
      </c>
      <c r="N26" s="502">
        <f>M26/'20pobl'!X26*100</f>
        <v>24.662971326900703</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74024</v>
      </c>
      <c r="E27" s="504">
        <f>D27/'20pobl'!D27*100</f>
        <v>3.3011898714871006</v>
      </c>
      <c r="F27" s="350"/>
      <c r="G27" s="377">
        <v>18311</v>
      </c>
      <c r="H27" s="502">
        <v>1.0770390865607449</v>
      </c>
      <c r="I27" s="350"/>
      <c r="J27" s="377">
        <v>13560</v>
      </c>
      <c r="K27" s="502">
        <v>3.6153540567418623</v>
      </c>
      <c r="L27" s="350"/>
      <c r="M27" s="377">
        <v>42153</v>
      </c>
      <c r="N27" s="502">
        <f>M27/'20pobl'!X27*100</f>
        <v>25.218364123671865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9560</v>
      </c>
      <c r="E28" s="504">
        <f>D28/'20pobl'!D28*100</f>
        <v>2.9253097431786124</v>
      </c>
      <c r="F28" s="350"/>
      <c r="G28" s="377">
        <v>1604</v>
      </c>
      <c r="H28" s="502">
        <v>0.63324121594946703</v>
      </c>
      <c r="I28" s="350"/>
      <c r="J28" s="377">
        <v>1719</v>
      </c>
      <c r="K28" s="502">
        <v>3.3991141343035673</v>
      </c>
      <c r="L28" s="350"/>
      <c r="M28" s="377">
        <v>6237</v>
      </c>
      <c r="N28" s="502">
        <f>M28/'20pobl'!X28*100</f>
        <v>27.198988269155294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4013</v>
      </c>
      <c r="E29" s="506">
        <f>D29/'20pobl'!D29*100</f>
        <v>2.3518173400377416</v>
      </c>
      <c r="F29" s="350"/>
      <c r="G29" s="389">
        <v>2221</v>
      </c>
      <c r="H29" s="507">
        <v>1.4990854296455787</v>
      </c>
      <c r="I29" s="350"/>
      <c r="J29" s="389">
        <v>648</v>
      </c>
      <c r="K29" s="507">
        <v>3.7181546935965115</v>
      </c>
      <c r="L29" s="350"/>
      <c r="M29" s="389">
        <v>1144</v>
      </c>
      <c r="N29" s="507">
        <f>M29/'20pobl'!X29*100</f>
        <v>22.657952069716774</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1694611</v>
      </c>
      <c r="E31" s="1243">
        <f>D31/'20pobl'!D31*100</f>
        <v>3.4493583199108246</v>
      </c>
      <c r="F31" s="320"/>
      <c r="G31" s="1242">
        <f>SUM(G12:G29)</f>
        <v>447082</v>
      </c>
      <c r="H31" s="1243">
        <f>G31/'20pobl'!J31*100</f>
        <v>1.1478453528440495</v>
      </c>
      <c r="I31" s="320"/>
      <c r="J31" s="1242">
        <f>SUM(J12:J29)</f>
        <v>334848</v>
      </c>
      <c r="K31" s="1243">
        <f>J31/'20pobl'!Q31*100</f>
        <v>4.6847468990385899</v>
      </c>
      <c r="L31" s="320"/>
      <c r="M31" s="1242">
        <f>SUM(M12:M29)</f>
        <v>912681</v>
      </c>
      <c r="N31" s="1243">
        <f>M31/'20pobl'!X31*100</f>
        <v>30.111517540563305</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8" t="str">
        <f>'24solcasaad_pobl'!B34:N34</f>
        <v xml:space="preserve">(1) Cifras INE de población referidas al 01/01/2025. Publicado Censo de Población Anual el 02/12/2025 </v>
      </c>
      <c r="C34" s="1495"/>
      <c r="D34" s="1495"/>
      <c r="E34" s="1495"/>
      <c r="F34" s="1495"/>
      <c r="G34" s="1495"/>
      <c r="H34" s="1495"/>
      <c r="I34" s="1495"/>
      <c r="J34" s="1495"/>
      <c r="K34" s="1495"/>
      <c r="L34" s="1495"/>
      <c r="M34" s="1495"/>
      <c r="N34" s="1495"/>
    </row>
    <row r="35" spans="2:14" ht="29.25" customHeight="1" x14ac:dyDescent="0.25">
      <c r="B35" s="1492"/>
      <c r="C35" s="1492"/>
      <c r="D35" s="1492"/>
      <c r="E35" s="510"/>
    </row>
    <row r="36" spans="2:14" ht="4.5" customHeight="1" x14ac:dyDescent="0.25">
      <c r="B36" s="1482"/>
      <c r="C36" s="1482"/>
      <c r="D36" s="1482"/>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31" t="s">
        <v>364</v>
      </c>
      <c r="C3" s="1431"/>
      <c r="D3" s="1431"/>
      <c r="E3" s="1431"/>
      <c r="F3" s="1431"/>
      <c r="G3" s="1431"/>
      <c r="H3" s="1431"/>
      <c r="I3" s="1431"/>
      <c r="J3" s="1431"/>
      <c r="K3" s="1431"/>
      <c r="L3" s="1431"/>
      <c r="M3" s="1431"/>
      <c r="N3" s="1431"/>
      <c r="O3" s="1431"/>
      <c r="P3" s="1431"/>
      <c r="Q3" s="1431"/>
      <c r="R3" s="1431"/>
      <c r="S3" s="1431"/>
      <c r="T3" s="1431"/>
      <c r="U3" s="1431"/>
      <c r="V3" s="1431"/>
      <c r="W3" s="1431"/>
      <c r="X3" s="1431"/>
    </row>
    <row r="5" spans="1:29" x14ac:dyDescent="0.35">
      <c r="B5" s="219"/>
      <c r="C5" s="219"/>
      <c r="D5" s="1432" t="s">
        <v>365</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46112</v>
      </c>
      <c r="AA6" s="1428"/>
    </row>
    <row r="7" spans="1:29" x14ac:dyDescent="0.35">
      <c r="B7" s="225"/>
      <c r="C7" s="219"/>
      <c r="D7" s="226">
        <v>43830</v>
      </c>
      <c r="E7" s="227">
        <v>44196</v>
      </c>
      <c r="F7" s="228">
        <v>44561</v>
      </c>
      <c r="G7" s="228">
        <v>44926</v>
      </c>
      <c r="H7" s="228">
        <v>45291</v>
      </c>
      <c r="I7" s="228">
        <v>45657</v>
      </c>
      <c r="J7" s="228">
        <v>46022</v>
      </c>
      <c r="K7" s="228">
        <v>46112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410355</v>
      </c>
      <c r="E9" s="300">
        <v>396745</v>
      </c>
      <c r="F9" s="300">
        <v>402114</v>
      </c>
      <c r="G9" s="254">
        <v>422621</v>
      </c>
      <c r="H9" s="254">
        <v>420976</v>
      </c>
      <c r="I9" s="254">
        <v>423377</v>
      </c>
      <c r="J9" s="276">
        <v>456133</v>
      </c>
      <c r="K9" s="279">
        <v>469701</v>
      </c>
      <c r="L9" s="302"/>
      <c r="M9" s="222"/>
      <c r="N9" s="278">
        <v>-3.3166404698370955E-2</v>
      </c>
      <c r="O9" s="279">
        <v>-13610</v>
      </c>
      <c r="P9" s="280">
        <v>1.3532621709158255E-2</v>
      </c>
      <c r="Q9" s="279">
        <v>5369</v>
      </c>
      <c r="R9" s="280">
        <v>5.0997975698433784E-2</v>
      </c>
      <c r="S9" s="279">
        <v>20507</v>
      </c>
      <c r="T9" s="280">
        <v>-3.8923763845147841E-3</v>
      </c>
      <c r="U9" s="279">
        <v>-1645</v>
      </c>
      <c r="V9" s="280">
        <v>5.7034130211699452E-3</v>
      </c>
      <c r="W9" s="279">
        <v>2401</v>
      </c>
      <c r="X9" s="280">
        <v>7.7368397433020597E-2</v>
      </c>
      <c r="Y9" s="279">
        <v>32756</v>
      </c>
      <c r="Z9" s="280">
        <v>0.10757117727232002</v>
      </c>
      <c r="AA9" s="279">
        <v>45619</v>
      </c>
    </row>
    <row r="10" spans="1:29" x14ac:dyDescent="0.35">
      <c r="B10" s="303" t="s">
        <v>7</v>
      </c>
      <c r="C10" s="219"/>
      <c r="D10" s="253">
        <v>51252</v>
      </c>
      <c r="E10" s="254">
        <v>47953</v>
      </c>
      <c r="F10" s="254">
        <v>48669</v>
      </c>
      <c r="G10" s="254">
        <v>51170</v>
      </c>
      <c r="H10" s="254">
        <v>54128</v>
      </c>
      <c r="I10" s="254">
        <v>57909</v>
      </c>
      <c r="J10" s="254">
        <v>61425</v>
      </c>
      <c r="K10" s="257">
        <v>62021</v>
      </c>
      <c r="M10" s="222"/>
      <c r="N10" s="256">
        <v>-6.4368219776789193E-2</v>
      </c>
      <c r="O10" s="257">
        <v>-3299</v>
      </c>
      <c r="P10" s="258">
        <v>1.4931286885075057E-2</v>
      </c>
      <c r="Q10" s="257">
        <v>716</v>
      </c>
      <c r="R10" s="258">
        <v>5.1387947153218594E-2</v>
      </c>
      <c r="S10" s="257">
        <v>2501</v>
      </c>
      <c r="T10" s="258">
        <v>5.7807308970099669E-2</v>
      </c>
      <c r="U10" s="257">
        <v>2958</v>
      </c>
      <c r="V10" s="258">
        <v>6.9852941176470562E-2</v>
      </c>
      <c r="W10" s="257">
        <v>3781</v>
      </c>
      <c r="X10" s="258">
        <v>6.0715950888462933E-2</v>
      </c>
      <c r="Y10" s="257">
        <v>3516</v>
      </c>
      <c r="Z10" s="258">
        <v>6.2276269589791822E-2</v>
      </c>
      <c r="AA10" s="257">
        <v>3636</v>
      </c>
    </row>
    <row r="11" spans="1:29" x14ac:dyDescent="0.35">
      <c r="B11" s="303" t="s">
        <v>37</v>
      </c>
      <c r="C11" s="219"/>
      <c r="D11" s="253">
        <v>40697</v>
      </c>
      <c r="E11" s="254">
        <v>39355</v>
      </c>
      <c r="F11" s="254">
        <v>41002</v>
      </c>
      <c r="G11" s="254">
        <v>43882</v>
      </c>
      <c r="H11" s="254">
        <v>46871</v>
      </c>
      <c r="I11" s="254">
        <v>51282</v>
      </c>
      <c r="J11" s="254">
        <v>50073</v>
      </c>
      <c r="K11" s="257">
        <v>50301</v>
      </c>
      <c r="M11" s="222"/>
      <c r="N11" s="256">
        <v>-3.2975403592402364E-2</v>
      </c>
      <c r="O11" s="257">
        <v>-1342</v>
      </c>
      <c r="P11" s="258">
        <v>4.1849828484309404E-2</v>
      </c>
      <c r="Q11" s="257">
        <v>1647</v>
      </c>
      <c r="R11" s="258">
        <v>7.024047607433781E-2</v>
      </c>
      <c r="S11" s="257">
        <v>2880</v>
      </c>
      <c r="T11" s="258">
        <v>6.8114488856478639E-2</v>
      </c>
      <c r="U11" s="257">
        <v>2989</v>
      </c>
      <c r="V11" s="258">
        <v>9.4109363999061335E-2</v>
      </c>
      <c r="W11" s="257">
        <v>4411</v>
      </c>
      <c r="X11" s="258">
        <v>-2.3575523575523616E-2</v>
      </c>
      <c r="Y11" s="257">
        <v>-1209</v>
      </c>
      <c r="Z11" s="258">
        <v>-2.8750724078007384E-2</v>
      </c>
      <c r="AA11" s="257">
        <v>-1489</v>
      </c>
    </row>
    <row r="12" spans="1:29" x14ac:dyDescent="0.35">
      <c r="B12" s="303" t="s">
        <v>38</v>
      </c>
      <c r="C12" s="219"/>
      <c r="D12" s="253">
        <v>32479</v>
      </c>
      <c r="E12" s="254">
        <v>32836</v>
      </c>
      <c r="F12" s="254">
        <v>35355</v>
      </c>
      <c r="G12" s="254">
        <v>39461</v>
      </c>
      <c r="H12" s="254">
        <v>43584</v>
      </c>
      <c r="I12" s="254">
        <v>46233</v>
      </c>
      <c r="J12" s="254">
        <v>50646</v>
      </c>
      <c r="K12" s="257">
        <v>50958</v>
      </c>
      <c r="M12" s="222"/>
      <c r="N12" s="256">
        <v>1.0991717725299388E-2</v>
      </c>
      <c r="O12" s="257">
        <v>357</v>
      </c>
      <c r="P12" s="258">
        <v>7.6714581556827977E-2</v>
      </c>
      <c r="Q12" s="257">
        <v>2519</v>
      </c>
      <c r="R12" s="258">
        <v>0.11613633149483804</v>
      </c>
      <c r="S12" s="257">
        <v>4106</v>
      </c>
      <c r="T12" s="258">
        <v>0.10448290717417197</v>
      </c>
      <c r="U12" s="257">
        <v>4123</v>
      </c>
      <c r="V12" s="258">
        <v>6.0779185022026505E-2</v>
      </c>
      <c r="W12" s="257">
        <v>2649</v>
      </c>
      <c r="X12" s="258">
        <v>9.5451301018752766E-2</v>
      </c>
      <c r="Y12" s="257">
        <v>4413</v>
      </c>
      <c r="Z12" s="258">
        <v>8.5783687036563583E-2</v>
      </c>
      <c r="AA12" s="257">
        <v>4026</v>
      </c>
    </row>
    <row r="13" spans="1:29" x14ac:dyDescent="0.35">
      <c r="B13" s="303" t="s">
        <v>6</v>
      </c>
      <c r="C13" s="219"/>
      <c r="D13" s="253">
        <v>53168</v>
      </c>
      <c r="E13" s="254">
        <v>54714</v>
      </c>
      <c r="F13" s="254">
        <v>58012</v>
      </c>
      <c r="G13" s="254">
        <v>57712</v>
      </c>
      <c r="H13" s="254">
        <v>63120</v>
      </c>
      <c r="I13" s="254">
        <v>75761</v>
      </c>
      <c r="J13" s="254">
        <v>79243</v>
      </c>
      <c r="K13" s="257">
        <v>83951</v>
      </c>
      <c r="L13" s="304"/>
      <c r="M13" s="219"/>
      <c r="N13" s="256">
        <v>2.907764068612706E-2</v>
      </c>
      <c r="O13" s="257">
        <v>1546</v>
      </c>
      <c r="P13" s="258">
        <v>6.0277077164893722E-2</v>
      </c>
      <c r="Q13" s="257">
        <v>3298</v>
      </c>
      <c r="R13" s="258">
        <v>-5.1713438598910422E-3</v>
      </c>
      <c r="S13" s="257">
        <v>-300</v>
      </c>
      <c r="T13" s="258">
        <v>9.3706681452730756E-2</v>
      </c>
      <c r="U13" s="257">
        <v>5408</v>
      </c>
      <c r="V13" s="258">
        <v>0.20026932826362476</v>
      </c>
      <c r="W13" s="257">
        <v>12641</v>
      </c>
      <c r="X13" s="258">
        <v>4.5960322593418867E-2</v>
      </c>
      <c r="Y13" s="257">
        <v>3482</v>
      </c>
      <c r="Z13" s="258">
        <v>0.1018637616485103</v>
      </c>
      <c r="AA13" s="257">
        <v>7761</v>
      </c>
      <c r="AC13" s="224"/>
    </row>
    <row r="14" spans="1:29" x14ac:dyDescent="0.35">
      <c r="B14" s="303" t="s">
        <v>5</v>
      </c>
      <c r="C14" s="219"/>
      <c r="D14" s="253">
        <v>25483</v>
      </c>
      <c r="E14" s="254">
        <v>25356</v>
      </c>
      <c r="F14" s="254">
        <v>23258</v>
      </c>
      <c r="G14" s="254">
        <v>23164</v>
      </c>
      <c r="H14" s="254">
        <v>23876</v>
      </c>
      <c r="I14" s="254">
        <v>23556</v>
      </c>
      <c r="J14" s="254">
        <v>23795</v>
      </c>
      <c r="K14" s="257">
        <v>25014</v>
      </c>
      <c r="L14" s="304"/>
      <c r="M14" s="219"/>
      <c r="N14" s="256">
        <v>-4.9837146332849525E-3</v>
      </c>
      <c r="O14" s="257">
        <v>-127</v>
      </c>
      <c r="P14" s="258">
        <v>-8.274175737498024E-2</v>
      </c>
      <c r="Q14" s="257">
        <v>-2098</v>
      </c>
      <c r="R14" s="258">
        <v>-4.0416200877118058E-3</v>
      </c>
      <c r="S14" s="257">
        <v>-94</v>
      </c>
      <c r="T14" s="258">
        <v>3.0737351061992824E-2</v>
      </c>
      <c r="U14" s="257">
        <v>712</v>
      </c>
      <c r="V14" s="258">
        <v>-1.34025799966494E-2</v>
      </c>
      <c r="W14" s="257">
        <v>-320</v>
      </c>
      <c r="X14" s="258">
        <v>1.0146034980472063E-2</v>
      </c>
      <c r="Y14" s="257">
        <v>239</v>
      </c>
      <c r="Z14" s="258">
        <v>7.4069303104469908E-2</v>
      </c>
      <c r="AA14" s="257">
        <v>1725</v>
      </c>
      <c r="AC14" s="224"/>
    </row>
    <row r="15" spans="1:29" x14ac:dyDescent="0.35">
      <c r="B15" s="303" t="s">
        <v>4</v>
      </c>
      <c r="C15" s="219"/>
      <c r="D15" s="253">
        <v>146192</v>
      </c>
      <c r="E15" s="254">
        <v>140933</v>
      </c>
      <c r="F15" s="254">
        <v>142154</v>
      </c>
      <c r="G15" s="254">
        <v>146929</v>
      </c>
      <c r="H15" s="254">
        <v>156550</v>
      </c>
      <c r="I15" s="254">
        <v>160725</v>
      </c>
      <c r="J15" s="254">
        <v>162682</v>
      </c>
      <c r="K15" s="257">
        <v>160682</v>
      </c>
      <c r="L15" s="304"/>
      <c r="M15" s="219"/>
      <c r="N15" s="256">
        <v>-3.5973240669804118E-2</v>
      </c>
      <c r="O15" s="257">
        <v>-5259</v>
      </c>
      <c r="P15" s="258">
        <v>8.6636912575479563E-3</v>
      </c>
      <c r="Q15" s="257">
        <v>1221</v>
      </c>
      <c r="R15" s="258">
        <v>3.3590331612195268E-2</v>
      </c>
      <c r="S15" s="257">
        <v>4775</v>
      </c>
      <c r="T15" s="258">
        <v>6.5480606279223252E-2</v>
      </c>
      <c r="U15" s="257">
        <v>9621</v>
      </c>
      <c r="V15" s="258">
        <v>2.666879591184923E-2</v>
      </c>
      <c r="W15" s="257">
        <v>4175</v>
      </c>
      <c r="X15" s="258">
        <v>1.2176077150412246E-2</v>
      </c>
      <c r="Y15" s="257">
        <v>1957</v>
      </c>
      <c r="Z15" s="258">
        <v>8.9074928833499101E-4</v>
      </c>
      <c r="AA15" s="257">
        <v>143</v>
      </c>
      <c r="AC15" s="224"/>
    </row>
    <row r="16" spans="1:29" x14ac:dyDescent="0.35">
      <c r="B16" s="303" t="s">
        <v>40</v>
      </c>
      <c r="C16" s="219"/>
      <c r="D16" s="253">
        <v>89837</v>
      </c>
      <c r="E16" s="254">
        <v>84968</v>
      </c>
      <c r="F16" s="254">
        <v>87354</v>
      </c>
      <c r="G16" s="254">
        <v>89947</v>
      </c>
      <c r="H16" s="254">
        <v>94676</v>
      </c>
      <c r="I16" s="254">
        <v>98880</v>
      </c>
      <c r="J16" s="254">
        <v>104062</v>
      </c>
      <c r="K16" s="257">
        <v>104747</v>
      </c>
      <c r="M16" s="222"/>
      <c r="N16" s="256">
        <v>-5.4198158887763359E-2</v>
      </c>
      <c r="O16" s="257">
        <v>-4869</v>
      </c>
      <c r="P16" s="258">
        <v>2.8081159966104829E-2</v>
      </c>
      <c r="Q16" s="257">
        <v>2386</v>
      </c>
      <c r="R16" s="258">
        <v>2.9683815280353576E-2</v>
      </c>
      <c r="S16" s="257">
        <v>2593</v>
      </c>
      <c r="T16" s="258">
        <v>5.2575405516581908E-2</v>
      </c>
      <c r="U16" s="257">
        <v>4729</v>
      </c>
      <c r="V16" s="258">
        <v>4.4404072837889164E-2</v>
      </c>
      <c r="W16" s="257">
        <v>4204</v>
      </c>
      <c r="X16" s="258">
        <v>5.2406957928802678E-2</v>
      </c>
      <c r="Y16" s="257">
        <v>5182</v>
      </c>
      <c r="Z16" s="258">
        <v>3.0903382640959709E-2</v>
      </c>
      <c r="AA16" s="257">
        <v>3140</v>
      </c>
      <c r="AC16" s="224"/>
    </row>
    <row r="17" spans="2:31" x14ac:dyDescent="0.35">
      <c r="B17" s="303" t="s">
        <v>41</v>
      </c>
      <c r="C17" s="219"/>
      <c r="D17" s="253">
        <v>334206</v>
      </c>
      <c r="E17" s="254">
        <v>321411</v>
      </c>
      <c r="F17" s="254">
        <v>337967</v>
      </c>
      <c r="G17" s="254">
        <v>354754</v>
      </c>
      <c r="H17" s="254">
        <v>352939</v>
      </c>
      <c r="I17" s="254">
        <v>382242</v>
      </c>
      <c r="J17" s="254">
        <v>419673</v>
      </c>
      <c r="K17" s="257">
        <v>423410</v>
      </c>
      <c r="M17" s="222"/>
      <c r="N17" s="256">
        <v>-3.828477047090717E-2</v>
      </c>
      <c r="O17" s="257">
        <v>-12795</v>
      </c>
      <c r="P17" s="258">
        <v>5.1510371455861792E-2</v>
      </c>
      <c r="Q17" s="257">
        <v>16556</v>
      </c>
      <c r="R17" s="258">
        <v>4.9670529962984489E-2</v>
      </c>
      <c r="S17" s="257">
        <v>16787</v>
      </c>
      <c r="T17" s="258">
        <v>-5.1162213815770796E-3</v>
      </c>
      <c r="U17" s="257">
        <v>-1815</v>
      </c>
      <c r="V17" s="258">
        <v>8.3025678658351643E-2</v>
      </c>
      <c r="W17" s="257">
        <v>29303</v>
      </c>
      <c r="X17" s="258">
        <v>9.7924874817523877E-2</v>
      </c>
      <c r="Y17" s="257">
        <v>37431</v>
      </c>
      <c r="Z17" s="258">
        <v>7.8806563391765172E-2</v>
      </c>
      <c r="AA17" s="257">
        <v>30930</v>
      </c>
      <c r="AC17" s="224"/>
    </row>
    <row r="18" spans="2:31" x14ac:dyDescent="0.35">
      <c r="B18" s="303" t="s">
        <v>3</v>
      </c>
      <c r="C18" s="219"/>
      <c r="D18" s="253">
        <v>144556</v>
      </c>
      <c r="E18" s="254">
        <v>155768</v>
      </c>
      <c r="F18" s="254">
        <v>166723</v>
      </c>
      <c r="G18" s="254">
        <v>185933</v>
      </c>
      <c r="H18" s="254">
        <v>205653</v>
      </c>
      <c r="I18" s="254">
        <v>218328</v>
      </c>
      <c r="J18" s="254">
        <v>236730</v>
      </c>
      <c r="K18" s="257">
        <v>239221</v>
      </c>
      <c r="M18" s="222"/>
      <c r="N18" s="256">
        <v>7.7561637012645512E-2</v>
      </c>
      <c r="O18" s="257">
        <v>11212</v>
      </c>
      <c r="P18" s="258">
        <v>7.0328950747265084E-2</v>
      </c>
      <c r="Q18" s="257">
        <v>10955</v>
      </c>
      <c r="R18" s="258">
        <v>0.11522105528331417</v>
      </c>
      <c r="S18" s="257">
        <v>19210</v>
      </c>
      <c r="T18" s="258">
        <v>0.10605970968036882</v>
      </c>
      <c r="U18" s="257">
        <v>19720</v>
      </c>
      <c r="V18" s="258">
        <v>6.1632944814809409E-2</v>
      </c>
      <c r="W18" s="257">
        <v>12675</v>
      </c>
      <c r="X18" s="258">
        <v>8.4286028360998078E-2</v>
      </c>
      <c r="Y18" s="257">
        <v>18402</v>
      </c>
      <c r="Z18" s="258">
        <v>8.4671294553995358E-2</v>
      </c>
      <c r="AA18" s="257">
        <v>18674</v>
      </c>
      <c r="AC18" s="224"/>
    </row>
    <row r="19" spans="2:31" x14ac:dyDescent="0.35">
      <c r="B19" s="303" t="s">
        <v>2</v>
      </c>
      <c r="C19" s="219"/>
      <c r="D19" s="253">
        <v>56883</v>
      </c>
      <c r="E19" s="254">
        <v>52977</v>
      </c>
      <c r="F19" s="254">
        <v>54286</v>
      </c>
      <c r="G19" s="254">
        <v>56834</v>
      </c>
      <c r="H19" s="254">
        <v>58876</v>
      </c>
      <c r="I19" s="254">
        <v>59450</v>
      </c>
      <c r="J19" s="254">
        <v>62130</v>
      </c>
      <c r="K19" s="257">
        <v>61962</v>
      </c>
      <c r="M19" s="222"/>
      <c r="N19" s="256">
        <v>-6.8667264384789872E-2</v>
      </c>
      <c r="O19" s="257">
        <v>-3906</v>
      </c>
      <c r="P19" s="258">
        <v>2.4708835909923232E-2</v>
      </c>
      <c r="Q19" s="257">
        <v>1309</v>
      </c>
      <c r="R19" s="258">
        <v>4.6936595070552256E-2</v>
      </c>
      <c r="S19" s="257">
        <v>2548</v>
      </c>
      <c r="T19" s="258">
        <v>3.5929197311468597E-2</v>
      </c>
      <c r="U19" s="257">
        <v>2042</v>
      </c>
      <c r="V19" s="258">
        <v>9.7493036211699913E-3</v>
      </c>
      <c r="W19" s="257">
        <v>574</v>
      </c>
      <c r="X19" s="258">
        <v>4.5079899074852881E-2</v>
      </c>
      <c r="Y19" s="257">
        <v>2680</v>
      </c>
      <c r="Z19" s="258">
        <v>3.0295976055869644E-2</v>
      </c>
      <c r="AA19" s="257">
        <v>1822</v>
      </c>
      <c r="AC19" s="224"/>
    </row>
    <row r="20" spans="2:31" x14ac:dyDescent="0.35">
      <c r="B20" s="303" t="s">
        <v>35</v>
      </c>
      <c r="C20" s="219"/>
      <c r="D20" s="253">
        <v>80673</v>
      </c>
      <c r="E20" s="254">
        <v>77385</v>
      </c>
      <c r="F20" s="254">
        <v>77804</v>
      </c>
      <c r="G20" s="254">
        <v>79633</v>
      </c>
      <c r="H20" s="254">
        <v>83919</v>
      </c>
      <c r="I20" s="254">
        <v>85251</v>
      </c>
      <c r="J20" s="254">
        <v>100525</v>
      </c>
      <c r="K20" s="257">
        <v>100175</v>
      </c>
      <c r="M20" s="222"/>
      <c r="N20" s="256">
        <v>-4.0757130638503614E-2</v>
      </c>
      <c r="O20" s="257">
        <v>-3288</v>
      </c>
      <c r="P20" s="258">
        <v>5.414486011500852E-3</v>
      </c>
      <c r="Q20" s="257">
        <v>419</v>
      </c>
      <c r="R20" s="258">
        <v>2.3507788802632268E-2</v>
      </c>
      <c r="S20" s="257">
        <v>1829</v>
      </c>
      <c r="T20" s="258">
        <v>5.3821908002963603E-2</v>
      </c>
      <c r="U20" s="257">
        <v>4286</v>
      </c>
      <c r="V20" s="258">
        <v>1.5872448432416864E-2</v>
      </c>
      <c r="W20" s="257">
        <v>1332</v>
      </c>
      <c r="X20" s="258">
        <v>0.17916505378236036</v>
      </c>
      <c r="Y20" s="257">
        <v>15274</v>
      </c>
      <c r="Z20" s="258">
        <v>0.1667792582929557</v>
      </c>
      <c r="AA20" s="257">
        <v>14319</v>
      </c>
      <c r="AC20" s="224"/>
    </row>
    <row r="21" spans="2:31" x14ac:dyDescent="0.35">
      <c r="B21" s="303" t="s">
        <v>42</v>
      </c>
      <c r="C21" s="219"/>
      <c r="D21" s="253">
        <v>228990</v>
      </c>
      <c r="E21" s="254">
        <v>223671</v>
      </c>
      <c r="F21" s="254">
        <v>216089</v>
      </c>
      <c r="G21" s="254">
        <v>224953</v>
      </c>
      <c r="H21" s="254">
        <v>237216</v>
      </c>
      <c r="I21" s="254">
        <v>256424</v>
      </c>
      <c r="J21" s="254">
        <v>277807</v>
      </c>
      <c r="K21" s="257">
        <v>282861</v>
      </c>
      <c r="M21" s="222"/>
      <c r="N21" s="256">
        <v>-2.3228088562819327E-2</v>
      </c>
      <c r="O21" s="257">
        <v>-5319</v>
      </c>
      <c r="P21" s="258">
        <v>-3.3898001976116698E-2</v>
      </c>
      <c r="Q21" s="257">
        <v>-7582</v>
      </c>
      <c r="R21" s="258">
        <v>4.1020135222061382E-2</v>
      </c>
      <c r="S21" s="257">
        <v>8864</v>
      </c>
      <c r="T21" s="258">
        <v>5.4513609509541983E-2</v>
      </c>
      <c r="U21" s="257">
        <v>12263</v>
      </c>
      <c r="V21" s="258">
        <v>8.0972615675165338E-2</v>
      </c>
      <c r="W21" s="257">
        <v>19208</v>
      </c>
      <c r="X21" s="258">
        <v>8.3389230337253872E-2</v>
      </c>
      <c r="Y21" s="257">
        <v>21383</v>
      </c>
      <c r="Z21" s="258">
        <v>6.5939863507723295E-2</v>
      </c>
      <c r="AA21" s="257">
        <v>17498</v>
      </c>
      <c r="AC21" s="224"/>
    </row>
    <row r="22" spans="2:31" x14ac:dyDescent="0.35">
      <c r="B22" s="303" t="s">
        <v>43</v>
      </c>
      <c r="C22" s="219"/>
      <c r="D22" s="253">
        <v>53719</v>
      </c>
      <c r="E22" s="254">
        <v>52094</v>
      </c>
      <c r="F22" s="254">
        <v>54205</v>
      </c>
      <c r="G22" s="254">
        <v>55440</v>
      </c>
      <c r="H22" s="254">
        <v>62760</v>
      </c>
      <c r="I22" s="254">
        <v>66811</v>
      </c>
      <c r="J22" s="254">
        <v>74588</v>
      </c>
      <c r="K22" s="257">
        <v>74212</v>
      </c>
      <c r="M22" s="222"/>
      <c r="N22" s="256">
        <v>-3.0250004653846863E-2</v>
      </c>
      <c r="O22" s="257">
        <v>-1625</v>
      </c>
      <c r="P22" s="258">
        <v>4.0522900909893744E-2</v>
      </c>
      <c r="Q22" s="257">
        <v>2111</v>
      </c>
      <c r="R22" s="258">
        <v>2.2783876026196914E-2</v>
      </c>
      <c r="S22" s="257">
        <v>1235</v>
      </c>
      <c r="T22" s="258">
        <v>0.13203463203463195</v>
      </c>
      <c r="U22" s="257">
        <v>7320</v>
      </c>
      <c r="V22" s="258">
        <v>6.4547482472912643E-2</v>
      </c>
      <c r="W22" s="257">
        <v>4051</v>
      </c>
      <c r="X22" s="258">
        <v>0.11640298753199319</v>
      </c>
      <c r="Y22" s="257">
        <v>7777</v>
      </c>
      <c r="Z22" s="258">
        <v>8.4194071498487899E-2</v>
      </c>
      <c r="AA22" s="257">
        <v>5763</v>
      </c>
      <c r="AC22" s="224"/>
    </row>
    <row r="23" spans="2:31" x14ac:dyDescent="0.35">
      <c r="B23" s="303" t="s">
        <v>44</v>
      </c>
      <c r="C23" s="219"/>
      <c r="D23" s="253">
        <v>20052</v>
      </c>
      <c r="E23" s="254">
        <v>19700</v>
      </c>
      <c r="F23" s="254">
        <v>20426</v>
      </c>
      <c r="G23" s="254">
        <v>21291</v>
      </c>
      <c r="H23" s="254">
        <v>22108</v>
      </c>
      <c r="I23" s="254">
        <v>21514</v>
      </c>
      <c r="J23" s="254">
        <v>24200</v>
      </c>
      <c r="K23" s="257">
        <v>24006</v>
      </c>
      <c r="L23" s="304"/>
      <c r="M23" s="219"/>
      <c r="N23" s="256">
        <v>-1.7554358667464576E-2</v>
      </c>
      <c r="O23" s="257">
        <v>-352</v>
      </c>
      <c r="P23" s="258">
        <v>3.6852791878172697E-2</v>
      </c>
      <c r="Q23" s="257">
        <v>726</v>
      </c>
      <c r="R23" s="258">
        <v>4.2347987858611491E-2</v>
      </c>
      <c r="S23" s="257">
        <v>865</v>
      </c>
      <c r="T23" s="258">
        <v>3.8373021464468637E-2</v>
      </c>
      <c r="U23" s="257">
        <v>817</v>
      </c>
      <c r="V23" s="258">
        <v>-2.6868102044508735E-2</v>
      </c>
      <c r="W23" s="257">
        <v>-594</v>
      </c>
      <c r="X23" s="258">
        <v>0.12484893557683363</v>
      </c>
      <c r="Y23" s="257">
        <v>2686</v>
      </c>
      <c r="Z23" s="258">
        <v>0.1554122346825817</v>
      </c>
      <c r="AA23" s="257">
        <v>3229</v>
      </c>
      <c r="AC23" s="224"/>
    </row>
    <row r="24" spans="2:31" x14ac:dyDescent="0.35">
      <c r="B24" s="303" t="s">
        <v>45</v>
      </c>
      <c r="C24" s="219"/>
      <c r="D24" s="253">
        <v>106366</v>
      </c>
      <c r="E24" s="254">
        <v>105906</v>
      </c>
      <c r="F24" s="254">
        <v>107110</v>
      </c>
      <c r="G24" s="254">
        <v>108983</v>
      </c>
      <c r="H24" s="254">
        <v>114252</v>
      </c>
      <c r="I24" s="254">
        <v>117575</v>
      </c>
      <c r="J24" s="254">
        <v>121716</v>
      </c>
      <c r="K24" s="257">
        <v>120998</v>
      </c>
      <c r="L24" s="304"/>
      <c r="M24" s="219"/>
      <c r="N24" s="256">
        <v>-4.3246902205591464E-3</v>
      </c>
      <c r="O24" s="257">
        <v>-460</v>
      </c>
      <c r="P24" s="258">
        <v>1.1368572130002086E-2</v>
      </c>
      <c r="Q24" s="257">
        <v>1204</v>
      </c>
      <c r="R24" s="258">
        <v>1.7486695920082118E-2</v>
      </c>
      <c r="S24" s="257">
        <v>1873</v>
      </c>
      <c r="T24" s="258">
        <v>4.8346989897506853E-2</v>
      </c>
      <c r="U24" s="257">
        <v>5269</v>
      </c>
      <c r="V24" s="258">
        <v>2.90848300248574E-2</v>
      </c>
      <c r="W24" s="257">
        <v>3323</v>
      </c>
      <c r="X24" s="258">
        <v>3.5220072294280147E-2</v>
      </c>
      <c r="Y24" s="257">
        <v>4141</v>
      </c>
      <c r="Z24" s="258">
        <v>2.4139623855230052E-2</v>
      </c>
      <c r="AA24" s="257">
        <v>2852</v>
      </c>
      <c r="AC24" s="224"/>
    </row>
    <row r="25" spans="2:31" x14ac:dyDescent="0.35">
      <c r="B25" s="303" t="s">
        <v>46</v>
      </c>
      <c r="C25" s="219"/>
      <c r="D25" s="253">
        <v>15375</v>
      </c>
      <c r="E25" s="254">
        <v>14687</v>
      </c>
      <c r="F25" s="254">
        <v>15454</v>
      </c>
      <c r="G25" s="254">
        <v>14358</v>
      </c>
      <c r="H25" s="254">
        <v>14631</v>
      </c>
      <c r="I25" s="254">
        <v>14722</v>
      </c>
      <c r="J25" s="254">
        <v>14974</v>
      </c>
      <c r="K25" s="257">
        <v>15153</v>
      </c>
      <c r="M25" s="222"/>
      <c r="N25" s="256">
        <v>-4.4747967479674799E-2</v>
      </c>
      <c r="O25" s="257">
        <v>-688</v>
      </c>
      <c r="P25" s="258">
        <v>5.2223054401852043E-2</v>
      </c>
      <c r="Q25" s="257">
        <v>767</v>
      </c>
      <c r="R25" s="258">
        <v>-7.0920150122945502E-2</v>
      </c>
      <c r="S25" s="257">
        <v>-1096</v>
      </c>
      <c r="T25" s="258">
        <v>1.901379022147931E-2</v>
      </c>
      <c r="U25" s="257">
        <v>273</v>
      </c>
      <c r="V25" s="258">
        <v>6.2196705625041648E-3</v>
      </c>
      <c r="W25" s="257">
        <v>91</v>
      </c>
      <c r="X25" s="258">
        <v>1.7117239505501924E-2</v>
      </c>
      <c r="Y25" s="257">
        <v>252</v>
      </c>
      <c r="Z25" s="258">
        <v>2.3090945918573968E-2</v>
      </c>
      <c r="AA25" s="257">
        <v>342</v>
      </c>
      <c r="AC25" s="224"/>
    </row>
    <row r="26" spans="2:31" x14ac:dyDescent="0.35">
      <c r="B26" s="305" t="s">
        <v>1</v>
      </c>
      <c r="C26" s="219"/>
      <c r="D26" s="260">
        <v>4461</v>
      </c>
      <c r="E26" s="261">
        <v>4491</v>
      </c>
      <c r="F26" s="261">
        <v>4622</v>
      </c>
      <c r="G26" s="261">
        <v>4953</v>
      </c>
      <c r="H26" s="261">
        <v>5237</v>
      </c>
      <c r="I26" s="261">
        <v>5608</v>
      </c>
      <c r="J26" s="261">
        <v>5913</v>
      </c>
      <c r="K26" s="265">
        <v>5897</v>
      </c>
      <c r="M26" s="222"/>
      <c r="N26" s="264">
        <v>6.7249495628782796E-3</v>
      </c>
      <c r="O26" s="265">
        <v>30</v>
      </c>
      <c r="P26" s="266">
        <v>2.9169450011133469E-2</v>
      </c>
      <c r="Q26" s="265">
        <v>131</v>
      </c>
      <c r="R26" s="266">
        <v>7.1614019904803206E-2</v>
      </c>
      <c r="S26" s="265">
        <v>331</v>
      </c>
      <c r="T26" s="266">
        <v>5.7338986472844633E-2</v>
      </c>
      <c r="U26" s="265">
        <v>284</v>
      </c>
      <c r="V26" s="266">
        <v>7.0842085163261403E-2</v>
      </c>
      <c r="W26" s="265">
        <v>371</v>
      </c>
      <c r="X26" s="266">
        <v>5.4386590584878824E-2</v>
      </c>
      <c r="Y26" s="265">
        <v>305</v>
      </c>
      <c r="Z26" s="266">
        <v>3.2387955182072936E-2</v>
      </c>
      <c r="AA26" s="265">
        <v>185</v>
      </c>
      <c r="AC26" s="224"/>
      <c r="AD26" s="224"/>
      <c r="AE26" s="286"/>
    </row>
    <row r="27" spans="2:31" x14ac:dyDescent="0.35">
      <c r="B27" s="235" t="s">
        <v>0</v>
      </c>
      <c r="C27" s="219"/>
      <c r="D27" s="1222">
        <v>1894744</v>
      </c>
      <c r="E27" s="306">
        <v>1850950</v>
      </c>
      <c r="F27" s="307">
        <v>1892604</v>
      </c>
      <c r="G27" s="306">
        <v>1982018</v>
      </c>
      <c r="H27" s="307">
        <v>2061372</v>
      </c>
      <c r="I27" s="306">
        <v>2165648</v>
      </c>
      <c r="J27" s="306">
        <v>2326315</v>
      </c>
      <c r="K27" s="1345">
        <f>SUM(K9:K26)</f>
        <v>2355270</v>
      </c>
      <c r="L27" s="308"/>
      <c r="M27" s="222"/>
      <c r="N27" s="240">
        <f>E27/D27-1</f>
        <v>-2.3113412682663204E-2</v>
      </c>
      <c r="O27" s="241">
        <f>E27-D27</f>
        <v>-43794</v>
      </c>
      <c r="P27" s="242">
        <f>F27/E27-1</f>
        <v>2.250411950619946E-2</v>
      </c>
      <c r="Q27" s="243">
        <f>F27-E27</f>
        <v>41654</v>
      </c>
      <c r="R27" s="242">
        <f t="shared" ref="R27" si="0">G27/F27-1</f>
        <v>4.7243903109155383E-2</v>
      </c>
      <c r="S27" s="237">
        <f t="shared" ref="S27" si="1">G27-F27</f>
        <v>89414</v>
      </c>
      <c r="T27" s="242">
        <f>H27/G27-1</f>
        <v>4.003697241901949E-2</v>
      </c>
      <c r="U27" s="243">
        <f>H27-G27</f>
        <v>79354</v>
      </c>
      <c r="V27" s="309">
        <f t="shared" ref="V27" si="2">I27/H27-1</f>
        <v>5.0585726399698938E-2</v>
      </c>
      <c r="W27" s="237">
        <f t="shared" ref="W27" si="3">I27-H27</f>
        <v>104276</v>
      </c>
      <c r="X27" s="242">
        <v>7.4188880187362027E-2</v>
      </c>
      <c r="Y27" s="243">
        <v>160667</v>
      </c>
      <c r="Z27" s="242">
        <v>7.2969507014502888E-2</v>
      </c>
      <c r="AA27" s="243">
        <v>160175</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18"/>
      <c r="C2" s="1618"/>
      <c r="D2" s="1618"/>
      <c r="E2" s="1618"/>
      <c r="F2" s="1618"/>
      <c r="G2" s="1618"/>
      <c r="H2" s="1618"/>
      <c r="I2" s="1618"/>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19"/>
      <c r="C3" s="1619"/>
      <c r="D3" s="1619"/>
      <c r="E3" s="1619"/>
      <c r="F3" s="1619"/>
      <c r="G3" s="1619"/>
      <c r="H3" s="1619"/>
      <c r="I3" s="1619"/>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41" t="s">
        <v>425</v>
      </c>
      <c r="B4" s="1541"/>
      <c r="C4" s="1541"/>
      <c r="D4" s="1541"/>
      <c r="E4" s="1541"/>
      <c r="F4" s="1541"/>
      <c r="G4" s="1541"/>
      <c r="H4" s="1541"/>
      <c r="I4" s="1541"/>
      <c r="J4" s="1541"/>
      <c r="K4" s="1541"/>
      <c r="L4" s="1541"/>
      <c r="M4" s="1541"/>
      <c r="N4" s="1541"/>
      <c r="O4" s="1541"/>
      <c r="P4" s="1541"/>
      <c r="Q4" s="1541"/>
      <c r="R4" s="1541"/>
      <c r="S4" s="1541"/>
      <c r="T4" s="1541"/>
      <c r="U4" s="1541"/>
      <c r="V4" s="1541"/>
      <c r="W4" s="1541"/>
      <c r="X4" s="1541"/>
      <c r="Y4" s="1541"/>
      <c r="Z4" s="154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20" t="s">
        <v>12</v>
      </c>
      <c r="D7" s="1621" t="s">
        <v>475</v>
      </c>
      <c r="E7" s="1621"/>
      <c r="G7" s="1621"/>
      <c r="H7" s="1621"/>
      <c r="J7" s="1621"/>
      <c r="K7" s="1621"/>
      <c r="M7" s="1621"/>
      <c r="N7" s="1621"/>
      <c r="P7" s="1621" t="s">
        <v>178</v>
      </c>
      <c r="Q7" s="1621"/>
      <c r="S7" s="1621"/>
      <c r="T7" s="1621"/>
      <c r="V7" s="1621"/>
      <c r="W7" s="1621"/>
      <c r="Y7" s="1621"/>
      <c r="Z7" s="1621"/>
      <c r="AA7" s="512"/>
      <c r="AB7" s="512"/>
      <c r="AI7" s="514"/>
    </row>
    <row r="8" spans="1:50" s="513" customFormat="1" ht="37.5" customHeight="1" x14ac:dyDescent="0.25">
      <c r="A8" s="512"/>
      <c r="B8" s="1620"/>
      <c r="D8" s="1621"/>
      <c r="E8" s="1621"/>
      <c r="G8" s="1621" t="s">
        <v>168</v>
      </c>
      <c r="H8" s="1621"/>
      <c r="J8" s="1621" t="s">
        <v>174</v>
      </c>
      <c r="K8" s="1621"/>
      <c r="M8" s="1621" t="s">
        <v>169</v>
      </c>
      <c r="N8" s="1621"/>
      <c r="P8" s="1621"/>
      <c r="Q8" s="1621"/>
      <c r="S8" s="1621" t="s">
        <v>179</v>
      </c>
      <c r="T8" s="1621"/>
      <c r="V8" s="1621" t="s">
        <v>180</v>
      </c>
      <c r="W8" s="1621"/>
      <c r="Y8" s="1621" t="s">
        <v>181</v>
      </c>
      <c r="Z8" s="1621"/>
      <c r="AA8" s="512"/>
      <c r="AB8" s="512"/>
      <c r="AI8" s="514"/>
    </row>
    <row r="9" spans="1:50" s="325" customFormat="1" ht="36.75" customHeight="1" x14ac:dyDescent="0.25">
      <c r="A9" s="887"/>
      <c r="B9" s="1620"/>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8676713</v>
      </c>
      <c r="E11" s="529">
        <f t="shared" ref="E11:E28" si="0">D11*100/$D$30</f>
        <v>17.661334770061334</v>
      </c>
      <c r="F11" s="527"/>
      <c r="G11" s="530">
        <f>'20pobl'!J12</f>
        <v>7017124</v>
      </c>
      <c r="H11" s="531">
        <f>G11*100/$G$30</f>
        <v>18.015874434064553</v>
      </c>
      <c r="I11" s="527"/>
      <c r="J11" s="530">
        <f>'20pobl'!Q12</f>
        <v>1209620</v>
      </c>
      <c r="K11" s="531">
        <f>J11*100/$J$30</f>
        <v>16.923390744502157</v>
      </c>
      <c r="L11" s="527"/>
      <c r="M11" s="530">
        <f>'20pobl'!X12</f>
        <v>449969</v>
      </c>
      <c r="N11" s="531">
        <f t="shared" ref="N11:N28" si="1">M11*100/$M$30</f>
        <v>14.845547826907463</v>
      </c>
      <c r="O11" s="527"/>
      <c r="P11" s="532">
        <f>S11+V11+Y11</f>
        <v>347017</v>
      </c>
      <c r="Q11" s="533">
        <f>P11*100/D11</f>
        <v>3.9994062267589121</v>
      </c>
      <c r="R11" s="527"/>
      <c r="S11" s="530">
        <f>'44apbpcasaad'!G12</f>
        <v>98571</v>
      </c>
      <c r="T11" s="534">
        <f>S11*100/G11</f>
        <v>1.4047207944451316</v>
      </c>
      <c r="U11" s="527"/>
      <c r="V11" s="530">
        <f>'44apbpcasaad'!J12</f>
        <v>76151</v>
      </c>
      <c r="W11" s="534">
        <f>V11*100/J11</f>
        <v>6.2954481572725323</v>
      </c>
      <c r="X11" s="527"/>
      <c r="Y11" s="530">
        <f>'44apbpcasaad'!M12</f>
        <v>172295</v>
      </c>
      <c r="Z11" s="520">
        <f>Y11*100/M11</f>
        <v>38.290415561960934</v>
      </c>
      <c r="AA11" s="521"/>
      <c r="AB11" s="522">
        <f t="shared" ref="AB11:AB28" si="2">_xlfn.RANK.EQ(Q11,Q$11:Q$30,0)</f>
        <v>2</v>
      </c>
      <c r="AC11" s="522">
        <v>1</v>
      </c>
      <c r="AD11" s="522">
        <f>MATCH(AC11,AB$11:AB$30,0)</f>
        <v>7</v>
      </c>
      <c r="AE11" s="523" t="str">
        <f t="shared" ref="AE11:AE29" si="3">INDEX(B$11:B$30,AD11,1)</f>
        <v>Castilla y León</v>
      </c>
      <c r="AF11" s="524">
        <f t="shared" ref="AF11:AF29" si="4">INDEX(Q$11:Q$30,AD11,1)</f>
        <v>5.2967219593698376</v>
      </c>
      <c r="AG11" s="396"/>
      <c r="AH11" s="522">
        <f>_xlfn.RANK.EQ(T11,T$11:T$30,0)</f>
        <v>3</v>
      </c>
      <c r="AI11" s="522">
        <v>1</v>
      </c>
      <c r="AJ11" s="522">
        <f>MATCH(AI11,AH$11:AH$30,0)</f>
        <v>7</v>
      </c>
      <c r="AK11" s="523" t="str">
        <f>INDEX(B$11:B$30,AJ11,1)</f>
        <v>Castilla y León</v>
      </c>
      <c r="AL11" s="524">
        <f>INDEX(T$11:T$30,AJ11,1)</f>
        <v>1.5222936937390799</v>
      </c>
      <c r="AM11" s="396"/>
      <c r="AN11" s="522">
        <f>_xlfn.RANK.EQ(W11,W$11:W$30,0)</f>
        <v>1</v>
      </c>
      <c r="AO11" s="522">
        <v>1</v>
      </c>
      <c r="AP11" s="522">
        <f>MATCH(AO11,AN$11:AN$30,0)</f>
        <v>1</v>
      </c>
      <c r="AQ11" s="523" t="str">
        <f>INDEX(B$11:B$30,AP11,1)</f>
        <v>Andalucía</v>
      </c>
      <c r="AR11" s="524">
        <f>INDEX(W$11:W$30,AP11,1)</f>
        <v>6.2954481572725323</v>
      </c>
      <c r="AS11" s="396"/>
      <c r="AT11" s="522">
        <f>_xlfn.RANK.EQ(Z11,Z$11:Z$30,0)</f>
        <v>1</v>
      </c>
      <c r="AU11" s="522">
        <v>1</v>
      </c>
      <c r="AV11" s="522">
        <f>MATCH(AU11,AT$11:AT$30,0)</f>
        <v>1</v>
      </c>
      <c r="AW11" s="523" t="str">
        <f>INDEX(B$11:B$30,AV11,1)</f>
        <v>Andalucía</v>
      </c>
      <c r="AX11" s="524">
        <f>INDEX(Z$11:Z$30,AV11,1)</f>
        <v>38.290415561960934</v>
      </c>
    </row>
    <row r="12" spans="1:50" s="329" customFormat="1" ht="18" customHeight="1" x14ac:dyDescent="0.25">
      <c r="A12" s="348"/>
      <c r="B12" s="526" t="s">
        <v>7</v>
      </c>
      <c r="C12" s="527"/>
      <c r="D12" s="528">
        <f t="shared" ref="D12:D28" si="5">G12+J12+M12</f>
        <v>1364621</v>
      </c>
      <c r="E12" s="529">
        <f t="shared" si="0"/>
        <v>2.7776680311145325</v>
      </c>
      <c r="F12" s="527"/>
      <c r="G12" s="530">
        <f>'20pobl'!J13</f>
        <v>1056198</v>
      </c>
      <c r="H12" s="531">
        <f t="shared" ref="H12:H28" si="6">G12*100/$G$30</f>
        <v>2.711699343706925</v>
      </c>
      <c r="I12" s="527"/>
      <c r="J12" s="530">
        <f>'20pobl'!Q13</f>
        <v>209772</v>
      </c>
      <c r="K12" s="531">
        <f t="shared" ref="K12:K28" si="7">J12*100/$J$30</f>
        <v>2.9348502201151656</v>
      </c>
      <c r="L12" s="527"/>
      <c r="M12" s="530">
        <f>'20pobl'!X13</f>
        <v>98651</v>
      </c>
      <c r="N12" s="531">
        <f t="shared" si="1"/>
        <v>3.2547311896425044</v>
      </c>
      <c r="O12" s="527"/>
      <c r="P12" s="532">
        <f t="shared" ref="P12:P28" si="8">S12+V12+Y12</f>
        <v>49822</v>
      </c>
      <c r="Q12" s="533">
        <f t="shared" ref="Q12:Q28" si="9">P12*100/D12</f>
        <v>3.6509770844798664</v>
      </c>
      <c r="R12" s="527"/>
      <c r="S12" s="530">
        <f>'44apbpcasaad'!G13</f>
        <v>9664</v>
      </c>
      <c r="T12" s="534">
        <f t="shared" ref="T12:T28" si="10">S12*100/G12</f>
        <v>0.91497995640968832</v>
      </c>
      <c r="U12" s="527"/>
      <c r="V12" s="530">
        <f>'44apbpcasaad'!J13</f>
        <v>9387</v>
      </c>
      <c r="W12" s="534">
        <f t="shared" ref="W12:W28" si="11">V12*100/J12</f>
        <v>4.4748584177106574</v>
      </c>
      <c r="X12" s="527"/>
      <c r="Y12" s="530">
        <f>'44apbpcasaad'!M13</f>
        <v>30771</v>
      </c>
      <c r="Z12" s="520">
        <f t="shared" ref="Z12:Z28" si="12">Y12*100/M12</f>
        <v>31.19177707271087</v>
      </c>
      <c r="AA12" s="521"/>
      <c r="AB12" s="522">
        <f t="shared" si="2"/>
        <v>4</v>
      </c>
      <c r="AC12" s="522">
        <v>2</v>
      </c>
      <c r="AD12" s="522">
        <f t="shared" ref="AD12:AD28" si="13">MATCH(AC12,AB$11:AB$30,0)</f>
        <v>1</v>
      </c>
      <c r="AE12" s="523" t="str">
        <f t="shared" si="3"/>
        <v>Andalucía</v>
      </c>
      <c r="AF12" s="524">
        <f t="shared" si="4"/>
        <v>3.9994062267589121</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1.4990854296455787</v>
      </c>
      <c r="AM12" s="396"/>
      <c r="AN12" s="522">
        <f t="shared" ref="AN12:AN30" si="18">_xlfn.RANK.EQ(W12,W$11:W$30,0)</f>
        <v>9</v>
      </c>
      <c r="AO12" s="522">
        <v>2</v>
      </c>
      <c r="AP12" s="522">
        <f t="shared" ref="AP12:AP28" si="19">MATCH(AO12,AN$11:AN$30,0)</f>
        <v>5</v>
      </c>
      <c r="AQ12" s="523" t="str">
        <f t="shared" ref="AQ12:AQ29" si="20">INDEX(B$11:B$30,AP12,1)</f>
        <v>Canarias</v>
      </c>
      <c r="AR12" s="524">
        <f t="shared" ref="AR12:AR28" si="21">INDEX(W$11:W$30,AP12,1)</f>
        <v>5.3632096777361014</v>
      </c>
      <c r="AS12" s="396"/>
      <c r="AT12" s="522">
        <f t="shared" ref="AT12:AT30" si="22">_xlfn.RANK.EQ(Z12,Z$11:Z$30,0)</f>
        <v>4</v>
      </c>
      <c r="AU12" s="522">
        <v>2</v>
      </c>
      <c r="AV12" s="522">
        <f t="shared" ref="AV12:AV28" si="23">MATCH(AU12,AT$11:AT$30,0)</f>
        <v>8</v>
      </c>
      <c r="AW12" s="523" t="str">
        <f t="shared" ref="AW12:AW29" si="24">INDEX(B$11:B$30,AV12,1)</f>
        <v>Castilla - La Mancha</v>
      </c>
      <c r="AX12" s="524">
        <f t="shared" ref="AX12:AX29" si="25">INDEX(Z$11:Z$30,AV12,1)</f>
        <v>35.69676153091266</v>
      </c>
    </row>
    <row r="13" spans="1:50" s="329" customFormat="1" ht="18" customHeight="1" x14ac:dyDescent="0.25">
      <c r="A13" s="348"/>
      <c r="B13" s="526" t="s">
        <v>37</v>
      </c>
      <c r="C13" s="527"/>
      <c r="D13" s="528">
        <f t="shared" si="5"/>
        <v>1015128</v>
      </c>
      <c r="E13" s="529">
        <f t="shared" si="0"/>
        <v>2.0662796432776815</v>
      </c>
      <c r="F13" s="527"/>
      <c r="G13" s="530">
        <f>'20pobl'!J14</f>
        <v>727225</v>
      </c>
      <c r="H13" s="531">
        <f t="shared" si="6"/>
        <v>1.8670888935855481</v>
      </c>
      <c r="I13" s="527"/>
      <c r="J13" s="530">
        <f>'20pobl'!Q14</f>
        <v>201425</v>
      </c>
      <c r="K13" s="531">
        <f t="shared" si="7"/>
        <v>2.818070121783161</v>
      </c>
      <c r="L13" s="527"/>
      <c r="M13" s="530">
        <f>'20pobl'!X14</f>
        <v>86478</v>
      </c>
      <c r="N13" s="531">
        <f t="shared" si="1"/>
        <v>2.8531149589756262</v>
      </c>
      <c r="O13" s="527"/>
      <c r="P13" s="532">
        <f t="shared" si="8"/>
        <v>33854</v>
      </c>
      <c r="Q13" s="533">
        <f t="shared" si="9"/>
        <v>3.3349488931445097</v>
      </c>
      <c r="R13" s="527"/>
      <c r="S13" s="530">
        <f>'44apbpcasaad'!G14</f>
        <v>8007</v>
      </c>
      <c r="T13" s="534">
        <f t="shared" si="10"/>
        <v>1.1010347554058235</v>
      </c>
      <c r="U13" s="527"/>
      <c r="V13" s="530">
        <f>'44apbpcasaad'!J14</f>
        <v>7066</v>
      </c>
      <c r="W13" s="534">
        <f t="shared" si="11"/>
        <v>3.5080054610897355</v>
      </c>
      <c r="X13" s="527"/>
      <c r="Y13" s="530">
        <f>'44apbpcasaad'!M14</f>
        <v>18781</v>
      </c>
      <c r="Z13" s="520">
        <f t="shared" si="12"/>
        <v>21.717662295612758</v>
      </c>
      <c r="AA13" s="521">
        <f ca="1">_xlfn.SHEETS()</f>
        <v>96</v>
      </c>
      <c r="AB13" s="522">
        <f t="shared" si="2"/>
        <v>8</v>
      </c>
      <c r="AC13" s="522">
        <v>3</v>
      </c>
      <c r="AD13" s="522">
        <f t="shared" si="13"/>
        <v>8</v>
      </c>
      <c r="AE13" s="523" t="str">
        <f t="shared" si="3"/>
        <v>Castilla - La Mancha</v>
      </c>
      <c r="AF13" s="525">
        <f t="shared" si="4"/>
        <v>3.833655163851394</v>
      </c>
      <c r="AG13" s="396"/>
      <c r="AH13" s="522">
        <f t="shared" si="14"/>
        <v>9</v>
      </c>
      <c r="AI13" s="522">
        <v>3</v>
      </c>
      <c r="AJ13" s="522">
        <f t="shared" si="15"/>
        <v>1</v>
      </c>
      <c r="AK13" s="523" t="str">
        <f t="shared" si="16"/>
        <v>Andalucía</v>
      </c>
      <c r="AL13" s="524">
        <f t="shared" si="17"/>
        <v>1.4047207944451316</v>
      </c>
      <c r="AM13" s="396"/>
      <c r="AN13" s="522">
        <f t="shared" si="18"/>
        <v>16</v>
      </c>
      <c r="AO13" s="522">
        <v>3</v>
      </c>
      <c r="AP13" s="522">
        <f t="shared" si="19"/>
        <v>7</v>
      </c>
      <c r="AQ13" s="523" t="str">
        <f t="shared" si="20"/>
        <v>Castilla y León</v>
      </c>
      <c r="AR13" s="524">
        <f t="shared" si="21"/>
        <v>5.1490841921328476</v>
      </c>
      <c r="AS13" s="396"/>
      <c r="AT13" s="522">
        <f t="shared" si="22"/>
        <v>18</v>
      </c>
      <c r="AU13" s="522">
        <v>3</v>
      </c>
      <c r="AV13" s="522">
        <f t="shared" si="23"/>
        <v>7</v>
      </c>
      <c r="AW13" s="523" t="str">
        <f t="shared" si="24"/>
        <v>Castilla y León</v>
      </c>
      <c r="AX13" s="524">
        <f t="shared" si="25"/>
        <v>35.078159253393466</v>
      </c>
    </row>
    <row r="14" spans="1:50" s="329" customFormat="1" ht="18" customHeight="1" x14ac:dyDescent="0.25">
      <c r="A14" s="348"/>
      <c r="B14" s="526" t="s">
        <v>38</v>
      </c>
      <c r="C14" s="527"/>
      <c r="D14" s="528">
        <f t="shared" si="5"/>
        <v>1249844</v>
      </c>
      <c r="E14" s="529">
        <f t="shared" si="0"/>
        <v>2.5440409627876983</v>
      </c>
      <c r="F14" s="527"/>
      <c r="G14" s="530">
        <f>'20pobl'!J15</f>
        <v>1039347</v>
      </c>
      <c r="H14" s="531">
        <f t="shared" si="6"/>
        <v>2.6684358214877908</v>
      </c>
      <c r="I14" s="527"/>
      <c r="J14" s="530">
        <f>'20pobl'!Q15</f>
        <v>154160</v>
      </c>
      <c r="K14" s="531">
        <f t="shared" si="7"/>
        <v>2.156801241028135</v>
      </c>
      <c r="L14" s="527"/>
      <c r="M14" s="530">
        <f>'20pobl'!X15</f>
        <v>56337</v>
      </c>
      <c r="N14" s="531">
        <f t="shared" si="1"/>
        <v>1.8586916608132686</v>
      </c>
      <c r="O14" s="527"/>
      <c r="P14" s="532">
        <f t="shared" si="8"/>
        <v>34248</v>
      </c>
      <c r="Q14" s="533">
        <f t="shared" si="9"/>
        <v>2.7401819747104437</v>
      </c>
      <c r="R14" s="527"/>
      <c r="S14" s="530">
        <f>'44apbpcasaad'!G15</f>
        <v>9594</v>
      </c>
      <c r="T14" s="534">
        <f t="shared" si="10"/>
        <v>0.92307958747174912</v>
      </c>
      <c r="U14" s="527"/>
      <c r="V14" s="530">
        <f>'44apbpcasaad'!J15</f>
        <v>7339</v>
      </c>
      <c r="W14" s="534">
        <f t="shared" si="11"/>
        <v>4.7606382978723403</v>
      </c>
      <c r="X14" s="527"/>
      <c r="Y14" s="530">
        <f>'44apbpcasaad'!M15</f>
        <v>17315</v>
      </c>
      <c r="Z14" s="520">
        <f t="shared" si="12"/>
        <v>30.73468590801782</v>
      </c>
      <c r="AA14" s="1320"/>
      <c r="AB14" s="522">
        <f t="shared" si="2"/>
        <v>17</v>
      </c>
      <c r="AC14" s="522">
        <v>4</v>
      </c>
      <c r="AD14" s="522">
        <f t="shared" si="13"/>
        <v>2</v>
      </c>
      <c r="AE14" s="523" t="str">
        <f t="shared" si="3"/>
        <v>Aragón</v>
      </c>
      <c r="AF14" s="524">
        <f t="shared" si="4"/>
        <v>3.6509770844798664</v>
      </c>
      <c r="AG14" s="396"/>
      <c r="AH14" s="522">
        <f t="shared" si="14"/>
        <v>16</v>
      </c>
      <c r="AI14" s="522">
        <v>4</v>
      </c>
      <c r="AJ14" s="522">
        <f t="shared" si="15"/>
        <v>14</v>
      </c>
      <c r="AK14" s="523" t="str">
        <f t="shared" si="16"/>
        <v>Murcia, Región de</v>
      </c>
      <c r="AL14" s="524">
        <f t="shared" si="17"/>
        <v>1.3717336735895129</v>
      </c>
      <c r="AM14" s="396"/>
      <c r="AN14" s="522">
        <f t="shared" si="18"/>
        <v>6</v>
      </c>
      <c r="AO14" s="522">
        <v>4</v>
      </c>
      <c r="AP14" s="522">
        <f t="shared" si="19"/>
        <v>8</v>
      </c>
      <c r="AQ14" s="523" t="str">
        <f t="shared" si="20"/>
        <v>Castilla - La Mancha</v>
      </c>
      <c r="AR14" s="524">
        <f t="shared" si="21"/>
        <v>5.0971620872919789</v>
      </c>
      <c r="AS14" s="396"/>
      <c r="AT14" s="522">
        <f t="shared" si="22"/>
        <v>6</v>
      </c>
      <c r="AU14" s="522">
        <v>4</v>
      </c>
      <c r="AV14" s="522">
        <f t="shared" si="23"/>
        <v>2</v>
      </c>
      <c r="AW14" s="523" t="str">
        <f t="shared" si="24"/>
        <v>Aragón</v>
      </c>
      <c r="AX14" s="524">
        <f t="shared" si="25"/>
        <v>31.19177707271087</v>
      </c>
    </row>
    <row r="15" spans="1:50" s="329" customFormat="1" ht="18" customHeight="1" x14ac:dyDescent="0.25">
      <c r="A15" s="348"/>
      <c r="B15" s="526" t="s">
        <v>6</v>
      </c>
      <c r="C15" s="527"/>
      <c r="D15" s="528">
        <f t="shared" si="5"/>
        <v>2258866</v>
      </c>
      <c r="E15" s="529">
        <f t="shared" si="0"/>
        <v>4.597891923670792</v>
      </c>
      <c r="F15" s="527"/>
      <c r="G15" s="530">
        <f>'20pobl'!J16</f>
        <v>1848033</v>
      </c>
      <c r="H15" s="531">
        <f t="shared" si="6"/>
        <v>4.7446689666603614</v>
      </c>
      <c r="I15" s="527"/>
      <c r="J15" s="530">
        <f>'20pobl'!Q16</f>
        <v>305526</v>
      </c>
      <c r="K15" s="531">
        <f t="shared" si="7"/>
        <v>4.2745125581627006</v>
      </c>
      <c r="L15" s="527"/>
      <c r="M15" s="530">
        <f>'20pobl'!X16</f>
        <v>105307</v>
      </c>
      <c r="N15" s="531">
        <f t="shared" si="1"/>
        <v>3.4743284648679</v>
      </c>
      <c r="O15" s="527"/>
      <c r="P15" s="532">
        <f t="shared" si="8"/>
        <v>71093</v>
      </c>
      <c r="Q15" s="533">
        <f t="shared" si="9"/>
        <v>3.1472871786108607</v>
      </c>
      <c r="R15" s="527"/>
      <c r="S15" s="530">
        <f>'44apbpcasaad'!G16</f>
        <v>24723</v>
      </c>
      <c r="T15" s="534">
        <f t="shared" si="10"/>
        <v>1.3378007860249248</v>
      </c>
      <c r="U15" s="527"/>
      <c r="V15" s="530">
        <f>'44apbpcasaad'!J16</f>
        <v>16386</v>
      </c>
      <c r="W15" s="534">
        <f t="shared" si="11"/>
        <v>5.3632096777361014</v>
      </c>
      <c r="X15" s="527"/>
      <c r="Y15" s="530">
        <f>'44apbpcasaad'!M16</f>
        <v>29984</v>
      </c>
      <c r="Z15" s="520">
        <f t="shared" si="12"/>
        <v>28.472941020065143</v>
      </c>
      <c r="AA15" s="521"/>
      <c r="AB15" s="522">
        <f t="shared" si="2"/>
        <v>13</v>
      </c>
      <c r="AC15" s="522">
        <v>5</v>
      </c>
      <c r="AD15" s="522">
        <f t="shared" si="13"/>
        <v>11</v>
      </c>
      <c r="AE15" s="523" t="str">
        <f t="shared" si="3"/>
        <v>Extremadura</v>
      </c>
      <c r="AF15" s="524">
        <f t="shared" si="4"/>
        <v>3.5302773545229722</v>
      </c>
      <c r="AG15" s="396"/>
      <c r="AH15" s="522">
        <f t="shared" si="14"/>
        <v>5</v>
      </c>
      <c r="AI15" s="522">
        <v>5</v>
      </c>
      <c r="AJ15" s="522">
        <f t="shared" si="15"/>
        <v>5</v>
      </c>
      <c r="AK15" s="523" t="str">
        <f t="shared" si="16"/>
        <v>Canarias</v>
      </c>
      <c r="AL15" s="524">
        <f t="shared" si="17"/>
        <v>1.3378007860249248</v>
      </c>
      <c r="AM15" s="396"/>
      <c r="AN15" s="522">
        <f t="shared" si="18"/>
        <v>2</v>
      </c>
      <c r="AO15" s="522">
        <v>5</v>
      </c>
      <c r="AP15" s="522">
        <f t="shared" si="19"/>
        <v>14</v>
      </c>
      <c r="AQ15" s="523" t="str">
        <f t="shared" si="20"/>
        <v>Murcia, Región de</v>
      </c>
      <c r="AR15" s="524">
        <f t="shared" si="21"/>
        <v>5.0344848695084377</v>
      </c>
      <c r="AS15" s="396"/>
      <c r="AT15" s="522">
        <f t="shared" si="22"/>
        <v>10</v>
      </c>
      <c r="AU15" s="522">
        <v>5</v>
      </c>
      <c r="AV15" s="522">
        <f t="shared" si="23"/>
        <v>10</v>
      </c>
      <c r="AW15" s="523" t="str">
        <f t="shared" si="24"/>
        <v>Comunitat Valenciana</v>
      </c>
      <c r="AX15" s="524">
        <f t="shared" si="25"/>
        <v>31.109633569739952</v>
      </c>
    </row>
    <row r="16" spans="1:50" s="329" customFormat="1" ht="18" customHeight="1" x14ac:dyDescent="0.25">
      <c r="A16" s="348"/>
      <c r="B16" s="526" t="s">
        <v>5</v>
      </c>
      <c r="C16" s="527"/>
      <c r="D16" s="535">
        <f t="shared" si="5"/>
        <v>593623</v>
      </c>
      <c r="E16" s="529">
        <f t="shared" si="0"/>
        <v>1.2083117800724905</v>
      </c>
      <c r="F16" s="527"/>
      <c r="G16" s="536">
        <f>'20pobl'!J17</f>
        <v>448079</v>
      </c>
      <c r="H16" s="531">
        <f t="shared" si="6"/>
        <v>1.15040506631224</v>
      </c>
      <c r="I16" s="527"/>
      <c r="J16" s="536">
        <f>'20pobl'!Q17</f>
        <v>103380</v>
      </c>
      <c r="K16" s="531">
        <f t="shared" si="7"/>
        <v>1.4463551653962674</v>
      </c>
      <c r="L16" s="527"/>
      <c r="M16" s="536">
        <f>'20pobl'!X17</f>
        <v>42164</v>
      </c>
      <c r="N16" s="531">
        <f t="shared" si="1"/>
        <v>1.3910906719656826</v>
      </c>
      <c r="O16" s="527"/>
      <c r="P16" s="536">
        <f t="shared" si="8"/>
        <v>18907</v>
      </c>
      <c r="Q16" s="533">
        <f t="shared" si="9"/>
        <v>3.1850181007137528</v>
      </c>
      <c r="R16" s="527"/>
      <c r="S16" s="536">
        <f>'44apbpcasaad'!G17</f>
        <v>4898</v>
      </c>
      <c r="T16" s="534">
        <f t="shared" si="10"/>
        <v>1.0931108130485918</v>
      </c>
      <c r="U16" s="527"/>
      <c r="V16" s="536">
        <f>'44apbpcasaad'!J17</f>
        <v>3992</v>
      </c>
      <c r="W16" s="534">
        <f t="shared" si="11"/>
        <v>3.8614819113948537</v>
      </c>
      <c r="X16" s="527"/>
      <c r="Y16" s="536">
        <f>'44apbpcasaad'!M17</f>
        <v>10017</v>
      </c>
      <c r="Z16" s="520">
        <f t="shared" si="12"/>
        <v>23.757233659045632</v>
      </c>
      <c r="AA16" s="521"/>
      <c r="AB16" s="522">
        <f t="shared" si="2"/>
        <v>11</v>
      </c>
      <c r="AC16" s="522">
        <v>6</v>
      </c>
      <c r="AD16" s="522">
        <f t="shared" si="13"/>
        <v>12</v>
      </c>
      <c r="AE16" s="523" t="str">
        <f t="shared" si="3"/>
        <v>Galicia</v>
      </c>
      <c r="AF16" s="524">
        <f t="shared" si="4"/>
        <v>3.4585988129254321</v>
      </c>
      <c r="AG16" s="396"/>
      <c r="AH16" s="522">
        <f t="shared" si="14"/>
        <v>11</v>
      </c>
      <c r="AI16" s="522">
        <v>6</v>
      </c>
      <c r="AJ16" s="522">
        <f t="shared" si="15"/>
        <v>12</v>
      </c>
      <c r="AK16" s="523" t="str">
        <f t="shared" si="16"/>
        <v>Galicia</v>
      </c>
      <c r="AL16" s="524">
        <f t="shared" si="17"/>
        <v>1.2598543411496328</v>
      </c>
      <c r="AM16" s="396"/>
      <c r="AN16" s="522">
        <f t="shared" si="18"/>
        <v>13</v>
      </c>
      <c r="AO16" s="522">
        <v>6</v>
      </c>
      <c r="AP16" s="522">
        <f t="shared" si="19"/>
        <v>4</v>
      </c>
      <c r="AQ16" s="523" t="str">
        <f t="shared" si="20"/>
        <v>Balears, Illes</v>
      </c>
      <c r="AR16" s="524">
        <f t="shared" si="21"/>
        <v>4.7606382978723403</v>
      </c>
      <c r="AS16" s="396"/>
      <c r="AT16" s="522">
        <f t="shared" si="22"/>
        <v>16</v>
      </c>
      <c r="AU16" s="522">
        <v>6</v>
      </c>
      <c r="AV16" s="522">
        <f t="shared" si="23"/>
        <v>4</v>
      </c>
      <c r="AW16" s="523" t="str">
        <f t="shared" si="24"/>
        <v>Balears, Illes</v>
      </c>
      <c r="AX16" s="524">
        <f t="shared" si="25"/>
        <v>30.73468590801782</v>
      </c>
    </row>
    <row r="17" spans="1:50" s="329" customFormat="1" ht="18" customHeight="1" x14ac:dyDescent="0.25">
      <c r="A17" s="348"/>
      <c r="B17" s="526" t="s">
        <v>4</v>
      </c>
      <c r="C17" s="527"/>
      <c r="D17" s="528">
        <f t="shared" si="5"/>
        <v>2401221</v>
      </c>
      <c r="E17" s="529">
        <f t="shared" si="0"/>
        <v>4.8876536469399703</v>
      </c>
      <c r="F17" s="527"/>
      <c r="G17" s="530">
        <f>'20pobl'!J18</f>
        <v>1746772</v>
      </c>
      <c r="H17" s="531">
        <f t="shared" si="6"/>
        <v>4.4846898839096774</v>
      </c>
      <c r="I17" s="527"/>
      <c r="J17" s="530">
        <f>'20pobl'!Q18</f>
        <v>430931</v>
      </c>
      <c r="K17" s="531">
        <f t="shared" si="7"/>
        <v>6.0290121665639287</v>
      </c>
      <c r="L17" s="527"/>
      <c r="M17" s="530">
        <f>'20pobl'!X18</f>
        <v>223518</v>
      </c>
      <c r="N17" s="531">
        <f t="shared" si="1"/>
        <v>7.3743905895177271</v>
      </c>
      <c r="O17" s="527"/>
      <c r="P17" s="532">
        <f t="shared" si="8"/>
        <v>127186</v>
      </c>
      <c r="Q17" s="533">
        <f>P17*100/D17</f>
        <v>5.2967219593698376</v>
      </c>
      <c r="R17" s="527"/>
      <c r="S17" s="530">
        <f>'44apbpcasaad'!G18</f>
        <v>26591</v>
      </c>
      <c r="T17" s="534">
        <f>S17*100/G17</f>
        <v>1.5222936937390799</v>
      </c>
      <c r="U17" s="527"/>
      <c r="V17" s="530">
        <f>'44apbpcasaad'!J18</f>
        <v>22189</v>
      </c>
      <c r="W17" s="534">
        <f>V17*100/J17</f>
        <v>5.1490841921328476</v>
      </c>
      <c r="X17" s="527"/>
      <c r="Y17" s="530">
        <f>'44apbpcasaad'!M18</f>
        <v>78406</v>
      </c>
      <c r="Z17" s="520">
        <f>Y17*100/M17</f>
        <v>35.078159253393466</v>
      </c>
      <c r="AA17" s="521"/>
      <c r="AB17" s="522">
        <f t="shared" si="2"/>
        <v>1</v>
      </c>
      <c r="AC17" s="522">
        <v>7</v>
      </c>
      <c r="AD17" s="522">
        <f t="shared" si="13"/>
        <v>20</v>
      </c>
      <c r="AE17" s="523" t="str">
        <f t="shared" si="3"/>
        <v>TOTAL</v>
      </c>
      <c r="AF17" s="524">
        <f t="shared" si="4"/>
        <v>3.4493583199108246</v>
      </c>
      <c r="AG17" s="396"/>
      <c r="AH17" s="522">
        <f t="shared" si="14"/>
        <v>1</v>
      </c>
      <c r="AI17" s="522">
        <v>7</v>
      </c>
      <c r="AJ17" s="522">
        <f t="shared" si="15"/>
        <v>11</v>
      </c>
      <c r="AK17" s="523" t="str">
        <f t="shared" si="16"/>
        <v>Extremadura</v>
      </c>
      <c r="AL17" s="524">
        <f t="shared" si="17"/>
        <v>1.1691353203295261</v>
      </c>
      <c r="AM17" s="396"/>
      <c r="AN17" s="522">
        <f t="shared" si="18"/>
        <v>3</v>
      </c>
      <c r="AO17" s="522">
        <v>7</v>
      </c>
      <c r="AP17" s="522">
        <f t="shared" si="19"/>
        <v>20</v>
      </c>
      <c r="AQ17" s="523" t="str">
        <f t="shared" si="20"/>
        <v>TOTAL</v>
      </c>
      <c r="AR17" s="524">
        <f t="shared" si="21"/>
        <v>4.684746899038589</v>
      </c>
      <c r="AS17" s="396"/>
      <c r="AT17" s="522">
        <f t="shared" si="22"/>
        <v>3</v>
      </c>
      <c r="AU17" s="522">
        <v>7</v>
      </c>
      <c r="AV17" s="522">
        <f t="shared" si="23"/>
        <v>14</v>
      </c>
      <c r="AW17" s="523" t="str">
        <f t="shared" si="24"/>
        <v>Murcia, Región de</v>
      </c>
      <c r="AX17" s="524">
        <f t="shared" si="25"/>
        <v>30.222323903857024</v>
      </c>
    </row>
    <row r="18" spans="1:50" s="329" customFormat="1" ht="18" customHeight="1" x14ac:dyDescent="0.25">
      <c r="A18" s="348"/>
      <c r="B18" s="526" t="s">
        <v>40</v>
      </c>
      <c r="C18" s="527"/>
      <c r="D18" s="528">
        <f t="shared" si="5"/>
        <v>2126378</v>
      </c>
      <c r="E18" s="529">
        <f t="shared" si="0"/>
        <v>4.328214348647176</v>
      </c>
      <c r="F18" s="527"/>
      <c r="G18" s="530">
        <f>'20pobl'!J19</f>
        <v>1699472</v>
      </c>
      <c r="H18" s="531">
        <f t="shared" si="6"/>
        <v>4.3632511205742635</v>
      </c>
      <c r="I18" s="527"/>
      <c r="J18" s="530">
        <f>'20pobl'!Q19</f>
        <v>292398</v>
      </c>
      <c r="K18" s="531">
        <f t="shared" si="7"/>
        <v>4.0908430803979279</v>
      </c>
      <c r="L18" s="527"/>
      <c r="M18" s="530">
        <f>'20pobl'!X19</f>
        <v>134508</v>
      </c>
      <c r="N18" s="531">
        <f t="shared" si="1"/>
        <v>4.4377389266853253</v>
      </c>
      <c r="O18" s="527"/>
      <c r="P18" s="532">
        <f t="shared" si="8"/>
        <v>81518</v>
      </c>
      <c r="Q18" s="533">
        <f t="shared" si="9"/>
        <v>3.833655163851394</v>
      </c>
      <c r="R18" s="527"/>
      <c r="S18" s="530">
        <f>'44apbpcasaad'!G19</f>
        <v>18599</v>
      </c>
      <c r="T18" s="534">
        <f t="shared" si="10"/>
        <v>1.0943987308999501</v>
      </c>
      <c r="U18" s="527"/>
      <c r="V18" s="530">
        <f>'44apbpcasaad'!J19</f>
        <v>14904</v>
      </c>
      <c r="W18" s="534">
        <f t="shared" si="11"/>
        <v>5.0971620872919789</v>
      </c>
      <c r="X18" s="527"/>
      <c r="Y18" s="530">
        <f>'44apbpcasaad'!M19</f>
        <v>48015</v>
      </c>
      <c r="Z18" s="520">
        <f t="shared" si="12"/>
        <v>35.69676153091266</v>
      </c>
      <c r="AA18" s="521"/>
      <c r="AB18" s="522">
        <f t="shared" si="2"/>
        <v>3</v>
      </c>
      <c r="AC18" s="522">
        <v>8</v>
      </c>
      <c r="AD18" s="522">
        <f t="shared" si="13"/>
        <v>3</v>
      </c>
      <c r="AE18" s="523" t="str">
        <f t="shared" si="3"/>
        <v>Asturias, Principado de</v>
      </c>
      <c r="AF18" s="524">
        <f t="shared" si="4"/>
        <v>3.3349488931445097</v>
      </c>
      <c r="AG18" s="396"/>
      <c r="AH18" s="522">
        <f t="shared" si="14"/>
        <v>10</v>
      </c>
      <c r="AI18" s="522">
        <v>8</v>
      </c>
      <c r="AJ18" s="522">
        <f t="shared" si="15"/>
        <v>20</v>
      </c>
      <c r="AK18" s="523" t="str">
        <f t="shared" si="16"/>
        <v>TOTAL</v>
      </c>
      <c r="AL18" s="524">
        <f t="shared" si="17"/>
        <v>1.1478453528440495</v>
      </c>
      <c r="AM18" s="396"/>
      <c r="AN18" s="522">
        <f t="shared" si="18"/>
        <v>4</v>
      </c>
      <c r="AO18" s="522">
        <v>8</v>
      </c>
      <c r="AP18" s="522">
        <f t="shared" si="19"/>
        <v>10</v>
      </c>
      <c r="AQ18" s="523" t="str">
        <f t="shared" si="20"/>
        <v>Comunitat Valenciana</v>
      </c>
      <c r="AR18" s="524">
        <f t="shared" si="21"/>
        <v>4.6739070275274592</v>
      </c>
      <c r="AS18" s="396"/>
      <c r="AT18" s="522">
        <f t="shared" si="22"/>
        <v>2</v>
      </c>
      <c r="AU18" s="522">
        <v>8</v>
      </c>
      <c r="AV18" s="522">
        <f t="shared" si="23"/>
        <v>20</v>
      </c>
      <c r="AW18" s="523" t="str">
        <f t="shared" si="24"/>
        <v>TOTAL</v>
      </c>
      <c r="AX18" s="524">
        <f t="shared" si="25"/>
        <v>30.111517540563305</v>
      </c>
    </row>
    <row r="19" spans="1:50" s="329" customFormat="1" ht="18" customHeight="1" x14ac:dyDescent="0.25">
      <c r="A19" s="348"/>
      <c r="B19" s="526" t="s">
        <v>41</v>
      </c>
      <c r="C19" s="527"/>
      <c r="D19" s="528">
        <f t="shared" si="5"/>
        <v>8124126</v>
      </c>
      <c r="E19" s="529">
        <f t="shared" si="0"/>
        <v>16.536551226271897</v>
      </c>
      <c r="F19" s="527"/>
      <c r="G19" s="530">
        <f>'20pobl'!J20</f>
        <v>6522139</v>
      </c>
      <c r="H19" s="531">
        <f t="shared" si="6"/>
        <v>16.745042166208741</v>
      </c>
      <c r="I19" s="527"/>
      <c r="J19" s="530">
        <f>'20pobl'!Q20</f>
        <v>1123089</v>
      </c>
      <c r="K19" s="531">
        <f t="shared" si="7"/>
        <v>15.712764329171296</v>
      </c>
      <c r="L19" s="527"/>
      <c r="M19" s="530">
        <f>'20pobl'!X20</f>
        <v>478898</v>
      </c>
      <c r="N19" s="531">
        <f t="shared" si="1"/>
        <v>15.799984361612312</v>
      </c>
      <c r="O19" s="527"/>
      <c r="P19" s="532">
        <f t="shared" si="8"/>
        <v>250944</v>
      </c>
      <c r="Q19" s="533">
        <f t="shared" si="9"/>
        <v>3.088873806240819</v>
      </c>
      <c r="R19" s="527"/>
      <c r="S19" s="530">
        <f>'44apbpcasaad'!G20</f>
        <v>66490</v>
      </c>
      <c r="T19" s="534">
        <f t="shared" si="10"/>
        <v>1.0194508274049356</v>
      </c>
      <c r="U19" s="527"/>
      <c r="V19" s="530">
        <f>'44apbpcasaad'!J20</f>
        <v>49741</v>
      </c>
      <c r="W19" s="534">
        <f t="shared" si="11"/>
        <v>4.4289455243529234</v>
      </c>
      <c r="X19" s="527"/>
      <c r="Y19" s="530">
        <f>'44apbpcasaad'!M20</f>
        <v>134713</v>
      </c>
      <c r="Z19" s="520">
        <f t="shared" si="12"/>
        <v>28.129789642053215</v>
      </c>
      <c r="AA19" s="521"/>
      <c r="AB19" s="522">
        <f t="shared" si="2"/>
        <v>14</v>
      </c>
      <c r="AC19" s="522">
        <v>9</v>
      </c>
      <c r="AD19" s="522">
        <f t="shared" si="13"/>
        <v>10</v>
      </c>
      <c r="AE19" s="523" t="str">
        <f t="shared" si="3"/>
        <v>Comunitat Valenciana</v>
      </c>
      <c r="AF19" s="524">
        <f t="shared" si="4"/>
        <v>3.3251050379508005</v>
      </c>
      <c r="AG19" s="396"/>
      <c r="AH19" s="522">
        <f t="shared" si="14"/>
        <v>14</v>
      </c>
      <c r="AI19" s="522">
        <v>9</v>
      </c>
      <c r="AJ19" s="522">
        <f t="shared" si="15"/>
        <v>3</v>
      </c>
      <c r="AK19" s="523" t="str">
        <f t="shared" si="16"/>
        <v>Asturias, Principado de</v>
      </c>
      <c r="AL19" s="524">
        <f t="shared" si="17"/>
        <v>1.1010347554058235</v>
      </c>
      <c r="AM19" s="396"/>
      <c r="AN19" s="522">
        <f t="shared" si="18"/>
        <v>10</v>
      </c>
      <c r="AO19" s="522">
        <v>9</v>
      </c>
      <c r="AP19" s="522">
        <f t="shared" si="19"/>
        <v>2</v>
      </c>
      <c r="AQ19" s="523" t="str">
        <f t="shared" si="20"/>
        <v>Aragón</v>
      </c>
      <c r="AR19" s="524">
        <f t="shared" si="21"/>
        <v>4.4748584177106574</v>
      </c>
      <c r="AS19" s="396"/>
      <c r="AT19" s="522">
        <f t="shared" si="22"/>
        <v>11</v>
      </c>
      <c r="AU19" s="522">
        <v>9</v>
      </c>
      <c r="AV19" s="522">
        <f t="shared" si="23"/>
        <v>13</v>
      </c>
      <c r="AW19" s="523" t="str">
        <f t="shared" si="24"/>
        <v>Madrid, Comunidad de</v>
      </c>
      <c r="AX19" s="524">
        <f t="shared" si="25"/>
        <v>29.251853680836863</v>
      </c>
    </row>
    <row r="20" spans="1:50" s="329" customFormat="1" ht="18" customHeight="1" x14ac:dyDescent="0.25">
      <c r="A20" s="348"/>
      <c r="B20" s="526" t="s">
        <v>3</v>
      </c>
      <c r="C20" s="527"/>
      <c r="D20" s="528">
        <f t="shared" si="5"/>
        <v>5425182</v>
      </c>
      <c r="E20" s="529">
        <f t="shared" si="0"/>
        <v>11.042886343078409</v>
      </c>
      <c r="F20" s="527"/>
      <c r="G20" s="530">
        <f>'20pobl'!J21</f>
        <v>4318866</v>
      </c>
      <c r="H20" s="531">
        <f t="shared" si="6"/>
        <v>11.088324440832261</v>
      </c>
      <c r="I20" s="527"/>
      <c r="J20" s="530">
        <f>'20pobl'!Q21</f>
        <v>794988</v>
      </c>
      <c r="K20" s="531">
        <f t="shared" si="7"/>
        <v>11.122412461095452</v>
      </c>
      <c r="L20" s="527"/>
      <c r="M20" s="530">
        <f>'20pobl'!X21</f>
        <v>311328</v>
      </c>
      <c r="N20" s="531">
        <f t="shared" si="1"/>
        <v>10.271451397441705</v>
      </c>
      <c r="O20" s="527"/>
      <c r="P20" s="532">
        <f t="shared" si="8"/>
        <v>180393</v>
      </c>
      <c r="Q20" s="533">
        <f t="shared" si="9"/>
        <v>3.3251050379508005</v>
      </c>
      <c r="R20" s="527"/>
      <c r="S20" s="530">
        <f>'44apbpcasaad'!G21</f>
        <v>46383</v>
      </c>
      <c r="T20" s="534">
        <f t="shared" si="10"/>
        <v>1.0739624707041153</v>
      </c>
      <c r="U20" s="527"/>
      <c r="V20" s="530">
        <f>'44apbpcasaad'!J21</f>
        <v>37157</v>
      </c>
      <c r="W20" s="534">
        <f t="shared" si="11"/>
        <v>4.6739070275274592</v>
      </c>
      <c r="X20" s="527"/>
      <c r="Y20" s="530">
        <f>'44apbpcasaad'!M21</f>
        <v>96853</v>
      </c>
      <c r="Z20" s="520">
        <f t="shared" si="12"/>
        <v>31.109633569739952</v>
      </c>
      <c r="AA20" s="521"/>
      <c r="AB20" s="522">
        <f t="shared" si="2"/>
        <v>9</v>
      </c>
      <c r="AC20" s="522">
        <v>10</v>
      </c>
      <c r="AD20" s="522">
        <f t="shared" si="13"/>
        <v>16</v>
      </c>
      <c r="AE20" s="523" t="str">
        <f t="shared" si="3"/>
        <v>País Vasco</v>
      </c>
      <c r="AF20" s="525">
        <f t="shared" si="4"/>
        <v>3.3011898714871006</v>
      </c>
      <c r="AG20" s="396"/>
      <c r="AH20" s="522">
        <f t="shared" si="14"/>
        <v>13</v>
      </c>
      <c r="AI20" s="522">
        <v>10</v>
      </c>
      <c r="AJ20" s="522">
        <f t="shared" si="15"/>
        <v>8</v>
      </c>
      <c r="AK20" s="523" t="str">
        <f t="shared" si="16"/>
        <v>Castilla - La Mancha</v>
      </c>
      <c r="AL20" s="524">
        <f t="shared" si="17"/>
        <v>1.0943987308999501</v>
      </c>
      <c r="AM20" s="396"/>
      <c r="AN20" s="522">
        <f t="shared" si="18"/>
        <v>8</v>
      </c>
      <c r="AO20" s="522">
        <v>10</v>
      </c>
      <c r="AP20" s="522">
        <f t="shared" si="19"/>
        <v>9</v>
      </c>
      <c r="AQ20" s="523" t="str">
        <f t="shared" si="20"/>
        <v>Cataluña</v>
      </c>
      <c r="AR20" s="524">
        <f t="shared" si="21"/>
        <v>4.4289455243529234</v>
      </c>
      <c r="AS20" s="396"/>
      <c r="AT20" s="522">
        <f t="shared" si="22"/>
        <v>5</v>
      </c>
      <c r="AU20" s="522">
        <v>10</v>
      </c>
      <c r="AV20" s="522">
        <f t="shared" si="23"/>
        <v>5</v>
      </c>
      <c r="AW20" s="523" t="str">
        <f t="shared" si="24"/>
        <v>Canarias</v>
      </c>
      <c r="AX20" s="524">
        <f t="shared" si="25"/>
        <v>28.472941020065143</v>
      </c>
    </row>
    <row r="21" spans="1:50" s="329" customFormat="1" ht="18" customHeight="1" x14ac:dyDescent="0.25">
      <c r="A21" s="348"/>
      <c r="B21" s="526" t="s">
        <v>2</v>
      </c>
      <c r="C21" s="527"/>
      <c r="D21" s="528">
        <f t="shared" si="5"/>
        <v>1053345</v>
      </c>
      <c r="E21" s="529">
        <f t="shared" si="0"/>
        <v>2.1440698422744027</v>
      </c>
      <c r="F21" s="527"/>
      <c r="G21" s="530">
        <f>'20pobl'!J22</f>
        <v>811711</v>
      </c>
      <c r="H21" s="531">
        <f t="shared" si="6"/>
        <v>2.083999577711463</v>
      </c>
      <c r="I21" s="527"/>
      <c r="J21" s="530">
        <f>'20pobl'!Q22</f>
        <v>165573</v>
      </c>
      <c r="K21" s="531">
        <f t="shared" si="7"/>
        <v>2.3164767247064826</v>
      </c>
      <c r="L21" s="527"/>
      <c r="M21" s="530">
        <f>'20pobl'!X22</f>
        <v>76061</v>
      </c>
      <c r="N21" s="531">
        <f t="shared" si="1"/>
        <v>2.5094333459914093</v>
      </c>
      <c r="O21" s="527"/>
      <c r="P21" s="532">
        <f t="shared" si="8"/>
        <v>37186</v>
      </c>
      <c r="Q21" s="533">
        <f t="shared" si="9"/>
        <v>3.5302773545229722</v>
      </c>
      <c r="R21" s="527"/>
      <c r="S21" s="530">
        <f>'44apbpcasaad'!G22</f>
        <v>9490</v>
      </c>
      <c r="T21" s="534">
        <f t="shared" si="10"/>
        <v>1.1691353203295261</v>
      </c>
      <c r="U21" s="527"/>
      <c r="V21" s="530">
        <f>'44apbpcasaad'!J22</f>
        <v>6830</v>
      </c>
      <c r="W21" s="534">
        <f t="shared" si="11"/>
        <v>4.1250687008147464</v>
      </c>
      <c r="X21" s="527"/>
      <c r="Y21" s="530">
        <f>'44apbpcasaad'!M22</f>
        <v>20866</v>
      </c>
      <c r="Z21" s="520">
        <f t="shared" si="12"/>
        <v>27.433244369650676</v>
      </c>
      <c r="AA21" s="521"/>
      <c r="AB21" s="522">
        <f t="shared" si="2"/>
        <v>5</v>
      </c>
      <c r="AC21" s="522">
        <v>11</v>
      </c>
      <c r="AD21" s="522">
        <f t="shared" si="13"/>
        <v>6</v>
      </c>
      <c r="AE21" s="523" t="str">
        <f t="shared" si="3"/>
        <v>Cantabria</v>
      </c>
      <c r="AF21" s="524">
        <f t="shared" si="4"/>
        <v>3.1850181007137528</v>
      </c>
      <c r="AG21" s="396"/>
      <c r="AH21" s="522">
        <f t="shared" si="14"/>
        <v>7</v>
      </c>
      <c r="AI21" s="522">
        <v>11</v>
      </c>
      <c r="AJ21" s="522">
        <f t="shared" si="15"/>
        <v>6</v>
      </c>
      <c r="AK21" s="523" t="str">
        <f t="shared" si="16"/>
        <v>Cantabria</v>
      </c>
      <c r="AL21" s="524">
        <f t="shared" si="17"/>
        <v>1.0931108130485918</v>
      </c>
      <c r="AM21" s="396"/>
      <c r="AN21" s="522">
        <f t="shared" si="18"/>
        <v>11</v>
      </c>
      <c r="AO21" s="522">
        <v>11</v>
      </c>
      <c r="AP21" s="522">
        <f t="shared" si="19"/>
        <v>11</v>
      </c>
      <c r="AQ21" s="523" t="str">
        <f t="shared" si="20"/>
        <v>Extremadura</v>
      </c>
      <c r="AR21" s="524">
        <f t="shared" si="21"/>
        <v>4.1250687008147464</v>
      </c>
      <c r="AS21" s="396"/>
      <c r="AT21" s="522">
        <f t="shared" si="22"/>
        <v>12</v>
      </c>
      <c r="AU21" s="522">
        <v>11</v>
      </c>
      <c r="AV21" s="522">
        <f t="shared" si="23"/>
        <v>9</v>
      </c>
      <c r="AW21" s="523" t="str">
        <f t="shared" si="24"/>
        <v>Cataluña</v>
      </c>
      <c r="AX21" s="524">
        <f t="shared" si="25"/>
        <v>28.129789642053215</v>
      </c>
    </row>
    <row r="22" spans="1:50" s="329" customFormat="1" ht="18" customHeight="1" x14ac:dyDescent="0.25">
      <c r="A22" s="348"/>
      <c r="B22" s="526" t="s">
        <v>35</v>
      </c>
      <c r="C22" s="527"/>
      <c r="D22" s="528">
        <f t="shared" si="5"/>
        <v>2714741</v>
      </c>
      <c r="E22" s="529">
        <f t="shared" si="0"/>
        <v>5.5258194681570174</v>
      </c>
      <c r="F22" s="527"/>
      <c r="G22" s="530">
        <f>'20pobl'!J23</f>
        <v>1984912</v>
      </c>
      <c r="H22" s="531">
        <f t="shared" si="6"/>
        <v>5.096094262359899</v>
      </c>
      <c r="I22" s="527"/>
      <c r="J22" s="530">
        <f>'20pobl'!Q23</f>
        <v>484373</v>
      </c>
      <c r="K22" s="531">
        <f t="shared" si="7"/>
        <v>6.7767013980314008</v>
      </c>
      <c r="L22" s="527"/>
      <c r="M22" s="530">
        <f>'20pobl'!X23</f>
        <v>245456</v>
      </c>
      <c r="N22" s="531">
        <f t="shared" si="1"/>
        <v>8.0981774020019124</v>
      </c>
      <c r="O22" s="527"/>
      <c r="P22" s="532">
        <f t="shared" si="8"/>
        <v>93892</v>
      </c>
      <c r="Q22" s="533">
        <f t="shared" si="9"/>
        <v>3.4585988129254321</v>
      </c>
      <c r="R22" s="527"/>
      <c r="S22" s="530">
        <f>'44apbpcasaad'!G23</f>
        <v>25007</v>
      </c>
      <c r="T22" s="534">
        <f t="shared" si="10"/>
        <v>1.2598543411496328</v>
      </c>
      <c r="U22" s="527"/>
      <c r="V22" s="530">
        <f>'44apbpcasaad'!J23</f>
        <v>16678</v>
      </c>
      <c r="W22" s="534">
        <f t="shared" si="11"/>
        <v>3.4432142171425739</v>
      </c>
      <c r="X22" s="527"/>
      <c r="Y22" s="530">
        <f>'44apbpcasaad'!M23</f>
        <v>52207</v>
      </c>
      <c r="Z22" s="520">
        <f t="shared" si="12"/>
        <v>21.269392477674206</v>
      </c>
      <c r="AA22" s="521"/>
      <c r="AB22" s="522">
        <f t="shared" si="2"/>
        <v>6</v>
      </c>
      <c r="AC22" s="522">
        <v>12</v>
      </c>
      <c r="AD22" s="522">
        <f t="shared" si="13"/>
        <v>14</v>
      </c>
      <c r="AE22" s="523" t="str">
        <f t="shared" si="3"/>
        <v>Murcia, Región de</v>
      </c>
      <c r="AF22" s="524">
        <f t="shared" si="4"/>
        <v>3.1750062539815964</v>
      </c>
      <c r="AG22" s="396"/>
      <c r="AH22" s="522">
        <f t="shared" si="14"/>
        <v>6</v>
      </c>
      <c r="AI22" s="522">
        <v>12</v>
      </c>
      <c r="AJ22" s="522">
        <f t="shared" si="15"/>
        <v>16</v>
      </c>
      <c r="AK22" s="523" t="str">
        <f t="shared" si="16"/>
        <v>País Vasco</v>
      </c>
      <c r="AL22" s="524">
        <f t="shared" si="17"/>
        <v>1.0770390865607449</v>
      </c>
      <c r="AM22" s="396"/>
      <c r="AN22" s="522">
        <f t="shared" si="18"/>
        <v>17</v>
      </c>
      <c r="AO22" s="522">
        <v>12</v>
      </c>
      <c r="AP22" s="522">
        <f t="shared" si="19"/>
        <v>13</v>
      </c>
      <c r="AQ22" s="523" t="str">
        <f t="shared" si="20"/>
        <v>Madrid, Comunidad de</v>
      </c>
      <c r="AR22" s="524">
        <f t="shared" si="21"/>
        <v>4.1102317166828941</v>
      </c>
      <c r="AS22" s="396"/>
      <c r="AT22" s="522">
        <f t="shared" si="22"/>
        <v>19</v>
      </c>
      <c r="AU22" s="522">
        <v>12</v>
      </c>
      <c r="AV22" s="522">
        <f t="shared" si="23"/>
        <v>11</v>
      </c>
      <c r="AW22" s="523" t="str">
        <f t="shared" si="24"/>
        <v>Extremadura</v>
      </c>
      <c r="AX22" s="524">
        <f t="shared" si="25"/>
        <v>27.433244369650676</v>
      </c>
    </row>
    <row r="23" spans="1:50" s="329" customFormat="1" ht="18" customHeight="1" x14ac:dyDescent="0.25">
      <c r="A23" s="348"/>
      <c r="B23" s="526" t="s">
        <v>42</v>
      </c>
      <c r="C23" s="527"/>
      <c r="D23" s="528">
        <f t="shared" si="5"/>
        <v>7113886</v>
      </c>
      <c r="E23" s="529">
        <f t="shared" si="0"/>
        <v>14.480221042467644</v>
      </c>
      <c r="F23" s="527"/>
      <c r="G23" s="530">
        <f>'20pobl'!J24</f>
        <v>5771238</v>
      </c>
      <c r="H23" s="531">
        <f t="shared" si="6"/>
        <v>14.817167138146889</v>
      </c>
      <c r="I23" s="527"/>
      <c r="J23" s="530">
        <f>'20pobl'!Q24</f>
        <v>933597</v>
      </c>
      <c r="K23" s="531">
        <f t="shared" si="7"/>
        <v>13.061644837961493</v>
      </c>
      <c r="L23" s="527"/>
      <c r="M23" s="530">
        <f>'20pobl'!X24</f>
        <v>409051</v>
      </c>
      <c r="N23" s="531">
        <f t="shared" si="1"/>
        <v>13.495565659288362</v>
      </c>
      <c r="O23" s="527"/>
      <c r="P23" s="532">
        <f t="shared" si="8"/>
        <v>213333</v>
      </c>
      <c r="Q23" s="533">
        <f t="shared" si="9"/>
        <v>2.9988251147122682</v>
      </c>
      <c r="R23" s="527"/>
      <c r="S23" s="530">
        <f>'44apbpcasaad'!G24</f>
        <v>55305</v>
      </c>
      <c r="T23" s="534">
        <f t="shared" si="10"/>
        <v>0.95828659292858831</v>
      </c>
      <c r="U23" s="527"/>
      <c r="V23" s="530">
        <f>'44apbpcasaad'!J24</f>
        <v>38373</v>
      </c>
      <c r="W23" s="534">
        <f t="shared" si="11"/>
        <v>4.1102317166828941</v>
      </c>
      <c r="X23" s="527"/>
      <c r="Y23" s="530">
        <f>'44apbpcasaad'!M24</f>
        <v>119655</v>
      </c>
      <c r="Z23" s="520">
        <f t="shared" si="12"/>
        <v>29.251853680836863</v>
      </c>
      <c r="AA23" s="521"/>
      <c r="AB23" s="522">
        <f t="shared" si="2"/>
        <v>15</v>
      </c>
      <c r="AC23" s="522">
        <v>13</v>
      </c>
      <c r="AD23" s="522">
        <f t="shared" si="13"/>
        <v>5</v>
      </c>
      <c r="AE23" s="523" t="str">
        <f t="shared" si="3"/>
        <v>Canarias</v>
      </c>
      <c r="AF23" s="524">
        <f t="shared" si="4"/>
        <v>3.1472871786108607</v>
      </c>
      <c r="AG23" s="396"/>
      <c r="AH23" s="522">
        <f t="shared" si="14"/>
        <v>15</v>
      </c>
      <c r="AI23" s="522">
        <v>13</v>
      </c>
      <c r="AJ23" s="522">
        <f t="shared" si="15"/>
        <v>10</v>
      </c>
      <c r="AK23" s="523" t="str">
        <f t="shared" si="16"/>
        <v>Comunitat Valenciana</v>
      </c>
      <c r="AL23" s="524">
        <f t="shared" si="17"/>
        <v>1.0739624707041153</v>
      </c>
      <c r="AM23" s="396"/>
      <c r="AN23" s="522">
        <f t="shared" si="18"/>
        <v>12</v>
      </c>
      <c r="AO23" s="522">
        <v>13</v>
      </c>
      <c r="AP23" s="522">
        <f t="shared" si="19"/>
        <v>6</v>
      </c>
      <c r="AQ23" s="523" t="str">
        <f t="shared" si="20"/>
        <v>Cantabria</v>
      </c>
      <c r="AR23" s="524">
        <f t="shared" si="21"/>
        <v>3.8614819113948537</v>
      </c>
      <c r="AS23" s="396"/>
      <c r="AT23" s="522">
        <f t="shared" si="22"/>
        <v>9</v>
      </c>
      <c r="AU23" s="522">
        <v>13</v>
      </c>
      <c r="AV23" s="522">
        <f t="shared" si="23"/>
        <v>17</v>
      </c>
      <c r="AW23" s="523" t="str">
        <f t="shared" si="24"/>
        <v>Rioja, La</v>
      </c>
      <c r="AX23" s="524">
        <f t="shared" si="25"/>
        <v>27.198988269155294</v>
      </c>
    </row>
    <row r="24" spans="1:50" s="329" customFormat="1" ht="18" customHeight="1" x14ac:dyDescent="0.25">
      <c r="A24" s="348"/>
      <c r="B24" s="526" t="s">
        <v>43</v>
      </c>
      <c r="C24" s="527"/>
      <c r="D24" s="528">
        <f t="shared" si="5"/>
        <v>1586989</v>
      </c>
      <c r="E24" s="529">
        <f t="shared" si="0"/>
        <v>3.2302951596307112</v>
      </c>
      <c r="F24" s="527"/>
      <c r="G24" s="530">
        <f>'20pobl'!J25</f>
        <v>1316655</v>
      </c>
      <c r="H24" s="531">
        <f t="shared" si="6"/>
        <v>3.3804007386763102</v>
      </c>
      <c r="I24" s="527"/>
      <c r="J24" s="530">
        <f>'20pobl'!Q25</f>
        <v>196028</v>
      </c>
      <c r="K24" s="531">
        <f t="shared" si="7"/>
        <v>2.7425624914132283</v>
      </c>
      <c r="L24" s="527"/>
      <c r="M24" s="530">
        <f>'20pobl'!X25</f>
        <v>74306</v>
      </c>
      <c r="N24" s="531">
        <f t="shared" si="1"/>
        <v>2.4515317206878384</v>
      </c>
      <c r="O24" s="527"/>
      <c r="P24" s="532">
        <f t="shared" si="8"/>
        <v>50387</v>
      </c>
      <c r="Q24" s="533">
        <f t="shared" si="9"/>
        <v>3.1750062539815964</v>
      </c>
      <c r="R24" s="527"/>
      <c r="S24" s="530">
        <f>'44apbpcasaad'!G25</f>
        <v>18061</v>
      </c>
      <c r="T24" s="534">
        <f t="shared" si="10"/>
        <v>1.3717336735895129</v>
      </c>
      <c r="U24" s="527"/>
      <c r="V24" s="530">
        <f>'44apbpcasaad'!J25</f>
        <v>9869</v>
      </c>
      <c r="W24" s="534">
        <f t="shared" si="11"/>
        <v>5.0344848695084377</v>
      </c>
      <c r="X24" s="527"/>
      <c r="Y24" s="530">
        <f>'44apbpcasaad'!M25</f>
        <v>22457</v>
      </c>
      <c r="Z24" s="520">
        <f t="shared" si="12"/>
        <v>30.222323903857024</v>
      </c>
      <c r="AA24" s="521"/>
      <c r="AB24" s="522">
        <f t="shared" si="2"/>
        <v>12</v>
      </c>
      <c r="AC24" s="522">
        <v>14</v>
      </c>
      <c r="AD24" s="522">
        <f t="shared" si="13"/>
        <v>9</v>
      </c>
      <c r="AE24" s="523" t="str">
        <f t="shared" si="3"/>
        <v>Cataluña</v>
      </c>
      <c r="AF24" s="524">
        <f t="shared" si="4"/>
        <v>3.088873806240819</v>
      </c>
      <c r="AG24" s="396"/>
      <c r="AH24" s="522">
        <f t="shared" si="14"/>
        <v>4</v>
      </c>
      <c r="AI24" s="522">
        <v>14</v>
      </c>
      <c r="AJ24" s="522">
        <f t="shared" si="15"/>
        <v>9</v>
      </c>
      <c r="AK24" s="523" t="str">
        <f t="shared" si="16"/>
        <v>Cataluña</v>
      </c>
      <c r="AL24" s="524">
        <f t="shared" si="17"/>
        <v>1.0194508274049356</v>
      </c>
      <c r="AM24" s="396"/>
      <c r="AN24" s="522">
        <f t="shared" si="18"/>
        <v>5</v>
      </c>
      <c r="AO24" s="522">
        <v>14</v>
      </c>
      <c r="AP24" s="522">
        <f t="shared" si="19"/>
        <v>18</v>
      </c>
      <c r="AQ24" s="523" t="str">
        <f t="shared" si="20"/>
        <v>Ceuta y Melilla</v>
      </c>
      <c r="AR24" s="524">
        <f t="shared" si="21"/>
        <v>3.7181546935965115</v>
      </c>
      <c r="AS24" s="396"/>
      <c r="AT24" s="522">
        <f t="shared" si="22"/>
        <v>7</v>
      </c>
      <c r="AU24" s="522">
        <v>14</v>
      </c>
      <c r="AV24" s="522">
        <f t="shared" si="23"/>
        <v>16</v>
      </c>
      <c r="AW24" s="523" t="str">
        <f t="shared" si="24"/>
        <v>País Vasco</v>
      </c>
      <c r="AX24" s="524">
        <f t="shared" si="25"/>
        <v>25.218364123671869</v>
      </c>
    </row>
    <row r="25" spans="1:50" s="329" customFormat="1" ht="18" customHeight="1" x14ac:dyDescent="0.25">
      <c r="B25" s="526" t="s">
        <v>44</v>
      </c>
      <c r="C25" s="527"/>
      <c r="D25" s="535">
        <f t="shared" si="5"/>
        <v>683854</v>
      </c>
      <c r="E25" s="529">
        <f t="shared" si="0"/>
        <v>1.3919757894314961</v>
      </c>
      <c r="F25" s="527"/>
      <c r="G25" s="536">
        <f>'20pobl'!J26</f>
        <v>540320</v>
      </c>
      <c r="H25" s="531">
        <f t="shared" si="6"/>
        <v>1.3872260593105894</v>
      </c>
      <c r="I25" s="527"/>
      <c r="J25" s="536">
        <f>'20pobl'!Q26</f>
        <v>99695</v>
      </c>
      <c r="K25" s="531">
        <f>J25*100/$J$30</f>
        <v>1.394799557111442</v>
      </c>
      <c r="L25" s="527"/>
      <c r="M25" s="536">
        <f>'20pobl'!X26</f>
        <v>43839</v>
      </c>
      <c r="N25" s="531">
        <f t="shared" si="1"/>
        <v>1.4463529069420256</v>
      </c>
      <c r="O25" s="527"/>
      <c r="P25" s="537">
        <f t="shared" si="8"/>
        <v>17234</v>
      </c>
      <c r="Q25" s="533">
        <f t="shared" si="9"/>
        <v>2.5201285654540295</v>
      </c>
      <c r="R25" s="527"/>
      <c r="S25" s="536">
        <f>'44apbpcasaad'!G26</f>
        <v>3563</v>
      </c>
      <c r="T25" s="534">
        <f t="shared" si="10"/>
        <v>0.65942404501036422</v>
      </c>
      <c r="U25" s="527"/>
      <c r="V25" s="536">
        <f>'44apbpcasaad'!J26</f>
        <v>2859</v>
      </c>
      <c r="W25" s="534">
        <f t="shared" si="11"/>
        <v>2.8677466272129997</v>
      </c>
      <c r="X25" s="527"/>
      <c r="Y25" s="536">
        <f>'44apbpcasaad'!M26</f>
        <v>10812</v>
      </c>
      <c r="Z25" s="520">
        <f t="shared" si="12"/>
        <v>24.662971326900706</v>
      </c>
      <c r="AA25" s="521"/>
      <c r="AB25" s="522">
        <f t="shared" si="2"/>
        <v>18</v>
      </c>
      <c r="AC25" s="522">
        <v>15</v>
      </c>
      <c r="AD25" s="522">
        <f t="shared" si="13"/>
        <v>13</v>
      </c>
      <c r="AE25" s="523" t="str">
        <f t="shared" si="3"/>
        <v>Madrid, Comunidad de</v>
      </c>
      <c r="AF25" s="524">
        <f t="shared" si="4"/>
        <v>2.9988251147122682</v>
      </c>
      <c r="AG25" s="396"/>
      <c r="AH25" s="522">
        <f t="shared" si="14"/>
        <v>18</v>
      </c>
      <c r="AI25" s="522">
        <v>15</v>
      </c>
      <c r="AJ25" s="522">
        <f t="shared" si="15"/>
        <v>13</v>
      </c>
      <c r="AK25" s="523" t="str">
        <f t="shared" si="16"/>
        <v>Madrid, Comunidad de</v>
      </c>
      <c r="AL25" s="524">
        <f t="shared" si="17"/>
        <v>0.95828659292858831</v>
      </c>
      <c r="AM25" s="396"/>
      <c r="AN25" s="522">
        <f t="shared" si="18"/>
        <v>19</v>
      </c>
      <c r="AO25" s="522">
        <v>15</v>
      </c>
      <c r="AP25" s="522">
        <f t="shared" si="19"/>
        <v>16</v>
      </c>
      <c r="AQ25" s="523" t="str">
        <f t="shared" si="20"/>
        <v>País Vasco</v>
      </c>
      <c r="AR25" s="524">
        <f t="shared" si="21"/>
        <v>3.6153540567418623</v>
      </c>
      <c r="AS25" s="396"/>
      <c r="AT25" s="522">
        <f t="shared" si="22"/>
        <v>15</v>
      </c>
      <c r="AU25" s="522">
        <v>15</v>
      </c>
      <c r="AV25" s="522">
        <f t="shared" si="23"/>
        <v>15</v>
      </c>
      <c r="AW25" s="523" t="str">
        <f t="shared" si="24"/>
        <v>Navarra, Comunidad Foral de</v>
      </c>
      <c r="AX25" s="524">
        <f t="shared" si="25"/>
        <v>24.662971326900706</v>
      </c>
    </row>
    <row r="26" spans="1:50" s="329" customFormat="1" ht="18" customHeight="1" x14ac:dyDescent="0.25">
      <c r="B26" s="526" t="s">
        <v>45</v>
      </c>
      <c r="C26" s="527"/>
      <c r="D26" s="535">
        <f t="shared" si="5"/>
        <v>2242343</v>
      </c>
      <c r="E26" s="529">
        <f t="shared" si="0"/>
        <v>4.5642595752912012</v>
      </c>
      <c r="F26" s="527"/>
      <c r="G26" s="536">
        <f>'20pobl'!J27</f>
        <v>1700124</v>
      </c>
      <c r="H26" s="531">
        <f t="shared" si="6"/>
        <v>4.3649250756206621</v>
      </c>
      <c r="I26" s="527"/>
      <c r="J26" s="536">
        <f>'20pobl'!Q27</f>
        <v>375067</v>
      </c>
      <c r="K26" s="531">
        <f t="shared" si="7"/>
        <v>5.2474375393662394</v>
      </c>
      <c r="L26" s="527"/>
      <c r="M26" s="536">
        <f>'20pobl'!X27</f>
        <v>167152</v>
      </c>
      <c r="N26" s="531">
        <f t="shared" si="1"/>
        <v>5.5147421497108384</v>
      </c>
      <c r="O26" s="527"/>
      <c r="P26" s="537">
        <f t="shared" si="8"/>
        <v>74024</v>
      </c>
      <c r="Q26" s="533">
        <f t="shared" si="9"/>
        <v>3.3011898714871006</v>
      </c>
      <c r="R26" s="527"/>
      <c r="S26" s="536">
        <f>'44apbpcasaad'!G27</f>
        <v>18311</v>
      </c>
      <c r="T26" s="534">
        <f t="shared" si="10"/>
        <v>1.0770390865607449</v>
      </c>
      <c r="U26" s="527"/>
      <c r="V26" s="536">
        <f>'44apbpcasaad'!J27</f>
        <v>13560</v>
      </c>
      <c r="W26" s="534">
        <f t="shared" si="11"/>
        <v>3.6153540567418623</v>
      </c>
      <c r="X26" s="527"/>
      <c r="Y26" s="536">
        <f>'44apbpcasaad'!M27</f>
        <v>42153</v>
      </c>
      <c r="Z26" s="520">
        <f t="shared" si="12"/>
        <v>25.218364123671869</v>
      </c>
      <c r="AA26" s="521"/>
      <c r="AB26" s="522">
        <f t="shared" si="2"/>
        <v>10</v>
      </c>
      <c r="AC26" s="522">
        <v>16</v>
      </c>
      <c r="AD26" s="522">
        <f t="shared" si="13"/>
        <v>17</v>
      </c>
      <c r="AE26" s="523" t="str">
        <f t="shared" si="3"/>
        <v>Rioja, La</v>
      </c>
      <c r="AF26" s="525">
        <f t="shared" si="4"/>
        <v>2.9253097431786124</v>
      </c>
      <c r="AG26" s="396"/>
      <c r="AH26" s="522">
        <f t="shared" si="14"/>
        <v>12</v>
      </c>
      <c r="AI26" s="522">
        <v>16</v>
      </c>
      <c r="AJ26" s="522">
        <f t="shared" si="15"/>
        <v>4</v>
      </c>
      <c r="AK26" s="523" t="str">
        <f t="shared" si="16"/>
        <v>Balears, Illes</v>
      </c>
      <c r="AL26" s="524">
        <f t="shared" si="17"/>
        <v>0.92307958747174912</v>
      </c>
      <c r="AM26" s="396"/>
      <c r="AN26" s="522">
        <f t="shared" si="18"/>
        <v>15</v>
      </c>
      <c r="AO26" s="522">
        <v>16</v>
      </c>
      <c r="AP26" s="522">
        <f t="shared" si="19"/>
        <v>3</v>
      </c>
      <c r="AQ26" s="523" t="str">
        <f t="shared" si="20"/>
        <v>Asturias, Principado de</v>
      </c>
      <c r="AR26" s="524">
        <f t="shared" si="21"/>
        <v>3.5080054610897355</v>
      </c>
      <c r="AS26" s="396"/>
      <c r="AT26" s="522">
        <f t="shared" si="22"/>
        <v>14</v>
      </c>
      <c r="AU26" s="522">
        <v>16</v>
      </c>
      <c r="AV26" s="522">
        <f t="shared" si="23"/>
        <v>6</v>
      </c>
      <c r="AW26" s="523" t="str">
        <f t="shared" si="24"/>
        <v>Cantabria</v>
      </c>
      <c r="AX26" s="524">
        <f t="shared" si="25"/>
        <v>23.757233659045632</v>
      </c>
    </row>
    <row r="27" spans="1:50" s="329" customFormat="1" ht="18" customHeight="1" x14ac:dyDescent="0.25">
      <c r="B27" s="526" t="s">
        <v>46</v>
      </c>
      <c r="C27" s="527"/>
      <c r="D27" s="535">
        <f t="shared" si="5"/>
        <v>326803</v>
      </c>
      <c r="E27" s="538">
        <f t="shared" si="0"/>
        <v>0.66520319236793413</v>
      </c>
      <c r="F27" s="527"/>
      <c r="G27" s="536">
        <f>'20pobl'!J28</f>
        <v>253300</v>
      </c>
      <c r="H27" s="539">
        <f t="shared" si="6"/>
        <v>0.65032640069472214</v>
      </c>
      <c r="I27" s="527"/>
      <c r="J27" s="536">
        <f>'20pobl'!Q28</f>
        <v>50572</v>
      </c>
      <c r="K27" s="539">
        <f t="shared" si="7"/>
        <v>0.7075360168738638</v>
      </c>
      <c r="L27" s="527"/>
      <c r="M27" s="536">
        <f>'20pobl'!X28</f>
        <v>22931</v>
      </c>
      <c r="N27" s="539">
        <f t="shared" si="1"/>
        <v>0.75654824492090567</v>
      </c>
      <c r="O27" s="527"/>
      <c r="P27" s="537">
        <f t="shared" si="8"/>
        <v>9560</v>
      </c>
      <c r="Q27" s="540">
        <f t="shared" si="9"/>
        <v>2.9253097431786124</v>
      </c>
      <c r="R27" s="527"/>
      <c r="S27" s="536">
        <f>'44apbpcasaad'!G28</f>
        <v>1604</v>
      </c>
      <c r="T27" s="541">
        <f t="shared" si="10"/>
        <v>0.63324121594946703</v>
      </c>
      <c r="U27" s="527"/>
      <c r="V27" s="536">
        <f>'44apbpcasaad'!J28</f>
        <v>1719</v>
      </c>
      <c r="W27" s="541">
        <f t="shared" si="11"/>
        <v>3.3991141343035673</v>
      </c>
      <c r="X27" s="527"/>
      <c r="Y27" s="536">
        <f>'44apbpcasaad'!M28</f>
        <v>6237</v>
      </c>
      <c r="Z27" s="542">
        <f t="shared" si="12"/>
        <v>27.198988269155294</v>
      </c>
      <c r="AA27" s="521"/>
      <c r="AB27" s="522">
        <f t="shared" si="2"/>
        <v>16</v>
      </c>
      <c r="AC27" s="522">
        <v>17</v>
      </c>
      <c r="AD27" s="522">
        <f t="shared" si="13"/>
        <v>4</v>
      </c>
      <c r="AE27" s="523" t="str">
        <f t="shared" si="3"/>
        <v>Balears, Illes</v>
      </c>
      <c r="AF27" s="524">
        <f t="shared" si="4"/>
        <v>2.7401819747104437</v>
      </c>
      <c r="AG27" s="396"/>
      <c r="AH27" s="522">
        <f t="shared" si="14"/>
        <v>19</v>
      </c>
      <c r="AI27" s="522">
        <v>17</v>
      </c>
      <c r="AJ27" s="522">
        <f t="shared" si="15"/>
        <v>2</v>
      </c>
      <c r="AK27" s="523" t="str">
        <f t="shared" si="16"/>
        <v>Aragón</v>
      </c>
      <c r="AL27" s="524">
        <f t="shared" si="17"/>
        <v>0.91497995640968832</v>
      </c>
      <c r="AM27" s="396"/>
      <c r="AN27" s="522">
        <f t="shared" si="18"/>
        <v>18</v>
      </c>
      <c r="AO27" s="522">
        <v>17</v>
      </c>
      <c r="AP27" s="522">
        <f t="shared" si="19"/>
        <v>12</v>
      </c>
      <c r="AQ27" s="523" t="str">
        <f t="shared" si="20"/>
        <v>Galicia</v>
      </c>
      <c r="AR27" s="524">
        <f t="shared" si="21"/>
        <v>3.4432142171425739</v>
      </c>
      <c r="AS27" s="396"/>
      <c r="AT27" s="522">
        <f t="shared" si="22"/>
        <v>13</v>
      </c>
      <c r="AU27" s="522">
        <v>17</v>
      </c>
      <c r="AV27" s="522">
        <f t="shared" si="23"/>
        <v>18</v>
      </c>
      <c r="AW27" s="523" t="str">
        <f t="shared" si="24"/>
        <v>Ceuta y Melilla</v>
      </c>
      <c r="AX27" s="524">
        <f t="shared" si="25"/>
        <v>22.657952069716774</v>
      </c>
    </row>
    <row r="28" spans="1:50" s="329" customFormat="1" ht="18" customHeight="1" x14ac:dyDescent="0.25">
      <c r="B28" s="526" t="s">
        <v>1</v>
      </c>
      <c r="C28" s="527"/>
      <c r="D28" s="535">
        <f t="shared" si="5"/>
        <v>170634</v>
      </c>
      <c r="E28" s="538">
        <f t="shared" si="0"/>
        <v>0.34732325445760925</v>
      </c>
      <c r="F28" s="527"/>
      <c r="G28" s="536">
        <f>'20pobl'!J29</f>
        <v>148157</v>
      </c>
      <c r="H28" s="539">
        <f t="shared" si="6"/>
        <v>0.38038061013710206</v>
      </c>
      <c r="I28" s="527"/>
      <c r="J28" s="536">
        <f>'20pobl'!Q29</f>
        <v>17428</v>
      </c>
      <c r="K28" s="539">
        <f t="shared" si="7"/>
        <v>0.24382934631965708</v>
      </c>
      <c r="L28" s="527"/>
      <c r="M28" s="536">
        <f>'20pobl'!X29</f>
        <v>5049</v>
      </c>
      <c r="N28" s="539">
        <f t="shared" si="1"/>
        <v>0.16657852202719695</v>
      </c>
      <c r="O28" s="527"/>
      <c r="P28" s="537">
        <f t="shared" si="8"/>
        <v>4013</v>
      </c>
      <c r="Q28" s="540">
        <f t="shared" si="9"/>
        <v>2.3518173400377416</v>
      </c>
      <c r="R28" s="527"/>
      <c r="S28" s="536">
        <f>'44apbpcasaad'!G29</f>
        <v>2221</v>
      </c>
      <c r="T28" s="541">
        <f t="shared" si="10"/>
        <v>1.4990854296455787</v>
      </c>
      <c r="U28" s="527"/>
      <c r="V28" s="536">
        <f>'44apbpcasaad'!J29</f>
        <v>648</v>
      </c>
      <c r="W28" s="541">
        <f t="shared" si="11"/>
        <v>3.7181546935965115</v>
      </c>
      <c r="X28" s="527"/>
      <c r="Y28" s="536">
        <f>'44apbpcasaad'!M29</f>
        <v>1144</v>
      </c>
      <c r="Z28" s="542">
        <f t="shared" si="12"/>
        <v>22.657952069716774</v>
      </c>
      <c r="AA28" s="521"/>
      <c r="AB28" s="522">
        <f t="shared" si="2"/>
        <v>19</v>
      </c>
      <c r="AC28" s="522">
        <v>18</v>
      </c>
      <c r="AD28" s="522">
        <f t="shared" si="13"/>
        <v>15</v>
      </c>
      <c r="AE28" s="523" t="str">
        <f t="shared" si="3"/>
        <v>Navarra, Comunidad Foral de</v>
      </c>
      <c r="AF28" s="524">
        <f t="shared" si="4"/>
        <v>2.5201285654540295</v>
      </c>
      <c r="AG28" s="396"/>
      <c r="AH28" s="522">
        <f t="shared" si="14"/>
        <v>2</v>
      </c>
      <c r="AI28" s="522">
        <v>18</v>
      </c>
      <c r="AJ28" s="522">
        <f t="shared" si="15"/>
        <v>15</v>
      </c>
      <c r="AK28" s="523" t="str">
        <f t="shared" si="16"/>
        <v>Navarra, Comunidad Foral de</v>
      </c>
      <c r="AL28" s="524">
        <f t="shared" si="17"/>
        <v>0.65942404501036422</v>
      </c>
      <c r="AM28" s="396"/>
      <c r="AN28" s="522">
        <f t="shared" si="18"/>
        <v>14</v>
      </c>
      <c r="AO28" s="522">
        <v>18</v>
      </c>
      <c r="AP28" s="522">
        <f t="shared" si="19"/>
        <v>17</v>
      </c>
      <c r="AQ28" s="523" t="str">
        <f t="shared" si="20"/>
        <v>Rioja, La</v>
      </c>
      <c r="AR28" s="524">
        <f t="shared" si="21"/>
        <v>3.3991141343035673</v>
      </c>
      <c r="AS28" s="396"/>
      <c r="AT28" s="522">
        <f t="shared" si="22"/>
        <v>17</v>
      </c>
      <c r="AU28" s="522">
        <v>18</v>
      </c>
      <c r="AV28" s="522">
        <f t="shared" si="23"/>
        <v>3</v>
      </c>
      <c r="AW28" s="523" t="str">
        <f t="shared" si="24"/>
        <v>Asturias, Principado de</v>
      </c>
      <c r="AX28" s="524">
        <f t="shared" si="25"/>
        <v>21.717662295612758</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2.3518173400377416</v>
      </c>
      <c r="AG29" s="396"/>
      <c r="AH29" s="518"/>
      <c r="AI29" s="518"/>
      <c r="AJ29" s="522">
        <f>MATCH(AI30,AH$11:AH$30,0)</f>
        <v>17</v>
      </c>
      <c r="AK29" s="523" t="str">
        <f t="shared" si="16"/>
        <v>Rioja, La</v>
      </c>
      <c r="AL29" s="524">
        <f t="shared" si="17"/>
        <v>0.63324121594946703</v>
      </c>
      <c r="AM29" s="396"/>
      <c r="AN29" s="518"/>
      <c r="AO29" s="518"/>
      <c r="AP29" s="522">
        <f>MATCH(AO30,AN$11:AN$30,0)</f>
        <v>15</v>
      </c>
      <c r="AQ29" s="523" t="str">
        <f t="shared" si="20"/>
        <v>Navarra, Comunidad Foral de</v>
      </c>
      <c r="AR29" s="524">
        <f>INDEX(W$11:W$30,AP29,1)</f>
        <v>2.8677466272129997</v>
      </c>
      <c r="AS29" s="396"/>
      <c r="AT29" s="518"/>
      <c r="AU29" s="518"/>
      <c r="AV29" s="522">
        <f>MATCH(AU30,AT$11:AT$30,0)</f>
        <v>12</v>
      </c>
      <c r="AW29" s="523" t="str">
        <f t="shared" si="24"/>
        <v>Galicia</v>
      </c>
      <c r="AX29" s="524">
        <f t="shared" si="25"/>
        <v>21.269392477674206</v>
      </c>
    </row>
    <row r="30" spans="1:50" s="336" customFormat="1" ht="18" customHeight="1" x14ac:dyDescent="0.2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1694611</v>
      </c>
      <c r="Q30" s="545">
        <f>P30*100/D30</f>
        <v>3.4493583199108246</v>
      </c>
      <c r="R30" s="320"/>
      <c r="S30" s="549">
        <f>SUM(S11:S28)</f>
        <v>447082</v>
      </c>
      <c r="T30" s="546">
        <f>S30*100/G30</f>
        <v>1.1478453528440495</v>
      </c>
      <c r="U30" s="320"/>
      <c r="V30" s="549">
        <f>SUM(V11:V28)</f>
        <v>334848</v>
      </c>
      <c r="W30" s="546">
        <f>V30*100/J30</f>
        <v>4.684746899038589</v>
      </c>
      <c r="X30" s="320"/>
      <c r="Y30" s="549">
        <f>SUM(Y11:Y28)</f>
        <v>912681</v>
      </c>
      <c r="Z30" s="551">
        <f>Y30*100/M30</f>
        <v>30.111517540563305</v>
      </c>
      <c r="AA30" s="521"/>
      <c r="AB30" s="522">
        <f>_xlfn.RANK.EQ(Q30,Q$11:Q$30,0)</f>
        <v>7</v>
      </c>
      <c r="AC30" s="522">
        <v>19</v>
      </c>
      <c r="AD30" s="518"/>
      <c r="AE30" s="518"/>
      <c r="AF30" s="552"/>
      <c r="AG30" s="337"/>
      <c r="AH30" s="522">
        <f t="shared" si="14"/>
        <v>8</v>
      </c>
      <c r="AI30" s="522">
        <v>19</v>
      </c>
      <c r="AJ30" s="518"/>
      <c r="AK30" s="518"/>
      <c r="AL30" s="552"/>
      <c r="AM30" s="337"/>
      <c r="AN30" s="522">
        <f t="shared" si="18"/>
        <v>7</v>
      </c>
      <c r="AO30" s="522">
        <v>19</v>
      </c>
      <c r="AP30" s="518"/>
      <c r="AQ30" s="518"/>
      <c r="AR30" s="552"/>
      <c r="AS30" s="337"/>
      <c r="AT30" s="522">
        <f t="shared" si="22"/>
        <v>8</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22" t="s">
        <v>170</v>
      </c>
      <c r="C33" s="1622"/>
      <c r="D33" s="1622"/>
      <c r="E33" s="1622"/>
      <c r="F33" s="1622"/>
      <c r="G33" s="1622"/>
      <c r="H33" s="1622"/>
      <c r="I33" s="1622"/>
      <c r="J33" s="1622"/>
      <c r="K33" s="1622"/>
      <c r="L33" s="1622"/>
      <c r="M33" s="1622"/>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23"/>
      <c r="C34" s="1623"/>
      <c r="D34" s="1623"/>
      <c r="E34" s="1623"/>
      <c r="F34" s="1623"/>
      <c r="G34" s="1623"/>
      <c r="H34" s="1623"/>
      <c r="I34" s="1623"/>
      <c r="J34" s="1623"/>
      <c r="K34" s="1623"/>
      <c r="L34" s="1623"/>
      <c r="M34" s="1623"/>
      <c r="N34" s="1623"/>
      <c r="O34" s="1623"/>
      <c r="P34" s="1623"/>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24"/>
      <c r="C35" s="1624"/>
      <c r="D35" s="1624"/>
      <c r="E35" s="1624"/>
      <c r="F35" s="1624"/>
      <c r="G35" s="1624"/>
      <c r="H35" s="1624"/>
      <c r="I35" s="1624"/>
      <c r="J35" s="1624"/>
      <c r="K35" s="1624"/>
      <c r="L35" s="1624"/>
      <c r="M35" s="1624"/>
      <c r="N35" s="1624"/>
      <c r="O35" s="1624"/>
      <c r="P35" s="1624"/>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71"/>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1401"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1409"/>
      <c r="AG1" s="311"/>
      <c r="AH1" s="311"/>
      <c r="AI1" s="311"/>
    </row>
    <row r="2" spans="1:36" s="343" customFormat="1" x14ac:dyDescent="0.35">
      <c r="B2" s="1445"/>
      <c r="C2" s="1445"/>
      <c r="Y2" s="331"/>
      <c r="Z2" s="331"/>
      <c r="AA2" s="331"/>
      <c r="AB2" s="331"/>
      <c r="AC2" s="396"/>
      <c r="AD2" s="396"/>
      <c r="AE2" s="556"/>
      <c r="AF2" s="1410"/>
      <c r="AG2" s="891"/>
      <c r="AH2" s="891"/>
      <c r="AI2" s="891"/>
    </row>
    <row r="3" spans="1:36" s="345" customFormat="1" ht="42" customHeight="1" x14ac:dyDescent="0.25">
      <c r="B3" s="1446"/>
      <c r="C3" s="1446"/>
      <c r="Y3" s="331"/>
      <c r="Z3" s="331"/>
      <c r="AA3" s="331"/>
      <c r="AB3" s="331"/>
      <c r="AC3" s="396"/>
      <c r="AD3" s="396"/>
      <c r="AE3" s="556"/>
      <c r="AF3" s="1410"/>
      <c r="AG3" s="891"/>
      <c r="AH3" s="891"/>
      <c r="AI3" s="891"/>
    </row>
    <row r="4" spans="1:36" s="345" customFormat="1" ht="24" customHeight="1" x14ac:dyDescent="0.25">
      <c r="A4" s="1541" t="s">
        <v>427</v>
      </c>
      <c r="B4" s="1541"/>
      <c r="C4" s="1541"/>
      <c r="D4" s="1541"/>
      <c r="E4" s="1541"/>
      <c r="F4" s="1541"/>
      <c r="G4" s="1541"/>
      <c r="H4" s="1541"/>
      <c r="I4" s="1541"/>
      <c r="J4" s="1541"/>
      <c r="K4" s="1541"/>
      <c r="L4" s="1541"/>
      <c r="M4" s="1541"/>
      <c r="N4" s="1541"/>
      <c r="O4" s="1541"/>
      <c r="P4" s="1541"/>
      <c r="Q4" s="1541"/>
      <c r="R4" s="1541"/>
      <c r="S4" s="1541"/>
      <c r="T4" s="1541"/>
      <c r="U4" s="1541"/>
      <c r="V4" s="1541"/>
      <c r="W4" s="1541"/>
      <c r="X4" s="1541"/>
      <c r="Y4" s="331"/>
      <c r="Z4" s="331"/>
      <c r="AA4" s="331"/>
      <c r="AB4" s="331"/>
      <c r="AC4" s="396"/>
      <c r="AD4" s="396"/>
      <c r="AE4" s="556"/>
      <c r="AF4" s="1410"/>
      <c r="AG4" s="891"/>
      <c r="AH4" s="891"/>
      <c r="AI4" s="891"/>
    </row>
    <row r="5" spans="1:36" s="345" customFormat="1" x14ac:dyDescent="0.25">
      <c r="A5" s="492"/>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AC5" s="556"/>
      <c r="AD5" s="556"/>
      <c r="AE5" s="556"/>
      <c r="AF5" s="1410"/>
      <c r="AG5" s="891"/>
    </row>
    <row r="6" spans="1:36" s="345" customFormat="1" ht="6.75" customHeight="1" x14ac:dyDescent="0.25">
      <c r="B6" s="1484"/>
      <c r="C6" s="1484"/>
      <c r="D6" s="1484"/>
      <c r="E6" s="1484"/>
      <c r="F6" s="1484"/>
      <c r="G6" s="1484"/>
      <c r="H6" s="1484"/>
      <c r="I6" s="1484"/>
      <c r="J6" s="1484"/>
      <c r="K6" s="1484"/>
      <c r="L6" s="1484"/>
      <c r="M6" s="1484"/>
      <c r="N6" s="1484"/>
      <c r="O6" s="1484"/>
      <c r="P6" s="1484"/>
      <c r="Q6" s="1484"/>
      <c r="R6" s="1484"/>
      <c r="S6" s="1484"/>
      <c r="T6" s="1484"/>
      <c r="U6" s="1484"/>
      <c r="V6" s="1484"/>
      <c r="W6" s="1484"/>
      <c r="X6" s="1484"/>
      <c r="Z6" s="891"/>
      <c r="AA6" s="891"/>
      <c r="AB6" s="891"/>
      <c r="AC6" s="556"/>
      <c r="AD6" s="556"/>
      <c r="AE6" s="556"/>
      <c r="AF6" s="1410"/>
      <c r="AG6" s="891"/>
      <c r="AH6" s="891"/>
      <c r="AI6" s="891"/>
    </row>
    <row r="7" spans="1:36" s="322" customFormat="1" ht="3.75" customHeight="1" x14ac:dyDescent="0.25">
      <c r="A7" s="316"/>
      <c r="B7" s="1569" t="s">
        <v>12</v>
      </c>
      <c r="C7" s="437"/>
      <c r="D7" s="1638" t="s">
        <v>250</v>
      </c>
      <c r="E7" s="882"/>
      <c r="F7" s="1641"/>
      <c r="G7" s="1641"/>
      <c r="H7" s="882"/>
      <c r="I7" s="752"/>
      <c r="J7" s="752"/>
      <c r="K7" s="752"/>
      <c r="L7" s="752"/>
      <c r="M7" s="882"/>
      <c r="N7" s="882"/>
      <c r="O7" s="882"/>
      <c r="P7" s="882"/>
      <c r="Q7" s="882"/>
      <c r="R7" s="882"/>
      <c r="S7" s="889"/>
      <c r="T7" s="882"/>
      <c r="U7" s="882"/>
      <c r="V7" s="890"/>
      <c r="W7" s="1644"/>
      <c r="X7" s="1645"/>
      <c r="Z7" s="320"/>
      <c r="AA7" s="320"/>
      <c r="AB7" s="320"/>
      <c r="AC7" s="513"/>
      <c r="AD7" s="513"/>
      <c r="AE7" s="513"/>
      <c r="AF7" s="874"/>
      <c r="AG7" s="320"/>
      <c r="AH7" s="320"/>
      <c r="AI7" s="320"/>
    </row>
    <row r="8" spans="1:36" s="322" customFormat="1" ht="14.25" customHeight="1" x14ac:dyDescent="0.25">
      <c r="A8" s="316"/>
      <c r="B8" s="1636"/>
      <c r="C8" s="437"/>
      <c r="D8" s="1639"/>
      <c r="E8" s="437"/>
      <c r="F8" s="1614" t="s">
        <v>270</v>
      </c>
      <c r="G8" s="1642"/>
      <c r="H8" s="437"/>
      <c r="I8" s="1614" t="s">
        <v>271</v>
      </c>
      <c r="J8" s="1630"/>
      <c r="K8" s="1632" t="s">
        <v>371</v>
      </c>
      <c r="L8" s="1633"/>
      <c r="M8" s="1633"/>
      <c r="N8" s="1633"/>
      <c r="O8" s="1633"/>
      <c r="P8" s="1633"/>
      <c r="Q8" s="1633"/>
      <c r="R8" s="1633"/>
      <c r="S8" s="1633"/>
      <c r="T8" s="1633"/>
      <c r="U8" s="1633"/>
      <c r="V8" s="1633"/>
      <c r="W8" s="1633"/>
      <c r="X8" s="1634"/>
      <c r="Z8" s="320"/>
      <c r="AA8" s="320"/>
      <c r="AB8" s="320"/>
      <c r="AC8" s="513"/>
      <c r="AD8" s="513"/>
      <c r="AE8" s="513"/>
      <c r="AF8" s="1411"/>
      <c r="AG8" s="320"/>
      <c r="AH8" s="320"/>
      <c r="AI8" s="320"/>
    </row>
    <row r="9" spans="1:36" s="322" customFormat="1" ht="28.5" customHeight="1" x14ac:dyDescent="0.25">
      <c r="A9" s="316"/>
      <c r="B9" s="1636"/>
      <c r="C9" s="437"/>
      <c r="D9" s="1640"/>
      <c r="E9" s="437"/>
      <c r="F9" s="1631"/>
      <c r="G9" s="1643"/>
      <c r="H9" s="437"/>
      <c r="I9" s="1631"/>
      <c r="J9" s="1628"/>
      <c r="K9" s="1625" t="s">
        <v>372</v>
      </c>
      <c r="L9" s="1626"/>
      <c r="M9" s="1627" t="s">
        <v>373</v>
      </c>
      <c r="N9" s="1628"/>
      <c r="O9" s="1625" t="s">
        <v>374</v>
      </c>
      <c r="P9" s="1626"/>
      <c r="Q9" s="1627" t="s">
        <v>375</v>
      </c>
      <c r="R9" s="1628"/>
      <c r="S9" s="1627" t="s">
        <v>376</v>
      </c>
      <c r="T9" s="1528"/>
      <c r="U9" s="1467" t="s">
        <v>113</v>
      </c>
      <c r="V9" s="1635"/>
      <c r="W9" s="1467" t="s">
        <v>377</v>
      </c>
      <c r="X9" s="1629"/>
      <c r="Z9" s="320"/>
      <c r="AA9" s="320"/>
      <c r="AB9" s="320"/>
      <c r="AC9" s="513"/>
      <c r="AD9" s="513"/>
      <c r="AE9" s="513"/>
      <c r="AF9" s="1411"/>
      <c r="AG9" s="320"/>
      <c r="AH9" s="320"/>
      <c r="AI9" s="320"/>
    </row>
    <row r="10" spans="1:36" s="322" customFormat="1" ht="22.5" customHeight="1" x14ac:dyDescent="0.25">
      <c r="A10" s="316"/>
      <c r="B10" s="1637"/>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411"/>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1401"/>
      <c r="AG11" s="329"/>
      <c r="AH11" s="329"/>
      <c r="AI11" s="329"/>
    </row>
    <row r="12" spans="1:36" s="331" customFormat="1" x14ac:dyDescent="0.35">
      <c r="A12" s="330"/>
      <c r="B12" s="755" t="s">
        <v>8</v>
      </c>
      <c r="C12" s="350"/>
      <c r="D12" s="892">
        <v>347017</v>
      </c>
      <c r="E12" s="350"/>
      <c r="F12" s="758">
        <v>11608</v>
      </c>
      <c r="G12" s="759">
        <v>3.3450810767195844</v>
      </c>
      <c r="H12" s="350"/>
      <c r="I12" s="758">
        <v>3387</v>
      </c>
      <c r="J12" s="759">
        <v>0.97603287447012677</v>
      </c>
      <c r="K12" s="758">
        <v>2980</v>
      </c>
      <c r="L12" s="759">
        <v>87.983466194272225</v>
      </c>
      <c r="M12" s="758">
        <v>54</v>
      </c>
      <c r="N12" s="759">
        <v>1.5943312666076175</v>
      </c>
      <c r="O12" s="758">
        <v>41</v>
      </c>
      <c r="P12" s="759">
        <v>1.210510776498376</v>
      </c>
      <c r="Q12" s="758">
        <v>299</v>
      </c>
      <c r="R12" s="759">
        <v>8.8278712725125477</v>
      </c>
      <c r="S12" s="758">
        <v>1</v>
      </c>
      <c r="T12" s="759">
        <v>2.9524653085326247E-2</v>
      </c>
      <c r="U12" s="758">
        <v>8</v>
      </c>
      <c r="V12" s="759">
        <v>0.23619722468260998</v>
      </c>
      <c r="W12" s="758">
        <v>4</v>
      </c>
      <c r="X12" s="759">
        <f t="shared" ref="X12:X29" si="0">W12/$I12*100</f>
        <v>0.11809861234130499</v>
      </c>
      <c r="Z12" s="360"/>
      <c r="AA12" s="360"/>
      <c r="AB12" s="360"/>
      <c r="AC12" s="604">
        <v>44316</v>
      </c>
      <c r="AD12" s="602">
        <v>23620</v>
      </c>
      <c r="AE12" s="602">
        <v>14066</v>
      </c>
      <c r="AF12" s="1399"/>
      <c r="AG12" s="360"/>
      <c r="AH12" s="360"/>
      <c r="AI12" s="361"/>
      <c r="AJ12" s="607"/>
    </row>
    <row r="13" spans="1:36" s="331" customFormat="1" x14ac:dyDescent="0.35">
      <c r="A13" s="330"/>
      <c r="B13" s="763" t="s">
        <v>7</v>
      </c>
      <c r="C13" s="350"/>
      <c r="D13" s="893">
        <v>49822</v>
      </c>
      <c r="E13" s="350"/>
      <c r="F13" s="765">
        <v>1216</v>
      </c>
      <c r="G13" s="766">
        <v>2.4406888523142389</v>
      </c>
      <c r="H13" s="350"/>
      <c r="I13" s="765">
        <v>627</v>
      </c>
      <c r="J13" s="766">
        <v>1.2584801894745292</v>
      </c>
      <c r="K13" s="765">
        <v>606</v>
      </c>
      <c r="L13" s="766">
        <v>96.650717703349287</v>
      </c>
      <c r="M13" s="765">
        <v>9</v>
      </c>
      <c r="N13" s="766">
        <v>1.4354066985645932</v>
      </c>
      <c r="O13" s="765">
        <v>1</v>
      </c>
      <c r="P13" s="766">
        <v>0.15948963317384371</v>
      </c>
      <c r="Q13" s="765">
        <v>5</v>
      </c>
      <c r="R13" s="766">
        <v>0.79744816586921841</v>
      </c>
      <c r="S13" s="765">
        <v>0</v>
      </c>
      <c r="T13" s="766">
        <v>0</v>
      </c>
      <c r="U13" s="765">
        <v>4</v>
      </c>
      <c r="V13" s="766">
        <v>0.63795853269537484</v>
      </c>
      <c r="W13" s="765">
        <v>2</v>
      </c>
      <c r="X13" s="766">
        <f t="shared" si="0"/>
        <v>0.31897926634768742</v>
      </c>
      <c r="Z13" s="360"/>
      <c r="AA13" s="360"/>
      <c r="AB13" s="360"/>
      <c r="AC13" s="604">
        <v>44347</v>
      </c>
      <c r="AD13" s="602">
        <v>21534</v>
      </c>
      <c r="AE13" s="602">
        <v>12150</v>
      </c>
      <c r="AF13" s="1399"/>
      <c r="AG13" s="360"/>
      <c r="AH13" s="360"/>
      <c r="AI13" s="361"/>
      <c r="AJ13" s="607"/>
    </row>
    <row r="14" spans="1:36" s="331" customFormat="1" x14ac:dyDescent="0.35">
      <c r="A14" s="330"/>
      <c r="B14" s="763" t="s">
        <v>37</v>
      </c>
      <c r="C14" s="350"/>
      <c r="D14" s="893">
        <v>33854</v>
      </c>
      <c r="E14" s="350"/>
      <c r="F14" s="765">
        <v>621</v>
      </c>
      <c r="G14" s="766">
        <v>1.8343474921722693</v>
      </c>
      <c r="H14" s="350"/>
      <c r="I14" s="765">
        <v>407</v>
      </c>
      <c r="J14" s="766">
        <v>1.2022213032433389</v>
      </c>
      <c r="K14" s="765">
        <v>370</v>
      </c>
      <c r="L14" s="766">
        <v>90.909090909090907</v>
      </c>
      <c r="M14" s="765">
        <v>0</v>
      </c>
      <c r="N14" s="766">
        <v>0</v>
      </c>
      <c r="O14" s="765">
        <v>16</v>
      </c>
      <c r="P14" s="766">
        <v>3.9312039312039313</v>
      </c>
      <c r="Q14" s="765">
        <v>1</v>
      </c>
      <c r="R14" s="766">
        <v>0.24570024570024571</v>
      </c>
      <c r="S14" s="765">
        <v>0</v>
      </c>
      <c r="T14" s="766">
        <v>0</v>
      </c>
      <c r="U14" s="765">
        <v>12</v>
      </c>
      <c r="V14" s="766">
        <v>2.9484029484029484</v>
      </c>
      <c r="W14" s="765">
        <v>8</v>
      </c>
      <c r="X14" s="766">
        <f t="shared" si="0"/>
        <v>1.9656019656019657</v>
      </c>
      <c r="Z14" s="360"/>
      <c r="AA14" s="360"/>
      <c r="AB14" s="360"/>
      <c r="AC14" s="604">
        <v>44377</v>
      </c>
      <c r="AD14" s="602">
        <v>21833</v>
      </c>
      <c r="AE14" s="602">
        <v>13954</v>
      </c>
      <c r="AF14" s="1399"/>
      <c r="AG14" s="360"/>
      <c r="AH14" s="360"/>
      <c r="AI14" s="361"/>
      <c r="AJ14" s="607"/>
    </row>
    <row r="15" spans="1:36" s="331" customFormat="1" x14ac:dyDescent="0.35">
      <c r="A15" s="330"/>
      <c r="B15" s="763" t="s">
        <v>38</v>
      </c>
      <c r="C15" s="350"/>
      <c r="D15" s="893">
        <v>34248</v>
      </c>
      <c r="E15" s="350"/>
      <c r="F15" s="765">
        <v>543</v>
      </c>
      <c r="G15" s="766">
        <v>1.5854940434477927</v>
      </c>
      <c r="H15" s="350"/>
      <c r="I15" s="765">
        <v>439</v>
      </c>
      <c r="J15" s="766">
        <v>1.2818266760102779</v>
      </c>
      <c r="K15" s="765">
        <v>365</v>
      </c>
      <c r="L15" s="766">
        <v>83.143507972665148</v>
      </c>
      <c r="M15" s="765">
        <v>5</v>
      </c>
      <c r="N15" s="766">
        <v>1.1389521640091116</v>
      </c>
      <c r="O15" s="765">
        <v>54</v>
      </c>
      <c r="P15" s="766">
        <v>12.300683371298406</v>
      </c>
      <c r="Q15" s="765">
        <v>0</v>
      </c>
      <c r="R15" s="766">
        <v>0</v>
      </c>
      <c r="S15" s="765">
        <v>3</v>
      </c>
      <c r="T15" s="766">
        <v>0.68337129840546695</v>
      </c>
      <c r="U15" s="765">
        <v>12</v>
      </c>
      <c r="V15" s="766">
        <v>2.7334851936218678</v>
      </c>
      <c r="W15" s="765">
        <v>0</v>
      </c>
      <c r="X15" s="766">
        <f t="shared" si="0"/>
        <v>0</v>
      </c>
      <c r="Z15" s="360"/>
      <c r="AA15" s="360"/>
      <c r="AB15" s="360"/>
      <c r="AC15" s="604">
        <v>44408</v>
      </c>
      <c r="AD15" s="602">
        <v>25882</v>
      </c>
      <c r="AE15" s="602">
        <v>13248</v>
      </c>
      <c r="AF15" s="1399"/>
      <c r="AG15" s="360"/>
      <c r="AH15" s="360"/>
      <c r="AI15" s="361"/>
      <c r="AJ15" s="607"/>
    </row>
    <row r="16" spans="1:36" s="331" customFormat="1" x14ac:dyDescent="0.35">
      <c r="A16" s="330"/>
      <c r="B16" s="763" t="s">
        <v>6</v>
      </c>
      <c r="C16" s="350"/>
      <c r="D16" s="893">
        <v>71093</v>
      </c>
      <c r="E16" s="350"/>
      <c r="F16" s="765">
        <v>2530</v>
      </c>
      <c r="G16" s="766">
        <v>3.5587188612099649</v>
      </c>
      <c r="H16" s="350"/>
      <c r="I16" s="765">
        <v>721</v>
      </c>
      <c r="J16" s="766">
        <v>1.0141645450325631</v>
      </c>
      <c r="K16" s="765">
        <v>689</v>
      </c>
      <c r="L16" s="766">
        <v>95.561719833564496</v>
      </c>
      <c r="M16" s="765">
        <v>8</v>
      </c>
      <c r="N16" s="766">
        <v>1.1095700416088765</v>
      </c>
      <c r="O16" s="765">
        <v>9</v>
      </c>
      <c r="P16" s="766">
        <v>1.248266296809986</v>
      </c>
      <c r="Q16" s="765">
        <v>1</v>
      </c>
      <c r="R16" s="766">
        <v>0.13869625520110956</v>
      </c>
      <c r="S16" s="765">
        <v>0</v>
      </c>
      <c r="T16" s="766">
        <v>0</v>
      </c>
      <c r="U16" s="765">
        <v>9</v>
      </c>
      <c r="V16" s="766">
        <v>1.248266296809986</v>
      </c>
      <c r="W16" s="765">
        <v>5</v>
      </c>
      <c r="X16" s="766">
        <f t="shared" si="0"/>
        <v>0.69348127600554788</v>
      </c>
      <c r="Z16" s="360"/>
      <c r="AA16" s="360"/>
      <c r="AB16" s="360"/>
      <c r="AC16" s="604">
        <v>44439</v>
      </c>
      <c r="AD16" s="602">
        <v>15551</v>
      </c>
      <c r="AE16" s="602">
        <v>13247</v>
      </c>
      <c r="AF16" s="1399"/>
      <c r="AG16" s="360"/>
      <c r="AH16" s="360"/>
      <c r="AI16" s="361"/>
      <c r="AJ16" s="607"/>
    </row>
    <row r="17" spans="1:36" s="331" customFormat="1" x14ac:dyDescent="0.35">
      <c r="A17" s="330"/>
      <c r="B17" s="763" t="s">
        <v>5</v>
      </c>
      <c r="C17" s="350"/>
      <c r="D17" s="894">
        <v>18907</v>
      </c>
      <c r="E17" s="350"/>
      <c r="F17" s="765">
        <v>1453</v>
      </c>
      <c r="G17" s="766">
        <v>7.6849843973131646</v>
      </c>
      <c r="H17" s="350"/>
      <c r="I17" s="765">
        <v>271</v>
      </c>
      <c r="J17" s="766">
        <v>1.4333315703178717</v>
      </c>
      <c r="K17" s="769">
        <v>207</v>
      </c>
      <c r="L17" s="766">
        <v>76.383763837638369</v>
      </c>
      <c r="M17" s="769">
        <v>2</v>
      </c>
      <c r="N17" s="766">
        <v>0.73800738007380073</v>
      </c>
      <c r="O17" s="769">
        <v>2</v>
      </c>
      <c r="P17" s="766">
        <v>0.73800738007380073</v>
      </c>
      <c r="Q17" s="769">
        <v>39</v>
      </c>
      <c r="R17" s="766">
        <v>14.391143911439114</v>
      </c>
      <c r="S17" s="769">
        <v>0</v>
      </c>
      <c r="T17" s="766">
        <v>0</v>
      </c>
      <c r="U17" s="769">
        <v>18</v>
      </c>
      <c r="V17" s="766">
        <v>6.6420664206642073</v>
      </c>
      <c r="W17" s="769">
        <v>3</v>
      </c>
      <c r="X17" s="766">
        <f t="shared" si="0"/>
        <v>1.107011070110701</v>
      </c>
      <c r="Z17" s="360"/>
      <c r="AA17" s="360"/>
      <c r="AB17" s="360"/>
      <c r="AC17" s="604">
        <v>44469</v>
      </c>
      <c r="AD17" s="602">
        <v>29199</v>
      </c>
      <c r="AE17" s="602">
        <v>15187</v>
      </c>
      <c r="AF17" s="1399"/>
      <c r="AG17" s="360"/>
      <c r="AH17" s="360"/>
      <c r="AI17" s="361"/>
      <c r="AJ17" s="607"/>
    </row>
    <row r="18" spans="1:36" s="331" customFormat="1" x14ac:dyDescent="0.35">
      <c r="A18" s="330"/>
      <c r="B18" s="763" t="s">
        <v>4</v>
      </c>
      <c r="C18" s="350"/>
      <c r="D18" s="893">
        <v>127186</v>
      </c>
      <c r="E18" s="350"/>
      <c r="F18" s="765">
        <v>1365</v>
      </c>
      <c r="G18" s="766">
        <v>1.0732313304923498</v>
      </c>
      <c r="H18" s="350"/>
      <c r="I18" s="765">
        <v>1459</v>
      </c>
      <c r="J18" s="766">
        <v>1.1471388360354127</v>
      </c>
      <c r="K18" s="765">
        <v>1334</v>
      </c>
      <c r="L18" s="766">
        <v>91.432488005483208</v>
      </c>
      <c r="M18" s="765">
        <v>47</v>
      </c>
      <c r="N18" s="766">
        <v>3.2213845099383138</v>
      </c>
      <c r="O18" s="765">
        <v>0</v>
      </c>
      <c r="P18" s="766">
        <v>0</v>
      </c>
      <c r="Q18" s="765">
        <v>0</v>
      </c>
      <c r="R18" s="766">
        <v>0</v>
      </c>
      <c r="S18" s="765">
        <v>0</v>
      </c>
      <c r="T18" s="766">
        <v>0</v>
      </c>
      <c r="U18" s="765">
        <v>46</v>
      </c>
      <c r="V18" s="766">
        <v>3.1528444139821796</v>
      </c>
      <c r="W18" s="765">
        <v>32</v>
      </c>
      <c r="X18" s="766">
        <f t="shared" si="0"/>
        <v>2.1932830705962991</v>
      </c>
      <c r="Z18" s="360"/>
      <c r="AA18" s="360"/>
      <c r="AB18" s="360"/>
      <c r="AC18" s="604">
        <v>44500</v>
      </c>
      <c r="AD18" s="602">
        <v>26213</v>
      </c>
      <c r="AE18" s="602">
        <v>13678</v>
      </c>
      <c r="AF18" s="1399"/>
      <c r="AG18" s="360"/>
      <c r="AH18" s="360"/>
      <c r="AI18" s="361"/>
      <c r="AJ18" s="607"/>
    </row>
    <row r="19" spans="1:36" s="331" customFormat="1" x14ac:dyDescent="0.35">
      <c r="A19" s="330"/>
      <c r="B19" s="763" t="s">
        <v>40</v>
      </c>
      <c r="C19" s="350"/>
      <c r="D19" s="893">
        <v>81518</v>
      </c>
      <c r="E19" s="350"/>
      <c r="F19" s="765">
        <v>1328</v>
      </c>
      <c r="G19" s="766">
        <v>1.6290880541720847</v>
      </c>
      <c r="H19" s="350"/>
      <c r="I19" s="765">
        <v>1103</v>
      </c>
      <c r="J19" s="766">
        <v>1.3530753943914227</v>
      </c>
      <c r="K19" s="765">
        <v>932</v>
      </c>
      <c r="L19" s="766">
        <v>84.496826835902084</v>
      </c>
      <c r="M19" s="765">
        <v>37</v>
      </c>
      <c r="N19" s="766">
        <v>3.3544877606527654</v>
      </c>
      <c r="O19" s="765">
        <v>14</v>
      </c>
      <c r="P19" s="766">
        <v>1.2692656391659112</v>
      </c>
      <c r="Q19" s="765">
        <v>8</v>
      </c>
      <c r="R19" s="766">
        <v>0.72529465095194923</v>
      </c>
      <c r="S19" s="765">
        <v>0</v>
      </c>
      <c r="T19" s="766">
        <v>0</v>
      </c>
      <c r="U19" s="765">
        <v>16</v>
      </c>
      <c r="V19" s="766">
        <v>1.4505893019038985</v>
      </c>
      <c r="W19" s="765">
        <v>96</v>
      </c>
      <c r="X19" s="766">
        <f t="shared" si="0"/>
        <v>8.7035358114233912</v>
      </c>
      <c r="Z19" s="360"/>
      <c r="AA19" s="360"/>
      <c r="AB19" s="360"/>
      <c r="AC19" s="604">
        <v>44530</v>
      </c>
      <c r="AD19" s="602">
        <v>25655</v>
      </c>
      <c r="AE19" s="602">
        <v>14422</v>
      </c>
      <c r="AF19" s="1399"/>
      <c r="AG19" s="360"/>
      <c r="AH19" s="360"/>
      <c r="AI19" s="361"/>
      <c r="AJ19" s="607"/>
    </row>
    <row r="20" spans="1:36" s="331" customFormat="1" x14ac:dyDescent="0.35">
      <c r="A20" s="330"/>
      <c r="B20" s="763" t="s">
        <v>41</v>
      </c>
      <c r="C20" s="350"/>
      <c r="D20" s="893">
        <v>250944</v>
      </c>
      <c r="E20" s="350"/>
      <c r="F20" s="765">
        <v>5135</v>
      </c>
      <c r="G20" s="766">
        <v>2.0462732721244579</v>
      </c>
      <c r="H20" s="350"/>
      <c r="I20" s="765">
        <v>3403</v>
      </c>
      <c r="J20" s="766">
        <v>1.3560794440193829</v>
      </c>
      <c r="K20" s="765">
        <v>2560</v>
      </c>
      <c r="L20" s="766">
        <v>75.227740229209516</v>
      </c>
      <c r="M20" s="765">
        <v>22</v>
      </c>
      <c r="N20" s="766">
        <v>0.64648839259476931</v>
      </c>
      <c r="O20" s="765">
        <v>770</v>
      </c>
      <c r="P20" s="766">
        <v>22.627093740816925</v>
      </c>
      <c r="Q20" s="765">
        <v>0</v>
      </c>
      <c r="R20" s="766">
        <v>0</v>
      </c>
      <c r="S20" s="765">
        <v>2</v>
      </c>
      <c r="T20" s="766">
        <v>5.877167205406994E-2</v>
      </c>
      <c r="U20" s="765">
        <v>48</v>
      </c>
      <c r="V20" s="766">
        <v>1.4105201292976786</v>
      </c>
      <c r="W20" s="765">
        <v>1</v>
      </c>
      <c r="X20" s="766">
        <f t="shared" si="0"/>
        <v>2.938583602703497E-2</v>
      </c>
      <c r="Z20" s="360"/>
      <c r="AA20" s="360"/>
      <c r="AB20" s="360"/>
      <c r="AC20" s="604">
        <v>44561</v>
      </c>
      <c r="AD20" s="602">
        <v>24712</v>
      </c>
      <c r="AE20" s="602">
        <v>14501</v>
      </c>
      <c r="AF20" s="1399"/>
      <c r="AG20" s="360"/>
      <c r="AH20" s="360"/>
      <c r="AI20" s="361"/>
      <c r="AJ20" s="607"/>
    </row>
    <row r="21" spans="1:36" s="331" customFormat="1" x14ac:dyDescent="0.35">
      <c r="A21" s="330"/>
      <c r="B21" s="763" t="s">
        <v>3</v>
      </c>
      <c r="C21" s="350"/>
      <c r="D21" s="893">
        <v>180393</v>
      </c>
      <c r="E21" s="350"/>
      <c r="F21" s="765">
        <v>2637</v>
      </c>
      <c r="G21" s="766">
        <v>1.4618083850260266</v>
      </c>
      <c r="H21" s="350"/>
      <c r="I21" s="765">
        <v>1837</v>
      </c>
      <c r="J21" s="766">
        <v>1.0183321969256012</v>
      </c>
      <c r="K21" s="765">
        <v>1718</v>
      </c>
      <c r="L21" s="766">
        <v>93.522046815459987</v>
      </c>
      <c r="M21" s="765">
        <v>42</v>
      </c>
      <c r="N21" s="766">
        <v>2.2863364180729451</v>
      </c>
      <c r="O21" s="765">
        <v>64</v>
      </c>
      <c r="P21" s="766">
        <v>3.4839412084921069</v>
      </c>
      <c r="Q21" s="765">
        <v>2</v>
      </c>
      <c r="R21" s="766">
        <v>0.10887316276537834</v>
      </c>
      <c r="S21" s="765">
        <v>1</v>
      </c>
      <c r="T21" s="766">
        <v>5.443658138268917E-2</v>
      </c>
      <c r="U21" s="765">
        <v>0</v>
      </c>
      <c r="V21" s="766">
        <v>0</v>
      </c>
      <c r="W21" s="765">
        <v>10</v>
      </c>
      <c r="X21" s="766">
        <f t="shared" si="0"/>
        <v>0.54436581382689164</v>
      </c>
      <c r="Z21" s="360"/>
      <c r="AA21" s="360"/>
      <c r="AB21" s="360"/>
      <c r="AC21" s="604">
        <v>44592</v>
      </c>
      <c r="AD21" s="602">
        <v>15800</v>
      </c>
      <c r="AE21" s="602">
        <v>18653</v>
      </c>
      <c r="AF21" s="1399"/>
      <c r="AG21" s="360"/>
      <c r="AH21" s="360"/>
      <c r="AI21" s="361"/>
      <c r="AJ21" s="607"/>
    </row>
    <row r="22" spans="1:36" s="331" customFormat="1" x14ac:dyDescent="0.35">
      <c r="A22" s="330"/>
      <c r="B22" s="763" t="s">
        <v>2</v>
      </c>
      <c r="C22" s="350"/>
      <c r="D22" s="893">
        <v>37186</v>
      </c>
      <c r="E22" s="350"/>
      <c r="F22" s="765">
        <v>1271</v>
      </c>
      <c r="G22" s="766">
        <v>3.4179529930619048</v>
      </c>
      <c r="H22" s="350"/>
      <c r="I22" s="765">
        <v>453</v>
      </c>
      <c r="J22" s="766">
        <v>1.2182003979992471</v>
      </c>
      <c r="K22" s="765">
        <v>374</v>
      </c>
      <c r="L22" s="766">
        <v>82.560706401765998</v>
      </c>
      <c r="M22" s="765">
        <v>6</v>
      </c>
      <c r="N22" s="766">
        <v>1.3245033112582782</v>
      </c>
      <c r="O22" s="765">
        <v>57</v>
      </c>
      <c r="P22" s="766">
        <v>12.582781456953644</v>
      </c>
      <c r="Q22" s="765">
        <v>0</v>
      </c>
      <c r="R22" s="766">
        <v>0</v>
      </c>
      <c r="S22" s="765">
        <v>0</v>
      </c>
      <c r="T22" s="766">
        <v>0</v>
      </c>
      <c r="U22" s="765">
        <v>6</v>
      </c>
      <c r="V22" s="766">
        <v>1.3245033112582782</v>
      </c>
      <c r="W22" s="765">
        <v>10</v>
      </c>
      <c r="X22" s="766">
        <f t="shared" si="0"/>
        <v>2.2075055187637971</v>
      </c>
      <c r="Z22" s="360"/>
      <c r="AA22" s="360"/>
      <c r="AB22" s="360"/>
      <c r="AC22" s="604">
        <v>44620</v>
      </c>
      <c r="AD22" s="602">
        <v>21660</v>
      </c>
      <c r="AE22" s="602">
        <v>18762</v>
      </c>
      <c r="AF22" s="1399"/>
      <c r="AG22" s="360"/>
      <c r="AH22" s="360"/>
      <c r="AI22" s="361"/>
      <c r="AJ22" s="607"/>
    </row>
    <row r="23" spans="1:36" s="331" customFormat="1" x14ac:dyDescent="0.35">
      <c r="A23" s="330"/>
      <c r="B23" s="763" t="s">
        <v>35</v>
      </c>
      <c r="C23" s="350"/>
      <c r="D23" s="893">
        <v>93892</v>
      </c>
      <c r="E23" s="350"/>
      <c r="F23" s="765">
        <v>2527</v>
      </c>
      <c r="G23" s="766">
        <v>2.6913901077834108</v>
      </c>
      <c r="H23" s="350"/>
      <c r="I23" s="765">
        <v>1132</v>
      </c>
      <c r="J23" s="766">
        <v>1.2056405231542622</v>
      </c>
      <c r="K23" s="765">
        <v>1076</v>
      </c>
      <c r="L23" s="766">
        <v>95.053003533568898</v>
      </c>
      <c r="M23" s="765">
        <v>14</v>
      </c>
      <c r="N23" s="766">
        <v>1.2367491166077738</v>
      </c>
      <c r="O23" s="765">
        <v>2</v>
      </c>
      <c r="P23" s="766">
        <v>0.17667844522968199</v>
      </c>
      <c r="Q23" s="765">
        <v>1</v>
      </c>
      <c r="R23" s="766">
        <v>8.8339222614840993E-2</v>
      </c>
      <c r="S23" s="765">
        <v>0</v>
      </c>
      <c r="T23" s="766">
        <v>0</v>
      </c>
      <c r="U23" s="765">
        <v>37</v>
      </c>
      <c r="V23" s="766">
        <v>3.2685512367491167</v>
      </c>
      <c r="W23" s="765">
        <v>2</v>
      </c>
      <c r="X23" s="766">
        <f t="shared" si="0"/>
        <v>0.17667844522968199</v>
      </c>
      <c r="Z23" s="360"/>
      <c r="AA23" s="360"/>
      <c r="AB23" s="360"/>
      <c r="AC23" s="604">
        <v>44651</v>
      </c>
      <c r="AD23" s="602">
        <v>28954</v>
      </c>
      <c r="AE23" s="602">
        <v>17183</v>
      </c>
      <c r="AF23" s="1399"/>
      <c r="AG23" s="360"/>
      <c r="AH23" s="360"/>
      <c r="AI23" s="361"/>
      <c r="AJ23" s="607"/>
    </row>
    <row r="24" spans="1:36" s="331" customFormat="1" x14ac:dyDescent="0.35">
      <c r="A24" s="330"/>
      <c r="B24" s="763" t="s">
        <v>42</v>
      </c>
      <c r="C24" s="350"/>
      <c r="D24" s="893">
        <v>213333</v>
      </c>
      <c r="E24" s="350"/>
      <c r="F24" s="765">
        <v>4509</v>
      </c>
      <c r="G24" s="766">
        <v>2.1135970524953946</v>
      </c>
      <c r="H24" s="350"/>
      <c r="I24" s="765">
        <v>2415</v>
      </c>
      <c r="J24" s="766">
        <v>1.1320330188015919</v>
      </c>
      <c r="K24" s="765">
        <v>1789</v>
      </c>
      <c r="L24" s="766">
        <v>74.078674948240163</v>
      </c>
      <c r="M24" s="765">
        <v>103</v>
      </c>
      <c r="N24" s="766">
        <v>4.2650103519668736</v>
      </c>
      <c r="O24" s="765">
        <v>0</v>
      </c>
      <c r="P24" s="766">
        <v>0</v>
      </c>
      <c r="Q24" s="765">
        <v>0</v>
      </c>
      <c r="R24" s="766">
        <v>0</v>
      </c>
      <c r="S24" s="765">
        <v>0</v>
      </c>
      <c r="T24" s="766">
        <v>0</v>
      </c>
      <c r="U24" s="765">
        <v>31</v>
      </c>
      <c r="V24" s="766">
        <v>1.2836438923395446</v>
      </c>
      <c r="W24" s="765">
        <v>492</v>
      </c>
      <c r="X24" s="766">
        <f t="shared" si="0"/>
        <v>20.372670807453417</v>
      </c>
      <c r="Z24" s="360"/>
      <c r="AA24" s="360"/>
      <c r="AB24" s="360"/>
      <c r="AC24" s="604">
        <v>44681</v>
      </c>
      <c r="AD24" s="602">
        <v>20498</v>
      </c>
      <c r="AE24" s="602">
        <v>16055</v>
      </c>
      <c r="AF24" s="1399"/>
      <c r="AG24" s="360"/>
      <c r="AH24" s="360"/>
      <c r="AI24" s="361"/>
      <c r="AJ24" s="607"/>
    </row>
    <row r="25" spans="1:36" x14ac:dyDescent="0.35">
      <c r="A25" s="332"/>
      <c r="B25" s="763" t="s">
        <v>43</v>
      </c>
      <c r="C25" s="350"/>
      <c r="D25" s="893">
        <v>50387</v>
      </c>
      <c r="E25" s="350"/>
      <c r="F25" s="765">
        <v>975</v>
      </c>
      <c r="G25" s="766">
        <v>1.9350229225792368</v>
      </c>
      <c r="H25" s="350"/>
      <c r="I25" s="765">
        <v>518</v>
      </c>
      <c r="J25" s="766">
        <v>1.0280429475856869</v>
      </c>
      <c r="K25" s="765">
        <v>386</v>
      </c>
      <c r="L25" s="766">
        <v>74.517374517374506</v>
      </c>
      <c r="M25" s="765">
        <v>9</v>
      </c>
      <c r="N25" s="766">
        <v>1.7374517374517375</v>
      </c>
      <c r="O25" s="765">
        <v>0</v>
      </c>
      <c r="P25" s="766">
        <v>0</v>
      </c>
      <c r="Q25" s="765">
        <v>77</v>
      </c>
      <c r="R25" s="766">
        <v>14.864864864864865</v>
      </c>
      <c r="S25" s="765">
        <v>14</v>
      </c>
      <c r="T25" s="766">
        <v>2.7027027027027026</v>
      </c>
      <c r="U25" s="765">
        <v>16</v>
      </c>
      <c r="V25" s="766">
        <v>3.0888030888030888</v>
      </c>
      <c r="W25" s="765">
        <v>16</v>
      </c>
      <c r="X25" s="766">
        <f t="shared" si="0"/>
        <v>3.0888030888030888</v>
      </c>
      <c r="Z25" s="360"/>
      <c r="AA25" s="360"/>
      <c r="AB25" s="360"/>
      <c r="AC25" s="604">
        <v>44712</v>
      </c>
      <c r="AD25" s="602">
        <v>23876</v>
      </c>
      <c r="AE25" s="602">
        <v>15983</v>
      </c>
      <c r="AF25" s="1399"/>
      <c r="AG25" s="360"/>
      <c r="AH25" s="360"/>
      <c r="AI25" s="361"/>
      <c r="AJ25" s="607"/>
    </row>
    <row r="26" spans="1:36" s="331" customFormat="1" x14ac:dyDescent="0.35">
      <c r="B26" s="763" t="s">
        <v>44</v>
      </c>
      <c r="C26" s="350"/>
      <c r="D26" s="895">
        <v>17234</v>
      </c>
      <c r="E26" s="350"/>
      <c r="F26" s="769">
        <v>243</v>
      </c>
      <c r="G26" s="766">
        <v>1.4100034814900777</v>
      </c>
      <c r="H26" s="350"/>
      <c r="I26" s="769">
        <v>252</v>
      </c>
      <c r="J26" s="766">
        <v>1.4622258326563771</v>
      </c>
      <c r="K26" s="769">
        <v>242</v>
      </c>
      <c r="L26" s="766">
        <v>96.031746031746039</v>
      </c>
      <c r="M26" s="769">
        <v>5</v>
      </c>
      <c r="N26" s="766">
        <v>1.984126984126984</v>
      </c>
      <c r="O26" s="769">
        <v>0</v>
      </c>
      <c r="P26" s="766">
        <v>0</v>
      </c>
      <c r="Q26" s="769">
        <v>0</v>
      </c>
      <c r="R26" s="766">
        <v>0</v>
      </c>
      <c r="S26" s="769">
        <v>0</v>
      </c>
      <c r="T26" s="766">
        <v>0</v>
      </c>
      <c r="U26" s="769">
        <v>5</v>
      </c>
      <c r="V26" s="766">
        <v>1.984126984126984</v>
      </c>
      <c r="W26" s="769">
        <v>0</v>
      </c>
      <c r="X26" s="766">
        <f t="shared" si="0"/>
        <v>0</v>
      </c>
      <c r="Z26" s="360"/>
      <c r="AA26" s="360"/>
      <c r="AB26" s="360"/>
      <c r="AC26" s="604">
        <v>44742</v>
      </c>
      <c r="AD26" s="602">
        <v>25318</v>
      </c>
      <c r="AE26" s="602">
        <v>16449</v>
      </c>
      <c r="AF26" s="1399"/>
      <c r="AG26" s="360"/>
      <c r="AH26" s="360"/>
      <c r="AI26" s="361"/>
      <c r="AJ26" s="607"/>
    </row>
    <row r="27" spans="1:36" s="331" customFormat="1" x14ac:dyDescent="0.35">
      <c r="B27" s="763" t="s">
        <v>45</v>
      </c>
      <c r="C27" s="350"/>
      <c r="D27" s="895">
        <v>74024</v>
      </c>
      <c r="E27" s="350"/>
      <c r="F27" s="769">
        <v>1245</v>
      </c>
      <c r="G27" s="766">
        <v>1.6818869555819733</v>
      </c>
      <c r="H27" s="350"/>
      <c r="I27" s="769">
        <v>1065</v>
      </c>
      <c r="J27" s="766">
        <v>1.438722576461688</v>
      </c>
      <c r="K27" s="769">
        <v>890</v>
      </c>
      <c r="L27" s="766">
        <v>83.568075117370881</v>
      </c>
      <c r="M27" s="769">
        <v>36</v>
      </c>
      <c r="N27" s="766">
        <v>3.3802816901408446</v>
      </c>
      <c r="O27" s="769">
        <v>87</v>
      </c>
      <c r="P27" s="766">
        <v>8.169014084507042</v>
      </c>
      <c r="Q27" s="769">
        <v>7</v>
      </c>
      <c r="R27" s="766">
        <v>0.65727699530516426</v>
      </c>
      <c r="S27" s="769">
        <v>22</v>
      </c>
      <c r="T27" s="766">
        <v>2.0657276995305165</v>
      </c>
      <c r="U27" s="769">
        <v>20</v>
      </c>
      <c r="V27" s="766">
        <v>1.8779342723004695</v>
      </c>
      <c r="W27" s="769">
        <v>3</v>
      </c>
      <c r="X27" s="766">
        <f t="shared" si="0"/>
        <v>0.28169014084507044</v>
      </c>
      <c r="Z27" s="360"/>
      <c r="AA27" s="360"/>
      <c r="AB27" s="360"/>
      <c r="AC27" s="604">
        <v>44773</v>
      </c>
      <c r="AD27" s="602">
        <v>29962</v>
      </c>
      <c r="AE27" s="602">
        <v>16217</v>
      </c>
      <c r="AF27" s="1399"/>
      <c r="AG27" s="360"/>
      <c r="AH27" s="360"/>
      <c r="AI27" s="361"/>
      <c r="AJ27" s="607"/>
    </row>
    <row r="28" spans="1:36" s="331" customFormat="1" x14ac:dyDescent="0.35">
      <c r="B28" s="763" t="s">
        <v>46</v>
      </c>
      <c r="C28" s="350"/>
      <c r="D28" s="895">
        <v>9560</v>
      </c>
      <c r="E28" s="350"/>
      <c r="F28" s="769">
        <v>245</v>
      </c>
      <c r="G28" s="775">
        <v>2.5627615062761508</v>
      </c>
      <c r="H28" s="350"/>
      <c r="I28" s="769">
        <v>168</v>
      </c>
      <c r="J28" s="775">
        <v>1.7573221757322177</v>
      </c>
      <c r="K28" s="769">
        <v>63</v>
      </c>
      <c r="L28" s="775">
        <v>37.5</v>
      </c>
      <c r="M28" s="769">
        <v>1</v>
      </c>
      <c r="N28" s="775">
        <v>0.59523809523809523</v>
      </c>
      <c r="O28" s="769">
        <v>104</v>
      </c>
      <c r="P28" s="775">
        <v>61.904761904761905</v>
      </c>
      <c r="Q28" s="769">
        <v>0</v>
      </c>
      <c r="R28" s="775">
        <v>0</v>
      </c>
      <c r="S28" s="769">
        <v>0</v>
      </c>
      <c r="T28" s="775">
        <v>0</v>
      </c>
      <c r="U28" s="769">
        <v>0</v>
      </c>
      <c r="V28" s="775">
        <v>0</v>
      </c>
      <c r="W28" s="769">
        <v>0</v>
      </c>
      <c r="X28" s="775">
        <f t="shared" si="0"/>
        <v>0</v>
      </c>
      <c r="Z28" s="360"/>
      <c r="AA28" s="360"/>
      <c r="AB28" s="360"/>
      <c r="AC28" s="604">
        <v>44804</v>
      </c>
      <c r="AD28" s="602">
        <v>19002</v>
      </c>
      <c r="AE28" s="602">
        <v>17806</v>
      </c>
      <c r="AF28" s="1399"/>
      <c r="AG28" s="360"/>
      <c r="AH28" s="360"/>
      <c r="AI28" s="361"/>
      <c r="AJ28" s="607"/>
    </row>
    <row r="29" spans="1:36" s="331" customFormat="1" x14ac:dyDescent="0.35">
      <c r="B29" s="884" t="s">
        <v>1</v>
      </c>
      <c r="C29" s="350"/>
      <c r="D29" s="896">
        <v>4013</v>
      </c>
      <c r="E29" s="350"/>
      <c r="F29" s="885">
        <v>114</v>
      </c>
      <c r="G29" s="897">
        <v>2.8407675056067778</v>
      </c>
      <c r="H29" s="350"/>
      <c r="I29" s="885">
        <v>35</v>
      </c>
      <c r="J29" s="897">
        <v>0.87216546224769509</v>
      </c>
      <c r="K29" s="885">
        <v>25</v>
      </c>
      <c r="L29" s="897">
        <v>71.428571428571431</v>
      </c>
      <c r="M29" s="885">
        <v>0</v>
      </c>
      <c r="N29" s="897">
        <v>0</v>
      </c>
      <c r="O29" s="885">
        <v>2</v>
      </c>
      <c r="P29" s="897">
        <v>5.7142857142857144</v>
      </c>
      <c r="Q29" s="885">
        <v>0</v>
      </c>
      <c r="R29" s="897">
        <v>0</v>
      </c>
      <c r="S29" s="885">
        <v>0</v>
      </c>
      <c r="T29" s="897">
        <v>0</v>
      </c>
      <c r="U29" s="885">
        <v>5</v>
      </c>
      <c r="V29" s="897">
        <v>14.285714285714285</v>
      </c>
      <c r="W29" s="885">
        <v>3</v>
      </c>
      <c r="X29" s="897">
        <f t="shared" si="0"/>
        <v>8.5714285714285712</v>
      </c>
      <c r="Z29" s="360"/>
      <c r="AA29" s="360"/>
      <c r="AB29" s="360"/>
      <c r="AC29" s="604">
        <v>44834</v>
      </c>
      <c r="AD29" s="602">
        <v>23558</v>
      </c>
      <c r="AE29" s="602">
        <v>17545</v>
      </c>
      <c r="AF29" s="1399"/>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1401"/>
      <c r="AG30" s="329"/>
      <c r="AH30" s="360"/>
      <c r="AI30" s="361"/>
      <c r="AJ30" s="607"/>
    </row>
    <row r="31" spans="1:36" s="329" customFormat="1" x14ac:dyDescent="0.35">
      <c r="B31" s="1256" t="s">
        <v>0</v>
      </c>
      <c r="C31" s="320"/>
      <c r="D31" s="1273">
        <v>1694611</v>
      </c>
      <c r="E31" s="320"/>
      <c r="F31" s="1257">
        <v>39565</v>
      </c>
      <c r="G31" s="1258">
        <v>2.334754111710593</v>
      </c>
      <c r="H31" s="320"/>
      <c r="I31" s="1257">
        <v>19692</v>
      </c>
      <c r="J31" s="1258">
        <v>1.1620365971895614</v>
      </c>
      <c r="K31" s="1257">
        <v>16606</v>
      </c>
      <c r="L31" s="1258">
        <v>84.328661385334144</v>
      </c>
      <c r="M31" s="1257">
        <v>400</v>
      </c>
      <c r="N31" s="1258">
        <v>2.0312817387771682</v>
      </c>
      <c r="O31" s="1257">
        <v>1223</v>
      </c>
      <c r="P31" s="1258">
        <v>6.2106439163111924</v>
      </c>
      <c r="Q31" s="1257">
        <v>440</v>
      </c>
      <c r="R31" s="1258">
        <v>2.2344099126548853</v>
      </c>
      <c r="S31" s="1257">
        <v>43</v>
      </c>
      <c r="T31" s="1258">
        <v>0.21836278691854558</v>
      </c>
      <c r="U31" s="1257">
        <v>293</v>
      </c>
      <c r="V31" s="1258">
        <v>1.4879138736542759</v>
      </c>
      <c r="W31" s="1257">
        <f>SUM(W12:W29)</f>
        <v>687</v>
      </c>
      <c r="X31" s="1258">
        <f>W31/$I31*100</f>
        <v>3.4887263863497866</v>
      </c>
      <c r="Z31" s="360"/>
      <c r="AA31" s="360"/>
      <c r="AC31" s="604">
        <v>44895</v>
      </c>
      <c r="AD31" s="602">
        <v>25864</v>
      </c>
      <c r="AE31" s="602">
        <v>14618</v>
      </c>
      <c r="AF31" s="1399"/>
      <c r="AG31" s="360"/>
      <c r="AJ31" s="395"/>
    </row>
    <row r="32" spans="1:36" s="328" customFormat="1" ht="6.75" customHeight="1" x14ac:dyDescent="0.25">
      <c r="B32" s="397" t="s">
        <v>39</v>
      </c>
      <c r="C32" s="449"/>
      <c r="E32" s="449"/>
      <c r="Z32" s="329"/>
      <c r="AA32" s="329"/>
      <c r="AB32" s="329"/>
      <c r="AC32" s="604">
        <v>44926</v>
      </c>
      <c r="AD32" s="602">
        <v>27618</v>
      </c>
      <c r="AE32" s="602">
        <v>15332</v>
      </c>
      <c r="AF32" s="1401"/>
      <c r="AG32" s="329"/>
      <c r="AH32" s="329"/>
      <c r="AI32" s="329"/>
    </row>
    <row r="33" spans="2:35" s="394" customFormat="1" ht="15" customHeight="1" x14ac:dyDescent="0.25">
      <c r="B33" s="1532" t="s">
        <v>389</v>
      </c>
      <c r="C33" s="1532"/>
      <c r="D33" s="1532"/>
      <c r="E33" s="1532"/>
      <c r="F33" s="1532"/>
      <c r="G33" s="1532"/>
      <c r="H33" s="1532"/>
      <c r="I33" s="1532"/>
      <c r="J33" s="1532"/>
      <c r="K33" s="1532"/>
      <c r="L33" s="1532"/>
      <c r="M33" s="1532"/>
      <c r="N33" s="1532"/>
      <c r="O33" s="1532"/>
      <c r="P33" s="1532"/>
      <c r="Q33" s="1532"/>
      <c r="R33" s="1532"/>
      <c r="S33" s="1532"/>
      <c r="T33" s="1532"/>
      <c r="U33" s="1532"/>
      <c r="V33" s="1532"/>
      <c r="W33" s="1532"/>
      <c r="X33" s="1532"/>
      <c r="Z33" s="329"/>
      <c r="AA33" s="329"/>
      <c r="AB33" s="329"/>
      <c r="AC33" s="604">
        <v>44957</v>
      </c>
      <c r="AD33" s="602">
        <v>19275</v>
      </c>
      <c r="AE33" s="602">
        <v>18183</v>
      </c>
      <c r="AF33" s="1401"/>
      <c r="AG33" s="329"/>
      <c r="AH33" s="329"/>
      <c r="AI33" s="329"/>
    </row>
    <row r="34" spans="2:35" s="394" customFormat="1" ht="11.25" customHeight="1" x14ac:dyDescent="0.25">
      <c r="B34" s="1532"/>
      <c r="C34" s="1532"/>
      <c r="D34" s="1532"/>
      <c r="E34" s="1532"/>
      <c r="F34" s="1532"/>
      <c r="G34" s="1532"/>
      <c r="H34" s="1532"/>
      <c r="I34" s="1532"/>
      <c r="J34" s="1532"/>
      <c r="K34" s="1532"/>
      <c r="L34" s="1532"/>
      <c r="M34" s="1532"/>
      <c r="N34" s="1532"/>
      <c r="O34" s="1532"/>
      <c r="P34" s="1532"/>
      <c r="Q34" s="1532"/>
      <c r="R34" s="1532"/>
      <c r="S34" s="1532"/>
      <c r="T34" s="1532"/>
      <c r="U34" s="1532"/>
      <c r="V34" s="1532"/>
      <c r="W34" s="1532"/>
      <c r="X34" s="1532"/>
      <c r="Z34" s="329"/>
      <c r="AA34" s="329"/>
      <c r="AB34" s="329"/>
      <c r="AC34" s="604">
        <v>44985</v>
      </c>
      <c r="AD34" s="602">
        <v>22255</v>
      </c>
      <c r="AE34" s="602">
        <v>17384</v>
      </c>
      <c r="AF34" s="1401"/>
      <c r="AG34" s="329"/>
      <c r="AH34" s="329"/>
      <c r="AI34" s="329"/>
    </row>
    <row r="35" spans="2:35" x14ac:dyDescent="0.25">
      <c r="B35" s="1492"/>
      <c r="C35" s="1492"/>
      <c r="D35" s="1492"/>
      <c r="AC35" s="604">
        <v>45016</v>
      </c>
      <c r="AD35" s="602">
        <v>31089</v>
      </c>
      <c r="AE35" s="602">
        <v>20191</v>
      </c>
    </row>
    <row r="36" spans="2:35" x14ac:dyDescent="0.25">
      <c r="B36" s="1482"/>
      <c r="C36" s="1482"/>
      <c r="D36" s="1482"/>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412"/>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row r="60" spans="29:31" x14ac:dyDescent="0.25">
      <c r="AC60" s="1328">
        <v>45777</v>
      </c>
      <c r="AD60" s="602">
        <v>29196</v>
      </c>
      <c r="AE60" s="602">
        <v>18470</v>
      </c>
    </row>
    <row r="61" spans="29:31" x14ac:dyDescent="0.25">
      <c r="AC61" s="1328">
        <v>45808</v>
      </c>
      <c r="AD61" s="602">
        <v>26650</v>
      </c>
      <c r="AE61" s="602">
        <v>16989</v>
      </c>
    </row>
    <row r="62" spans="29:31" x14ac:dyDescent="0.25">
      <c r="AC62" s="1328">
        <v>45838</v>
      </c>
      <c r="AD62" s="602">
        <v>28970</v>
      </c>
      <c r="AE62" s="602">
        <v>16692</v>
      </c>
    </row>
    <row r="63" spans="29:31" x14ac:dyDescent="0.25">
      <c r="AC63" s="1328">
        <v>45869</v>
      </c>
      <c r="AD63" s="602">
        <v>35948</v>
      </c>
      <c r="AE63" s="602">
        <v>17775</v>
      </c>
    </row>
    <row r="64" spans="29:31" x14ac:dyDescent="0.25">
      <c r="AC64" s="1328">
        <v>45900</v>
      </c>
      <c r="AD64" s="602">
        <v>27697</v>
      </c>
      <c r="AE64" s="602">
        <v>16563</v>
      </c>
    </row>
    <row r="65" spans="29:31" x14ac:dyDescent="0.25">
      <c r="AC65" s="1328">
        <v>45930</v>
      </c>
      <c r="AD65" s="602">
        <v>31593</v>
      </c>
      <c r="AE65" s="602">
        <v>16472</v>
      </c>
    </row>
    <row r="66" spans="29:31" x14ac:dyDescent="0.25">
      <c r="AC66" s="1328">
        <v>45961</v>
      </c>
      <c r="AD66" s="602">
        <v>40155</v>
      </c>
      <c r="AE66" s="602">
        <v>16155</v>
      </c>
    </row>
    <row r="67" spans="29:31" x14ac:dyDescent="0.25">
      <c r="AC67" s="1328">
        <v>45991</v>
      </c>
      <c r="AD67" s="602">
        <v>43701</v>
      </c>
      <c r="AE67" s="602">
        <v>18803</v>
      </c>
    </row>
    <row r="68" spans="29:31" x14ac:dyDescent="0.25">
      <c r="AC68" s="1328">
        <v>46022</v>
      </c>
      <c r="AD68" s="602">
        <v>35947</v>
      </c>
      <c r="AE68" s="602">
        <v>18069</v>
      </c>
    </row>
    <row r="69" spans="29:31" x14ac:dyDescent="0.25">
      <c r="AC69" s="1328">
        <v>46053</v>
      </c>
      <c r="AD69" s="602">
        <v>19352</v>
      </c>
      <c r="AE69" s="602">
        <v>21444</v>
      </c>
    </row>
    <row r="70" spans="29:31" x14ac:dyDescent="0.25">
      <c r="AC70" s="1328">
        <v>46081</v>
      </c>
      <c r="AD70" s="602">
        <v>31525</v>
      </c>
      <c r="AE70" s="602">
        <v>31737</v>
      </c>
    </row>
    <row r="71" spans="29:31" x14ac:dyDescent="0.25">
      <c r="AC71" s="1328">
        <v>46112</v>
      </c>
      <c r="AD71" s="602">
        <v>39565</v>
      </c>
      <c r="AE71" s="602">
        <v>19692</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7"/>
      <c r="C3" s="1547"/>
      <c r="D3" s="1547"/>
      <c r="E3" s="1547"/>
      <c r="F3" s="1547"/>
      <c r="G3" s="1547"/>
      <c r="H3" s="1547"/>
      <c r="I3" s="1547"/>
      <c r="J3" s="1547"/>
      <c r="K3" s="1547"/>
      <c r="L3" s="618"/>
      <c r="M3" s="618"/>
      <c r="W3" s="620"/>
      <c r="AA3" s="620"/>
      <c r="AD3" s="620"/>
    </row>
    <row r="4" spans="2:32" s="621" customFormat="1" ht="2.25" customHeight="1" x14ac:dyDescent="0.25">
      <c r="B4" s="1548"/>
      <c r="C4" s="1548"/>
      <c r="D4" s="1548"/>
      <c r="E4" s="1548"/>
      <c r="F4" s="1548"/>
      <c r="G4" s="1548"/>
      <c r="H4" s="1548"/>
      <c r="I4" s="1548"/>
      <c r="J4" s="1548"/>
      <c r="K4" s="1548"/>
      <c r="L4" s="1548"/>
      <c r="M4" s="1548"/>
      <c r="N4" s="1548"/>
      <c r="O4" s="1548"/>
      <c r="P4" s="1548"/>
      <c r="Q4" s="1548"/>
      <c r="R4" s="1548"/>
      <c r="S4" s="1548"/>
      <c r="T4" s="1548"/>
      <c r="U4" s="1548"/>
      <c r="V4" s="1548"/>
      <c r="W4" s="1548"/>
      <c r="X4" s="1548"/>
      <c r="Y4" s="1548"/>
      <c r="Z4" s="1548"/>
      <c r="AA4" s="1548"/>
      <c r="AB4" s="1548"/>
      <c r="AC4" s="1548"/>
      <c r="AD4" s="1548"/>
    </row>
    <row r="5" spans="2:32" s="621" customFormat="1" ht="39" customHeight="1" x14ac:dyDescent="0.25">
      <c r="B5" s="1563" t="s">
        <v>428</v>
      </c>
      <c r="C5" s="1563"/>
      <c r="D5" s="1563"/>
      <c r="E5" s="1563"/>
      <c r="F5" s="1563"/>
      <c r="G5" s="1563"/>
      <c r="H5" s="1563"/>
      <c r="I5" s="1563"/>
      <c r="J5" s="1563"/>
      <c r="K5" s="1563"/>
      <c r="L5" s="1563"/>
      <c r="M5" s="1563"/>
      <c r="N5" s="1563"/>
      <c r="O5" s="1563"/>
      <c r="P5" s="1563"/>
      <c r="Q5" s="1563"/>
      <c r="R5" s="1563"/>
      <c r="S5" s="1563"/>
      <c r="T5" s="1563"/>
      <c r="U5" s="1563"/>
      <c r="V5" s="1563"/>
      <c r="W5" s="1563"/>
      <c r="X5" s="1563"/>
      <c r="Y5" s="1563"/>
      <c r="Z5" s="1563"/>
      <c r="AA5" s="1563"/>
      <c r="AB5" s="1563"/>
      <c r="AC5" s="1563"/>
      <c r="AD5" s="1563"/>
      <c r="AE5" s="821"/>
    </row>
    <row r="6" spans="2:32" s="621" customFormat="1" ht="14.25" customHeight="1" x14ac:dyDescent="0.25">
      <c r="B6" s="1484" t="str">
        <f>porsaad!$B$6</f>
        <v>Situación a 31 de marzo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57" t="s">
        <v>27</v>
      </c>
      <c r="C8" s="625"/>
      <c r="D8" s="1577" t="s">
        <v>112</v>
      </c>
      <c r="E8" s="1587" t="s">
        <v>26</v>
      </c>
      <c r="F8" s="1588"/>
      <c r="G8" s="1588"/>
      <c r="H8" s="1588"/>
      <c r="I8" s="1588"/>
      <c r="J8" s="1588"/>
      <c r="K8" s="1588"/>
      <c r="L8" s="1588"/>
      <c r="M8" s="1588"/>
      <c r="N8" s="1588"/>
      <c r="O8" s="1588"/>
      <c r="P8" s="1588"/>
      <c r="Q8" s="1588"/>
      <c r="R8" s="1588"/>
      <c r="S8" s="1588"/>
      <c r="T8" s="1588"/>
      <c r="U8" s="1588"/>
      <c r="V8" s="1588"/>
      <c r="W8" s="1588"/>
      <c r="X8" s="1588"/>
      <c r="Y8" s="1588"/>
      <c r="Z8" s="1588"/>
      <c r="AA8" s="1560"/>
      <c r="AB8" s="625"/>
      <c r="AC8" s="1577" t="s">
        <v>0</v>
      </c>
      <c r="AD8" s="1589"/>
    </row>
    <row r="9" spans="2:32" s="626" customFormat="1" ht="21.75" customHeight="1" x14ac:dyDescent="0.25">
      <c r="B9" s="1586"/>
      <c r="C9" s="625"/>
      <c r="D9" s="1578"/>
      <c r="E9" s="1650" t="s">
        <v>22</v>
      </c>
      <c r="F9" s="1591"/>
      <c r="G9" s="627"/>
      <c r="H9" s="1578" t="s">
        <v>21</v>
      </c>
      <c r="I9" s="1651"/>
      <c r="J9" s="627"/>
      <c r="K9" s="1578" t="s">
        <v>20</v>
      </c>
      <c r="L9" s="1651"/>
      <c r="M9" s="627"/>
      <c r="N9" s="1578" t="s">
        <v>19</v>
      </c>
      <c r="O9" s="1651"/>
      <c r="P9" s="627"/>
      <c r="Q9" s="1578" t="s">
        <v>18</v>
      </c>
      <c r="R9" s="1651"/>
      <c r="S9" s="627"/>
      <c r="T9" s="1578" t="s">
        <v>17</v>
      </c>
      <c r="U9" s="1651"/>
      <c r="V9" s="627"/>
      <c r="W9" s="1578" t="s">
        <v>16</v>
      </c>
      <c r="X9" s="1651"/>
      <c r="Y9" s="627"/>
      <c r="Z9" s="1578" t="s">
        <v>15</v>
      </c>
      <c r="AA9" s="1651"/>
      <c r="AB9" s="625"/>
      <c r="AC9" s="1590"/>
      <c r="AD9" s="1591"/>
    </row>
    <row r="10" spans="2:32" s="626" customFormat="1" ht="21.75" customHeight="1" x14ac:dyDescent="0.25">
      <c r="B10" s="1558"/>
      <c r="C10" s="628"/>
      <c r="D10" s="1579"/>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80" t="s">
        <v>24</v>
      </c>
      <c r="D12" s="793" t="s">
        <v>31</v>
      </c>
      <c r="E12" s="796">
        <v>552</v>
      </c>
      <c r="F12" s="795">
        <v>0.19711751346255482</v>
      </c>
      <c r="G12" s="634"/>
      <c r="H12" s="796">
        <v>10979</v>
      </c>
      <c r="I12" s="795">
        <v>3.9205673556257055</v>
      </c>
      <c r="J12" s="634"/>
      <c r="K12" s="796">
        <v>6364</v>
      </c>
      <c r="L12" s="795">
        <v>2.2725649559342371</v>
      </c>
      <c r="M12" s="634"/>
      <c r="N12" s="796">
        <v>8640</v>
      </c>
      <c r="O12" s="795">
        <v>3.085317602022597</v>
      </c>
      <c r="P12" s="634"/>
      <c r="Q12" s="796">
        <v>8502</v>
      </c>
      <c r="R12" s="795">
        <v>3.0360382236569583</v>
      </c>
      <c r="S12" s="634"/>
      <c r="T12" s="796">
        <v>11905</v>
      </c>
      <c r="U12" s="795">
        <v>4.2512391263980343</v>
      </c>
      <c r="V12" s="634"/>
      <c r="W12" s="796">
        <v>40856</v>
      </c>
      <c r="X12" s="795">
        <v>14.589552771786485</v>
      </c>
      <c r="Y12" s="634"/>
      <c r="Z12" s="796">
        <v>192238</v>
      </c>
      <c r="AA12" s="795">
        <f t="shared" ref="AA12:AA19" si="0">Z12*100/$AC12</f>
        <v>68.647602451113428</v>
      </c>
      <c r="AB12" s="637"/>
      <c r="AC12" s="675">
        <f>E12+H12+K12+N12+Q12+T12+W12+Z12</f>
        <v>280036</v>
      </c>
      <c r="AD12" s="676">
        <f>F12+I12+L12+O12+R12+U12+X12+AA12</f>
        <v>100</v>
      </c>
      <c r="AF12" s="797"/>
    </row>
    <row r="13" spans="2:32" s="633" customFormat="1" ht="21" customHeight="1" x14ac:dyDescent="0.25">
      <c r="B13" s="1581"/>
      <c r="D13" s="798" t="s">
        <v>49</v>
      </c>
      <c r="E13" s="801">
        <v>758</v>
      </c>
      <c r="F13" s="800">
        <v>0.19273897853426838</v>
      </c>
      <c r="G13" s="634"/>
      <c r="H13" s="801">
        <v>13754</v>
      </c>
      <c r="I13" s="800">
        <v>3.4972716500795875</v>
      </c>
      <c r="J13" s="634"/>
      <c r="K13" s="801">
        <v>8335</v>
      </c>
      <c r="L13" s="800">
        <v>2.1193659447006952</v>
      </c>
      <c r="M13" s="634"/>
      <c r="N13" s="801">
        <v>11428</v>
      </c>
      <c r="O13" s="800">
        <v>2.9058325154216611</v>
      </c>
      <c r="P13" s="634"/>
      <c r="Q13" s="801">
        <v>13248</v>
      </c>
      <c r="R13" s="800">
        <v>3.368609482350907</v>
      </c>
      <c r="S13" s="634"/>
      <c r="T13" s="801">
        <v>22228</v>
      </c>
      <c r="U13" s="800">
        <v>5.6519815499468571</v>
      </c>
      <c r="V13" s="634"/>
      <c r="W13" s="801">
        <v>71915</v>
      </c>
      <c r="X13" s="800">
        <v>18.286047020174024</v>
      </c>
      <c r="Y13" s="634"/>
      <c r="Z13" s="801">
        <v>251612</v>
      </c>
      <c r="AA13" s="800">
        <f t="shared" si="0"/>
        <v>63.978152858792001</v>
      </c>
      <c r="AB13" s="637"/>
      <c r="AC13" s="683">
        <f t="shared" ref="AC13:AD15" si="1">E13+H13+K13+N13+Q13+T13+W13+Z13</f>
        <v>393278</v>
      </c>
      <c r="AD13" s="684">
        <f t="shared" si="1"/>
        <v>100</v>
      </c>
      <c r="AF13" s="797"/>
    </row>
    <row r="14" spans="2:32" s="633" customFormat="1" ht="21" customHeight="1" x14ac:dyDescent="0.25">
      <c r="B14" s="1581"/>
      <c r="D14" s="802" t="s">
        <v>50</v>
      </c>
      <c r="E14" s="805">
        <v>357</v>
      </c>
      <c r="F14" s="804">
        <v>9.2262127817936065E-2</v>
      </c>
      <c r="G14" s="634"/>
      <c r="H14" s="805">
        <v>11102</v>
      </c>
      <c r="I14" s="804">
        <v>2.8691712690048354</v>
      </c>
      <c r="J14" s="634"/>
      <c r="K14" s="805">
        <v>7811</v>
      </c>
      <c r="L14" s="804">
        <v>2.0186540066831893</v>
      </c>
      <c r="M14" s="634"/>
      <c r="N14" s="805">
        <v>9663</v>
      </c>
      <c r="O14" s="804">
        <v>2.4972799470720344</v>
      </c>
      <c r="P14" s="634"/>
      <c r="Q14" s="805">
        <v>13777</v>
      </c>
      <c r="R14" s="804">
        <v>3.5604911343072976</v>
      </c>
      <c r="S14" s="634"/>
      <c r="T14" s="805">
        <v>24734</v>
      </c>
      <c r="U14" s="804">
        <v>6.3921889900527473</v>
      </c>
      <c r="V14" s="634"/>
      <c r="W14" s="805">
        <v>92035</v>
      </c>
      <c r="X14" s="804">
        <v>23.785279926397049</v>
      </c>
      <c r="Y14" s="634"/>
      <c r="Z14" s="805">
        <v>227462</v>
      </c>
      <c r="AA14" s="804">
        <f t="shared" si="0"/>
        <v>58.784672598664912</v>
      </c>
      <c r="AB14" s="637"/>
      <c r="AC14" s="691">
        <f t="shared" si="1"/>
        <v>386941</v>
      </c>
      <c r="AD14" s="692">
        <f t="shared" si="1"/>
        <v>100</v>
      </c>
      <c r="AF14" s="797"/>
    </row>
    <row r="15" spans="2:32" s="633" customFormat="1" ht="21" customHeight="1" x14ac:dyDescent="0.25">
      <c r="B15" s="1582"/>
      <c r="D15" s="904" t="s">
        <v>68</v>
      </c>
      <c r="E15" s="809">
        <f>SUM(E12:E14)</f>
        <v>1667</v>
      </c>
      <c r="F15" s="810">
        <f t="shared" ref="F15:F19" si="2">E15*100/$AC15</f>
        <v>0.15722632762873082</v>
      </c>
      <c r="G15" s="634"/>
      <c r="H15" s="809">
        <f>SUM(H12:H14)</f>
        <v>35835</v>
      </c>
      <c r="I15" s="810">
        <f t="shared" ref="I15:I19" si="3">H15*100/$AC15</f>
        <v>3.3798473008851646</v>
      </c>
      <c r="J15" s="634"/>
      <c r="K15" s="809">
        <f>SUM(K12:K14)</f>
        <v>22510</v>
      </c>
      <c r="L15" s="810">
        <f t="shared" ref="L15:L19" si="4">K15*100/$AC15</f>
        <v>2.1230741661204142</v>
      </c>
      <c r="M15" s="634"/>
      <c r="N15" s="809">
        <f>SUM(N12:N14)</f>
        <v>29731</v>
      </c>
      <c r="O15" s="810">
        <f t="shared" ref="O15:O19" si="5">N15*100/$AC15</f>
        <v>2.8041367406897399</v>
      </c>
      <c r="P15" s="634"/>
      <c r="Q15" s="809">
        <f>SUM(Q12:Q14)</f>
        <v>35527</v>
      </c>
      <c r="R15" s="810">
        <f t="shared" ref="R15:R19" si="6">Q15*100/$AC15</f>
        <v>3.3507976854624597</v>
      </c>
      <c r="S15" s="634"/>
      <c r="T15" s="809">
        <f>SUM(T12:T14)</f>
        <v>58867</v>
      </c>
      <c r="U15" s="810">
        <f t="shared" ref="U15:U19" si="7">T15*100/$AC15</f>
        <v>5.5521549061310722</v>
      </c>
      <c r="V15" s="634"/>
      <c r="W15" s="809">
        <f>SUM(W12:W14)</f>
        <v>204806</v>
      </c>
      <c r="X15" s="810">
        <f t="shared" ref="X15:X19" si="8">W15*100/$AC15</f>
        <v>19.316673819034101</v>
      </c>
      <c r="Y15" s="634"/>
      <c r="Z15" s="809">
        <f>SUM(Z12:Z14)</f>
        <v>671312</v>
      </c>
      <c r="AA15" s="810">
        <f t="shared" si="0"/>
        <v>63.316089054048319</v>
      </c>
      <c r="AB15" s="637"/>
      <c r="AC15" s="811">
        <f>SUM(AC12:AC14)</f>
        <v>1060255</v>
      </c>
      <c r="AD15" s="812">
        <f t="shared" si="1"/>
        <v>100</v>
      </c>
      <c r="AF15" s="797"/>
    </row>
    <row r="16" spans="2:32" s="633" customFormat="1" ht="21" customHeight="1" x14ac:dyDescent="0.25">
      <c r="B16" s="1580" t="s">
        <v>23</v>
      </c>
      <c r="D16" s="793" t="s">
        <v>31</v>
      </c>
      <c r="E16" s="796">
        <v>721</v>
      </c>
      <c r="F16" s="795">
        <v>0.44377150383760794</v>
      </c>
      <c r="G16" s="634"/>
      <c r="H16" s="796">
        <v>23894</v>
      </c>
      <c r="I16" s="795">
        <v>14.706624566845775</v>
      </c>
      <c r="J16" s="634"/>
      <c r="K16" s="796">
        <v>10276</v>
      </c>
      <c r="L16" s="795">
        <v>6.3248210449864901</v>
      </c>
      <c r="M16" s="634"/>
      <c r="N16" s="796">
        <v>10680</v>
      </c>
      <c r="O16" s="795">
        <v>6.5734808058053433</v>
      </c>
      <c r="P16" s="634"/>
      <c r="Q16" s="796">
        <v>9676</v>
      </c>
      <c r="R16" s="795">
        <v>5.9555243705030438</v>
      </c>
      <c r="S16" s="634"/>
      <c r="T16" s="796">
        <v>13235</v>
      </c>
      <c r="U16" s="795">
        <v>8.1460691446473525</v>
      </c>
      <c r="V16" s="634"/>
      <c r="W16" s="796">
        <v>31122</v>
      </c>
      <c r="X16" s="795">
        <v>19.155418505456357</v>
      </c>
      <c r="Y16" s="634"/>
      <c r="Z16" s="796">
        <v>62867</v>
      </c>
      <c r="AA16" s="795">
        <f t="shared" si="0"/>
        <v>38.694290057918032</v>
      </c>
      <c r="AB16" s="637"/>
      <c r="AC16" s="675">
        <f>E16+H16+K16+N16+Q16+T16+W16+Z16</f>
        <v>162471</v>
      </c>
      <c r="AD16" s="676">
        <f>F16+I16+L16+O16+R16+U16+X16+AA16</f>
        <v>100</v>
      </c>
      <c r="AF16" s="797"/>
    </row>
    <row r="17" spans="2:32" s="633" customFormat="1" ht="21" customHeight="1" x14ac:dyDescent="0.25">
      <c r="B17" s="1581"/>
      <c r="D17" s="798" t="s">
        <v>49</v>
      </c>
      <c r="E17" s="801">
        <v>942</v>
      </c>
      <c r="F17" s="800">
        <v>0.39106446751715579</v>
      </c>
      <c r="G17" s="634"/>
      <c r="H17" s="801">
        <v>34374</v>
      </c>
      <c r="I17" s="800">
        <v>14.270116779654684</v>
      </c>
      <c r="J17" s="634"/>
      <c r="K17" s="801">
        <v>13533</v>
      </c>
      <c r="L17" s="800">
        <v>5.6181267928977379</v>
      </c>
      <c r="M17" s="634"/>
      <c r="N17" s="801">
        <v>14939</v>
      </c>
      <c r="O17" s="800">
        <v>6.2018174949456375</v>
      </c>
      <c r="P17" s="634"/>
      <c r="Q17" s="801">
        <v>15422</v>
      </c>
      <c r="R17" s="800">
        <v>6.4023314416662167</v>
      </c>
      <c r="S17" s="634"/>
      <c r="T17" s="801">
        <v>23631</v>
      </c>
      <c r="U17" s="800">
        <v>9.8102382504224082</v>
      </c>
      <c r="V17" s="634"/>
      <c r="W17" s="801">
        <v>49497</v>
      </c>
      <c r="X17" s="800">
        <v>20.548320540017684</v>
      </c>
      <c r="Y17" s="634"/>
      <c r="Z17" s="801">
        <v>88543</v>
      </c>
      <c r="AA17" s="800">
        <f t="shared" si="0"/>
        <v>36.757984232878478</v>
      </c>
      <c r="AB17" s="637"/>
      <c r="AC17" s="683">
        <f t="shared" ref="AC17:AD19" si="9">E17+H17+K17+N17+Q17+T17+W17+Z17</f>
        <v>240881</v>
      </c>
      <c r="AD17" s="684">
        <f t="shared" si="9"/>
        <v>100</v>
      </c>
      <c r="AF17" s="797"/>
    </row>
    <row r="18" spans="2:32" s="633" customFormat="1" ht="21" customHeight="1" x14ac:dyDescent="0.25">
      <c r="B18" s="1581"/>
      <c r="D18" s="802" t="s">
        <v>50</v>
      </c>
      <c r="E18" s="805">
        <v>428</v>
      </c>
      <c r="F18" s="804">
        <v>0.18527817700126406</v>
      </c>
      <c r="G18" s="634"/>
      <c r="H18" s="805">
        <v>25313</v>
      </c>
      <c r="I18" s="804">
        <v>10.957818912226628</v>
      </c>
      <c r="J18" s="634"/>
      <c r="K18" s="805">
        <v>13466</v>
      </c>
      <c r="L18" s="804">
        <v>5.8293362885491158</v>
      </c>
      <c r="M18" s="634"/>
      <c r="N18" s="805">
        <v>13486</v>
      </c>
      <c r="O18" s="804">
        <v>5.8379941472874926</v>
      </c>
      <c r="P18" s="634"/>
      <c r="Q18" s="805">
        <v>15140</v>
      </c>
      <c r="R18" s="804">
        <v>6.5539990649512561</v>
      </c>
      <c r="S18" s="634"/>
      <c r="T18" s="805">
        <v>23789</v>
      </c>
      <c r="U18" s="804">
        <v>10.298090076362314</v>
      </c>
      <c r="V18" s="634"/>
      <c r="W18" s="805">
        <v>49423</v>
      </c>
      <c r="X18" s="804">
        <v>21.394867621339891</v>
      </c>
      <c r="Y18" s="634"/>
      <c r="Z18" s="805">
        <v>89959</v>
      </c>
      <c r="AA18" s="804">
        <f t="shared" si="0"/>
        <v>38.942615712282041</v>
      </c>
      <c r="AB18" s="637"/>
      <c r="AC18" s="691">
        <f t="shared" si="9"/>
        <v>231004</v>
      </c>
      <c r="AD18" s="692">
        <f t="shared" si="9"/>
        <v>100</v>
      </c>
      <c r="AF18" s="797"/>
    </row>
    <row r="19" spans="2:32" s="633" customFormat="1" ht="21" customHeight="1" x14ac:dyDescent="0.25">
      <c r="B19" s="1582"/>
      <c r="D19" s="905" t="s">
        <v>68</v>
      </c>
      <c r="E19" s="809">
        <f>SUM(E16:E18)</f>
        <v>2091</v>
      </c>
      <c r="F19" s="810">
        <f t="shared" si="2"/>
        <v>0.32962563607816431</v>
      </c>
      <c r="G19" s="634"/>
      <c r="H19" s="809">
        <f>SUM(H16:H18)</f>
        <v>83581</v>
      </c>
      <c r="I19" s="810">
        <f t="shared" si="3"/>
        <v>13.175724671950766</v>
      </c>
      <c r="J19" s="634"/>
      <c r="K19" s="809">
        <f>SUM(K16:K18)</f>
        <v>37275</v>
      </c>
      <c r="L19" s="810">
        <f t="shared" si="4"/>
        <v>5.8760380606473337</v>
      </c>
      <c r="M19" s="634"/>
      <c r="N19" s="809">
        <f>SUM(N16:N18)</f>
        <v>39105</v>
      </c>
      <c r="O19" s="810">
        <f t="shared" si="5"/>
        <v>6.1645196072867599</v>
      </c>
      <c r="P19" s="634"/>
      <c r="Q19" s="809">
        <f>SUM(Q16:Q18)</f>
        <v>40238</v>
      </c>
      <c r="R19" s="810">
        <f t="shared" si="6"/>
        <v>6.3431259419001318</v>
      </c>
      <c r="S19" s="634"/>
      <c r="T19" s="809">
        <f>SUM(T16:T18)</f>
        <v>60655</v>
      </c>
      <c r="U19" s="810">
        <f t="shared" si="7"/>
        <v>9.5616656892974916</v>
      </c>
      <c r="V19" s="634"/>
      <c r="W19" s="809">
        <f>SUM(W16:W18)</f>
        <v>130042</v>
      </c>
      <c r="X19" s="810">
        <f t="shared" si="8"/>
        <v>20.499845512614367</v>
      </c>
      <c r="Y19" s="634"/>
      <c r="Z19" s="809">
        <f>SUM(Z16:Z18)</f>
        <v>241369</v>
      </c>
      <c r="AA19" s="810">
        <f t="shared" si="0"/>
        <v>38.049454880224985</v>
      </c>
      <c r="AB19" s="637"/>
      <c r="AC19" s="811">
        <f>SUM(AC16:AC18)</f>
        <v>634356</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46" t="s">
        <v>0</v>
      </c>
      <c r="C21" s="1647"/>
      <c r="D21" s="1648"/>
      <c r="E21" s="1250">
        <f>E15+E19</f>
        <v>3758</v>
      </c>
      <c r="F21" s="1251">
        <f>E21*100/$AC21</f>
        <v>0.22176180846223706</v>
      </c>
      <c r="G21" s="1245"/>
      <c r="H21" s="1250">
        <f>H15+H19</f>
        <v>119416</v>
      </c>
      <c r="I21" s="1251">
        <f>H21*100/$AC21</f>
        <v>7.0468089726786856</v>
      </c>
      <c r="J21" s="1245"/>
      <c r="K21" s="1250">
        <f>K15+K19</f>
        <v>59785</v>
      </c>
      <c r="L21" s="1251">
        <f>K21*100/$AC21</f>
        <v>3.5279483019996918</v>
      </c>
      <c r="M21" s="1245"/>
      <c r="N21" s="1250">
        <f>N15+N19</f>
        <v>68836</v>
      </c>
      <c r="O21" s="1251">
        <f>N21*100/$AC21</f>
        <v>4.0620531791661918</v>
      </c>
      <c r="P21" s="1245"/>
      <c r="Q21" s="1250">
        <f>Q15+Q19</f>
        <v>75765</v>
      </c>
      <c r="R21" s="1251">
        <f>Q21*100/$AC21</f>
        <v>4.4709375780046274</v>
      </c>
      <c r="S21" s="1245"/>
      <c r="T21" s="1250">
        <f>T15+T19</f>
        <v>119522</v>
      </c>
      <c r="U21" s="1251">
        <f>T21*100/$AC21</f>
        <v>7.0530640955357899</v>
      </c>
      <c r="V21" s="1245"/>
      <c r="W21" s="1250">
        <f>W15+W19</f>
        <v>334848</v>
      </c>
      <c r="X21" s="1251">
        <f>W21*100/$AC21</f>
        <v>19.759579042033835</v>
      </c>
      <c r="Y21" s="1245"/>
      <c r="Z21" s="1250">
        <f>Z15+Z19</f>
        <v>912681</v>
      </c>
      <c r="AA21" s="1251">
        <f>Z21*100/$AC21</f>
        <v>53.857847022118939</v>
      </c>
      <c r="AB21" s="1245"/>
      <c r="AC21" s="1250">
        <f>AC15+AC19</f>
        <v>1694611</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49" t="s">
        <v>14</v>
      </c>
      <c r="D35" s="1649"/>
      <c r="E35" s="1649"/>
      <c r="F35" s="1649"/>
      <c r="G35" s="1649"/>
      <c r="H35" s="1649"/>
      <c r="I35" s="1649"/>
      <c r="J35" s="1649"/>
      <c r="K35" s="1649"/>
      <c r="L35" s="1649"/>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42"/>
      <c r="C44" s="1543"/>
      <c r="D44" s="1543"/>
      <c r="E44" s="1543"/>
      <c r="F44" s="1543"/>
      <c r="G44" s="1543"/>
      <c r="H44" s="1543"/>
      <c r="I44" s="1543"/>
      <c r="J44" s="1543"/>
      <c r="K44" s="1543"/>
      <c r="L44" s="1543"/>
      <c r="M44" s="1543"/>
      <c r="N44" s="1543"/>
      <c r="O44" s="1543"/>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8"/>
      <c r="C2" s="1508"/>
      <c r="D2" s="1508"/>
      <c r="E2" s="1508"/>
      <c r="F2" s="1508"/>
      <c r="G2" s="1508"/>
      <c r="H2" s="1508"/>
      <c r="I2" s="1508"/>
      <c r="O2" s="37"/>
    </row>
    <row r="3" spans="1:50" s="38" customFormat="1" ht="4.5" customHeight="1" x14ac:dyDescent="0.25">
      <c r="B3" s="1509"/>
      <c r="C3" s="1509"/>
      <c r="D3" s="1509"/>
      <c r="E3" s="1509"/>
      <c r="F3" s="1509"/>
      <c r="G3" s="1509"/>
      <c r="H3" s="1509"/>
      <c r="I3" s="1509"/>
      <c r="O3" s="37"/>
    </row>
    <row r="4" spans="1:50" s="38" customFormat="1" ht="37.5" customHeight="1" x14ac:dyDescent="0.25">
      <c r="A4" s="1652" t="s">
        <v>206</v>
      </c>
      <c r="B4" s="1652"/>
      <c r="C4" s="1652"/>
      <c r="D4" s="1652"/>
      <c r="E4" s="1652"/>
      <c r="F4" s="1652"/>
      <c r="G4" s="1652"/>
      <c r="H4" s="1652"/>
      <c r="I4" s="1652"/>
      <c r="J4" s="1652"/>
      <c r="K4" s="1652"/>
      <c r="L4" s="1652"/>
      <c r="M4" s="1652"/>
      <c r="N4" s="1652"/>
      <c r="O4" s="1652"/>
      <c r="P4" s="1652"/>
      <c r="Q4" s="1652"/>
      <c r="R4" s="1652"/>
      <c r="S4" s="1652"/>
      <c r="T4" s="1652"/>
      <c r="U4" s="1652"/>
      <c r="V4" s="1652"/>
      <c r="W4" s="1652"/>
      <c r="X4" s="1652"/>
      <c r="Y4" s="1652"/>
      <c r="Z4" s="1652"/>
    </row>
    <row r="5" spans="1:50" s="38" customFormat="1" ht="17.25" customHeight="1" x14ac:dyDescent="0.25">
      <c r="B5" s="1520" t="e">
        <f>#REF!</f>
        <v>#REF!</v>
      </c>
      <c r="C5" s="1520"/>
      <c r="D5" s="1520"/>
      <c r="E5" s="1520"/>
      <c r="F5" s="1520"/>
      <c r="G5" s="1520"/>
      <c r="H5" s="1520"/>
      <c r="I5" s="1520"/>
      <c r="J5" s="1520"/>
      <c r="K5" s="1520"/>
      <c r="L5" s="1520"/>
      <c r="M5" s="1520"/>
      <c r="N5" s="1520"/>
      <c r="O5" s="1520"/>
      <c r="P5" s="1520"/>
      <c r="Q5" s="1520"/>
      <c r="R5" s="1520"/>
      <c r="S5" s="1520"/>
      <c r="T5" s="1520"/>
      <c r="U5" s="1520"/>
      <c r="V5" s="1520"/>
      <c r="W5" s="1520"/>
      <c r="X5" s="1520"/>
      <c r="Y5" s="1520"/>
      <c r="Z5" s="1520"/>
    </row>
    <row r="6" spans="1:50" s="38" customFormat="1" ht="6" customHeight="1" x14ac:dyDescent="0.25">
      <c r="O6" s="37"/>
    </row>
    <row r="7" spans="1:50" s="41" customFormat="1" ht="12.75" customHeight="1" x14ac:dyDescent="0.25">
      <c r="A7" s="39"/>
      <c r="B7" s="1510" t="s">
        <v>12</v>
      </c>
      <c r="C7" s="40"/>
      <c r="D7" s="1516" t="s">
        <v>109</v>
      </c>
      <c r="E7" s="1513"/>
      <c r="F7" s="181"/>
      <c r="G7" s="1513"/>
      <c r="H7" s="1513"/>
      <c r="I7" s="181"/>
      <c r="J7" s="1513"/>
      <c r="K7" s="1513"/>
      <c r="L7" s="181"/>
      <c r="M7" s="1513"/>
      <c r="N7" s="1514"/>
      <c r="O7" s="40"/>
      <c r="P7" s="1516" t="s">
        <v>178</v>
      </c>
      <c r="Q7" s="1513"/>
      <c r="R7" s="181"/>
      <c r="S7" s="1513"/>
      <c r="T7" s="1513"/>
      <c r="U7" s="181"/>
      <c r="V7" s="1513"/>
      <c r="W7" s="1513"/>
      <c r="X7" s="181"/>
      <c r="Y7" s="1513"/>
      <c r="Z7" s="1514"/>
      <c r="AA7" s="116"/>
      <c r="AB7" s="116"/>
      <c r="AC7" s="117"/>
      <c r="AD7" s="117"/>
      <c r="AE7" s="117"/>
      <c r="AF7" s="117"/>
      <c r="AG7" s="117"/>
      <c r="AH7" s="117"/>
      <c r="AI7" s="118"/>
    </row>
    <row r="8" spans="1:50" s="41" customFormat="1" ht="37.5" customHeight="1" x14ac:dyDescent="0.25">
      <c r="A8" s="39"/>
      <c r="B8" s="1511"/>
      <c r="C8" s="40"/>
      <c r="D8" s="1517"/>
      <c r="E8" s="1518"/>
      <c r="F8" s="40"/>
      <c r="G8" s="1516" t="s">
        <v>168</v>
      </c>
      <c r="H8" s="1514"/>
      <c r="I8" s="40"/>
      <c r="J8" s="1516" t="s">
        <v>174</v>
      </c>
      <c r="K8" s="1514"/>
      <c r="L8" s="40"/>
      <c r="M8" s="1516" t="s">
        <v>169</v>
      </c>
      <c r="N8" s="1514"/>
      <c r="O8" s="40"/>
      <c r="P8" s="1517"/>
      <c r="Q8" s="1519"/>
      <c r="R8" s="130"/>
      <c r="S8" s="1516" t="s">
        <v>179</v>
      </c>
      <c r="T8" s="1514"/>
      <c r="U8" s="40"/>
      <c r="V8" s="1516" t="s">
        <v>180</v>
      </c>
      <c r="W8" s="1514"/>
      <c r="X8" s="40"/>
      <c r="Y8" s="1516" t="s">
        <v>181</v>
      </c>
      <c r="Z8" s="1514"/>
      <c r="AA8" s="116"/>
      <c r="AB8" s="116"/>
      <c r="AC8" s="117"/>
      <c r="AD8" s="117"/>
      <c r="AE8" s="117"/>
      <c r="AF8" s="117"/>
      <c r="AG8" s="117"/>
      <c r="AH8" s="117"/>
      <c r="AI8" s="118"/>
    </row>
    <row r="9" spans="1:50" s="46" customFormat="1" ht="36.75" customHeight="1" x14ac:dyDescent="0.25">
      <c r="A9" s="42"/>
      <c r="B9" s="151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5" t="s">
        <v>216</v>
      </c>
      <c r="C33" s="1515"/>
      <c r="D33" s="1515"/>
      <c r="E33" s="1515"/>
      <c r="F33" s="1515"/>
      <c r="G33" s="1515"/>
      <c r="H33" s="1515"/>
      <c r="I33" s="1515"/>
      <c r="J33" s="1515"/>
      <c r="K33" s="1515"/>
      <c r="L33" s="1515"/>
      <c r="M33" s="1515"/>
      <c r="O33" s="86"/>
    </row>
    <row r="34" spans="2:19" ht="29.25" customHeight="1" x14ac:dyDescent="0.25">
      <c r="B34" s="1507"/>
      <c r="C34" s="1507"/>
      <c r="D34" s="1507"/>
      <c r="E34" s="1507"/>
      <c r="F34" s="1507"/>
      <c r="G34" s="1507"/>
      <c r="H34" s="1507"/>
      <c r="I34" s="1507"/>
      <c r="J34" s="1507"/>
      <c r="K34" s="1507"/>
      <c r="L34" s="1507"/>
      <c r="M34" s="1507"/>
      <c r="N34" s="1507"/>
      <c r="O34" s="1507"/>
      <c r="P34" s="1507"/>
      <c r="Q34" s="89"/>
      <c r="R34" s="89"/>
      <c r="S34" s="89"/>
    </row>
    <row r="35" spans="2:19" ht="4.5" customHeight="1" x14ac:dyDescent="0.25">
      <c r="B35" s="1506"/>
      <c r="C35" s="1506"/>
      <c r="D35" s="1506"/>
      <c r="E35" s="1506"/>
      <c r="F35" s="1506"/>
      <c r="G35" s="1506"/>
      <c r="H35" s="1506"/>
      <c r="I35" s="1506"/>
      <c r="J35" s="1506"/>
      <c r="K35" s="1506"/>
      <c r="L35" s="1506"/>
      <c r="M35" s="1506"/>
      <c r="N35" s="1506"/>
      <c r="O35" s="1506"/>
      <c r="P35" s="1506"/>
      <c r="Q35" s="89"/>
      <c r="R35" s="89"/>
      <c r="S35" s="89"/>
    </row>
    <row r="38" spans="2:19" x14ac:dyDescent="0.25">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47"/>
      <c r="C3" s="1547"/>
      <c r="D3" s="1547"/>
      <c r="E3" s="1547"/>
      <c r="F3" s="1547"/>
      <c r="G3" s="1547"/>
      <c r="H3" s="1547"/>
      <c r="I3" s="1547"/>
      <c r="J3" s="618"/>
      <c r="Q3" s="620"/>
    </row>
    <row r="4" spans="2:30" s="621" customFormat="1" ht="2.25" customHeight="1" x14ac:dyDescent="0.25">
      <c r="B4" s="1548"/>
      <c r="C4" s="1548"/>
      <c r="D4" s="1548"/>
      <c r="E4" s="1548"/>
      <c r="F4" s="1548"/>
      <c r="G4" s="1548"/>
      <c r="H4" s="1548"/>
      <c r="I4" s="1548"/>
      <c r="J4" s="1548"/>
      <c r="K4" s="1548"/>
      <c r="L4" s="1548"/>
      <c r="M4" s="1548"/>
      <c r="N4" s="1548"/>
      <c r="O4" s="1548"/>
      <c r="P4" s="1548"/>
      <c r="Q4" s="1548"/>
      <c r="R4" s="1548"/>
      <c r="S4" s="1548"/>
      <c r="T4" s="1548"/>
    </row>
    <row r="5" spans="2:30" s="621" customFormat="1" ht="16.5" customHeight="1" x14ac:dyDescent="0.25">
      <c r="B5" s="1549" t="s">
        <v>429</v>
      </c>
      <c r="C5" s="1549"/>
      <c r="D5" s="1549"/>
      <c r="E5" s="1549"/>
      <c r="F5" s="1549"/>
      <c r="G5" s="1549"/>
      <c r="H5" s="1549"/>
      <c r="I5" s="1549"/>
      <c r="J5" s="1549"/>
      <c r="K5" s="1549"/>
      <c r="L5" s="1549"/>
      <c r="M5" s="1549"/>
      <c r="N5" s="1549"/>
      <c r="O5" s="1549"/>
      <c r="P5" s="1549"/>
      <c r="Q5" s="1549"/>
      <c r="R5" s="1549"/>
      <c r="S5" s="1549"/>
      <c r="T5" s="1549"/>
      <c r="U5" s="1549"/>
      <c r="V5" s="1549"/>
      <c r="W5" s="1549"/>
      <c r="X5" s="1549"/>
      <c r="Y5" s="1549"/>
      <c r="Z5" s="1549"/>
      <c r="AA5" s="1549"/>
      <c r="AB5" s="1549"/>
      <c r="AC5" s="1549"/>
    </row>
    <row r="6" spans="2:30" s="621" customFormat="1" ht="14.25" customHeight="1" x14ac:dyDescent="0.25">
      <c r="B6" s="1484" t="str">
        <f>porsaad!$B$6</f>
        <v>Situación a 31 de marzo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row>
    <row r="7" spans="2:30" s="906" customFormat="1" ht="5.25" customHeight="1" x14ac:dyDescent="0.25"/>
    <row r="8" spans="2:30" s="715" customFormat="1" ht="21.75" customHeight="1" x14ac:dyDescent="0.25">
      <c r="B8" s="1565" t="s">
        <v>27</v>
      </c>
      <c r="D8" s="1565" t="s">
        <v>112</v>
      </c>
      <c r="E8" s="1565" t="s">
        <v>26</v>
      </c>
      <c r="F8" s="1565"/>
      <c r="G8" s="1565"/>
      <c r="H8" s="1565"/>
      <c r="I8" s="1565"/>
      <c r="J8" s="1565"/>
      <c r="K8" s="1565"/>
      <c r="L8" s="1565"/>
      <c r="M8" s="1565"/>
      <c r="N8" s="1565"/>
      <c r="O8" s="1565"/>
      <c r="P8" s="1565"/>
      <c r="Q8" s="1565"/>
      <c r="R8" s="1565"/>
      <c r="S8" s="1565"/>
    </row>
    <row r="9" spans="2:30" s="715" customFormat="1" ht="21.75" customHeight="1" x14ac:dyDescent="0.25">
      <c r="B9" s="1565"/>
      <c r="D9" s="1565"/>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65"/>
      <c r="D10" s="1565"/>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65" t="s">
        <v>24</v>
      </c>
      <c r="D12" s="907" t="s">
        <v>31</v>
      </c>
      <c r="E12" s="908">
        <f>'46perfpbsaad'!E12</f>
        <v>552</v>
      </c>
      <c r="F12" s="907"/>
      <c r="G12" s="908">
        <f>'46perfpbsaad'!H12</f>
        <v>10979</v>
      </c>
      <c r="H12" s="907"/>
      <c r="I12" s="908">
        <f>'46perfpbsaad'!K12</f>
        <v>6364</v>
      </c>
      <c r="J12" s="907"/>
      <c r="K12" s="908">
        <f>'46perfpbsaad'!N12</f>
        <v>8640</v>
      </c>
      <c r="L12" s="907"/>
      <c r="M12" s="908">
        <f>'46perfpbsaad'!Q12</f>
        <v>8502</v>
      </c>
      <c r="N12" s="907"/>
      <c r="O12" s="908">
        <f>'46perfpbsaad'!T12</f>
        <v>11905</v>
      </c>
      <c r="P12" s="907"/>
      <c r="Q12" s="908">
        <f>'46perfpbsaad'!W12</f>
        <v>40856</v>
      </c>
      <c r="R12" s="907"/>
      <c r="S12" s="908">
        <f>'46perfpbsaad'!Z12</f>
        <v>192238</v>
      </c>
      <c r="T12" s="909"/>
      <c r="V12" s="910">
        <f>E12/E$15</f>
        <v>0.33113377324535093</v>
      </c>
      <c r="W12" s="910">
        <f>G12/G$15</f>
        <v>0.30637644760708804</v>
      </c>
      <c r="X12" s="910">
        <f>I12/I$15</f>
        <v>0.28271879164815639</v>
      </c>
      <c r="Y12" s="910">
        <f>K12/K$15</f>
        <v>0.2906057650264034</v>
      </c>
      <c r="Z12" s="910">
        <f>M12/M$15</f>
        <v>0.23931094660399133</v>
      </c>
      <c r="AA12" s="910">
        <f>O12/O$15</f>
        <v>0.20223554793007967</v>
      </c>
      <c r="AB12" s="910">
        <f>Q12/Q$15</f>
        <v>0.19948634317353983</v>
      </c>
      <c r="AC12" s="910">
        <f>S12/S$15</f>
        <v>0.28636163214719834</v>
      </c>
      <c r="AD12" s="910"/>
    </row>
    <row r="13" spans="2:30" s="697" customFormat="1" ht="21" customHeight="1" x14ac:dyDescent="0.25">
      <c r="B13" s="1565"/>
      <c r="D13" s="907" t="s">
        <v>49</v>
      </c>
      <c r="E13" s="908">
        <f>'46perfpbsaad'!E13</f>
        <v>758</v>
      </c>
      <c r="F13" s="907"/>
      <c r="G13" s="908">
        <f>'46perfpbsaad'!H13</f>
        <v>13754</v>
      </c>
      <c r="H13" s="907"/>
      <c r="I13" s="908">
        <f>'46perfpbsaad'!K13</f>
        <v>8335</v>
      </c>
      <c r="J13" s="907"/>
      <c r="K13" s="908">
        <f>'46perfpbsaad'!N13</f>
        <v>11428</v>
      </c>
      <c r="L13" s="907"/>
      <c r="M13" s="908">
        <f>'46perfpbsaad'!Q13</f>
        <v>13248</v>
      </c>
      <c r="N13" s="907"/>
      <c r="O13" s="908">
        <f>'46perfpbsaad'!T13</f>
        <v>22228</v>
      </c>
      <c r="P13" s="907"/>
      <c r="Q13" s="908">
        <f>'46perfpbsaad'!W13</f>
        <v>71915</v>
      </c>
      <c r="R13" s="907"/>
      <c r="S13" s="908">
        <f>'46perfpbsaad'!Z13</f>
        <v>251612</v>
      </c>
      <c r="T13" s="909"/>
      <c r="V13" s="910">
        <f>E13/E$15</f>
        <v>0.45470905818836233</v>
      </c>
      <c r="W13" s="910">
        <f>G13/G$15</f>
        <v>0.38381470629273057</v>
      </c>
      <c r="X13" s="910">
        <f>I13/I$15</f>
        <v>0.37027987561083964</v>
      </c>
      <c r="Y13" s="910">
        <f>K13/K$15</f>
        <v>0.38437994012983084</v>
      </c>
      <c r="Z13" s="910">
        <f>M13/M$15</f>
        <v>0.37289948489880936</v>
      </c>
      <c r="AA13" s="910">
        <f>O13/O$15</f>
        <v>0.3775969558496271</v>
      </c>
      <c r="AB13" s="910">
        <f>Q13/Q$15</f>
        <v>0.35113717371561382</v>
      </c>
      <c r="AC13" s="910">
        <f>S13/S$15</f>
        <v>0.37480634935767571</v>
      </c>
      <c r="AD13" s="910"/>
    </row>
    <row r="14" spans="2:30" s="697" customFormat="1" ht="21" customHeight="1" x14ac:dyDescent="0.25">
      <c r="B14" s="1565"/>
      <c r="D14" s="907" t="s">
        <v>50</v>
      </c>
      <c r="E14" s="908">
        <f>'46perfpbsaad'!E14</f>
        <v>357</v>
      </c>
      <c r="F14" s="907"/>
      <c r="G14" s="908">
        <f>'46perfpbsaad'!H14</f>
        <v>11102</v>
      </c>
      <c r="H14" s="907"/>
      <c r="I14" s="908">
        <f>'46perfpbsaad'!K14</f>
        <v>7811</v>
      </c>
      <c r="J14" s="907"/>
      <c r="K14" s="908">
        <f>'46perfpbsaad'!N14</f>
        <v>9663</v>
      </c>
      <c r="L14" s="907"/>
      <c r="M14" s="908">
        <f>'46perfpbsaad'!Q14</f>
        <v>13777</v>
      </c>
      <c r="N14" s="907"/>
      <c r="O14" s="908">
        <f>'46perfpbsaad'!T14</f>
        <v>24734</v>
      </c>
      <c r="P14" s="907"/>
      <c r="Q14" s="908">
        <f>'46perfpbsaad'!W14</f>
        <v>92035</v>
      </c>
      <c r="R14" s="907"/>
      <c r="S14" s="908">
        <f>'46perfpbsaad'!Z14</f>
        <v>227462</v>
      </c>
      <c r="T14" s="909"/>
      <c r="V14" s="910">
        <f>E14/E$15</f>
        <v>0.21415716856628675</v>
      </c>
      <c r="W14" s="910">
        <f>G14/G$15</f>
        <v>0.30980884610018139</v>
      </c>
      <c r="X14" s="910">
        <f>I14/I$15</f>
        <v>0.34700133274100398</v>
      </c>
      <c r="Y14" s="910">
        <f>K14/K$15</f>
        <v>0.32501429484376576</v>
      </c>
      <c r="Z14" s="910">
        <f>M14/M$15</f>
        <v>0.38778956849719931</v>
      </c>
      <c r="AA14" s="910">
        <f>O14/O$15</f>
        <v>0.4201674962202932</v>
      </c>
      <c r="AB14" s="910">
        <f>Q14/Q$15</f>
        <v>0.44937648311084638</v>
      </c>
      <c r="AC14" s="910">
        <f>S14/S$15</f>
        <v>0.33883201849512595</v>
      </c>
      <c r="AD14" s="910"/>
    </row>
    <row r="15" spans="2:30" s="697" customFormat="1" ht="21" customHeight="1" x14ac:dyDescent="0.25">
      <c r="B15" s="1565"/>
      <c r="D15" s="911" t="s">
        <v>68</v>
      </c>
      <c r="E15" s="908">
        <f>'46perfpbsaad'!E15</f>
        <v>1667</v>
      </c>
      <c r="F15" s="907"/>
      <c r="G15" s="908">
        <f>SUM(G12:G14)</f>
        <v>35835</v>
      </c>
      <c r="H15" s="908">
        <f t="shared" ref="H15:T15" si="0">SUM(H12:H14)</f>
        <v>0</v>
      </c>
      <c r="I15" s="908">
        <f t="shared" si="0"/>
        <v>22510</v>
      </c>
      <c r="J15" s="908">
        <f t="shared" si="0"/>
        <v>0</v>
      </c>
      <c r="K15" s="908">
        <f t="shared" si="0"/>
        <v>29731</v>
      </c>
      <c r="L15" s="908">
        <f t="shared" si="0"/>
        <v>0</v>
      </c>
      <c r="M15" s="908">
        <f t="shared" si="0"/>
        <v>35527</v>
      </c>
      <c r="N15" s="908">
        <f t="shared" si="0"/>
        <v>0</v>
      </c>
      <c r="O15" s="908">
        <f t="shared" si="0"/>
        <v>58867</v>
      </c>
      <c r="P15" s="908">
        <f t="shared" si="0"/>
        <v>0</v>
      </c>
      <c r="Q15" s="908">
        <f t="shared" si="0"/>
        <v>204806</v>
      </c>
      <c r="R15" s="908">
        <f t="shared" si="0"/>
        <v>0</v>
      </c>
      <c r="S15" s="908">
        <f t="shared" si="0"/>
        <v>671312</v>
      </c>
      <c r="T15" s="908">
        <f t="shared" si="0"/>
        <v>0</v>
      </c>
      <c r="V15" s="910"/>
    </row>
    <row r="16" spans="2:30" s="697" customFormat="1" ht="21" customHeight="1" x14ac:dyDescent="0.25">
      <c r="B16" s="1565" t="s">
        <v>23</v>
      </c>
      <c r="D16" s="907" t="s">
        <v>31</v>
      </c>
      <c r="E16" s="908">
        <f>'46perfpbsaad'!E16</f>
        <v>721</v>
      </c>
      <c r="F16" s="907"/>
      <c r="G16" s="908">
        <f>'46perfpbsaad'!H16</f>
        <v>23894</v>
      </c>
      <c r="H16" s="907"/>
      <c r="I16" s="908">
        <f>'46perfpbsaad'!K16</f>
        <v>10276</v>
      </c>
      <c r="J16" s="907"/>
      <c r="K16" s="908">
        <f>'46perfpbsaad'!N16</f>
        <v>10680</v>
      </c>
      <c r="L16" s="907"/>
      <c r="M16" s="908">
        <f>'46perfpbsaad'!Q16</f>
        <v>9676</v>
      </c>
      <c r="N16" s="907"/>
      <c r="O16" s="908">
        <f>'46perfpbsaad'!T16</f>
        <v>13235</v>
      </c>
      <c r="P16" s="907"/>
      <c r="Q16" s="908">
        <f>'46perfpbsaad'!W16</f>
        <v>31122</v>
      </c>
      <c r="R16" s="907"/>
      <c r="S16" s="908">
        <f>'46perfpbsaad'!Z16</f>
        <v>62867</v>
      </c>
      <c r="T16" s="909"/>
      <c r="V16" s="910">
        <f>E16/E$19</f>
        <v>0.34481109516977521</v>
      </c>
      <c r="W16" s="910">
        <f>G16/G$19</f>
        <v>0.28587836948588796</v>
      </c>
      <c r="X16" s="910">
        <f>I16/I$19</f>
        <v>0.27568075117370894</v>
      </c>
      <c r="Y16" s="910">
        <f>K16/K$19</f>
        <v>0.27311085538933638</v>
      </c>
      <c r="Z16" s="910">
        <f>M16/M$19</f>
        <v>0.2404692082111437</v>
      </c>
      <c r="AA16" s="910">
        <f>O16/O$19</f>
        <v>0.21820130244827302</v>
      </c>
      <c r="AB16" s="910">
        <f>Q16/Q$19</f>
        <v>0.23932268036480522</v>
      </c>
      <c r="AC16" s="910">
        <f>S16/S$19</f>
        <v>0.26046012536821217</v>
      </c>
    </row>
    <row r="17" spans="2:29" s="697" customFormat="1" ht="21" customHeight="1" x14ac:dyDescent="0.25">
      <c r="B17" s="1565"/>
      <c r="D17" s="907" t="s">
        <v>49</v>
      </c>
      <c r="E17" s="908">
        <f>'46perfpbsaad'!E17</f>
        <v>942</v>
      </c>
      <c r="F17" s="907"/>
      <c r="G17" s="908">
        <f>'46perfpbsaad'!H17</f>
        <v>34374</v>
      </c>
      <c r="H17" s="907"/>
      <c r="I17" s="908">
        <f>'46perfpbsaad'!K17</f>
        <v>13533</v>
      </c>
      <c r="J17" s="907"/>
      <c r="K17" s="908">
        <f>'46perfpbsaad'!N17</f>
        <v>14939</v>
      </c>
      <c r="L17" s="907"/>
      <c r="M17" s="908">
        <f>'46perfpbsaad'!Q17</f>
        <v>15422</v>
      </c>
      <c r="N17" s="907"/>
      <c r="O17" s="908">
        <f>'46perfpbsaad'!T17</f>
        <v>23631</v>
      </c>
      <c r="P17" s="907"/>
      <c r="Q17" s="908">
        <f>'46perfpbsaad'!W17</f>
        <v>49497</v>
      </c>
      <c r="R17" s="907"/>
      <c r="S17" s="908">
        <f>'46perfpbsaad'!Z17</f>
        <v>88543</v>
      </c>
      <c r="T17" s="909"/>
      <c r="V17" s="910">
        <f>E17/E$19</f>
        <v>0.45050215208034433</v>
      </c>
      <c r="W17" s="910">
        <f>G17/G$19</f>
        <v>0.41126571828525621</v>
      </c>
      <c r="X17" s="910">
        <f>I17/I$19</f>
        <v>0.36305835010060361</v>
      </c>
      <c r="Y17" s="910">
        <f>K17/K$19</f>
        <v>0.38202275923794909</v>
      </c>
      <c r="Z17" s="910">
        <f>M17/M$19</f>
        <v>0.38326954620010933</v>
      </c>
      <c r="AA17" s="910">
        <f>O17/O$19</f>
        <v>0.38959690050284396</v>
      </c>
      <c r="AB17" s="910">
        <f>Q17/Q$19</f>
        <v>0.38062318327924827</v>
      </c>
      <c r="AC17" s="910">
        <f>S17/S$19</f>
        <v>0.36683666916629726</v>
      </c>
    </row>
    <row r="18" spans="2:29" s="697" customFormat="1" ht="21" customHeight="1" x14ac:dyDescent="0.25">
      <c r="B18" s="1565"/>
      <c r="D18" s="907" t="s">
        <v>50</v>
      </c>
      <c r="E18" s="908">
        <f>'46perfpbsaad'!E18</f>
        <v>428</v>
      </c>
      <c r="F18" s="907"/>
      <c r="G18" s="908">
        <f>'46perfpbsaad'!H18</f>
        <v>25313</v>
      </c>
      <c r="H18" s="907"/>
      <c r="I18" s="908">
        <f>'46perfpbsaad'!K18</f>
        <v>13466</v>
      </c>
      <c r="J18" s="907"/>
      <c r="K18" s="908">
        <f>'46perfpbsaad'!N18</f>
        <v>13486</v>
      </c>
      <c r="L18" s="907"/>
      <c r="M18" s="908">
        <f>'46perfpbsaad'!Q18</f>
        <v>15140</v>
      </c>
      <c r="N18" s="907"/>
      <c r="O18" s="908">
        <f>'46perfpbsaad'!T18</f>
        <v>23789</v>
      </c>
      <c r="P18" s="907"/>
      <c r="Q18" s="908">
        <f>'46perfpbsaad'!W18</f>
        <v>49423</v>
      </c>
      <c r="R18" s="907"/>
      <c r="S18" s="908">
        <f>'46perfpbsaad'!Z18</f>
        <v>89959</v>
      </c>
      <c r="T18" s="909"/>
      <c r="V18" s="910">
        <f>E18/E$19</f>
        <v>0.20468675274988044</v>
      </c>
      <c r="W18" s="910">
        <f>G18/G$19</f>
        <v>0.30285591222885583</v>
      </c>
      <c r="X18" s="910">
        <f>I18/I$19</f>
        <v>0.36126089872568745</v>
      </c>
      <c r="Y18" s="910">
        <f>K18/K$19</f>
        <v>0.34486638537271447</v>
      </c>
      <c r="Z18" s="910">
        <f>M18/M$19</f>
        <v>0.37626124558874696</v>
      </c>
      <c r="AA18" s="910">
        <f>O18/O$19</f>
        <v>0.39220179704888303</v>
      </c>
      <c r="AB18" s="910">
        <f>Q18/Q$19</f>
        <v>0.38005413635594654</v>
      </c>
      <c r="AC18" s="910">
        <f>S18/S$19</f>
        <v>0.37270320546549057</v>
      </c>
    </row>
    <row r="19" spans="2:29" s="697" customFormat="1" ht="21" customHeight="1" x14ac:dyDescent="0.25">
      <c r="B19" s="1565"/>
      <c r="D19" s="911" t="s">
        <v>68</v>
      </c>
      <c r="E19" s="908">
        <f>'46perfpbsaad'!E19</f>
        <v>2091</v>
      </c>
      <c r="F19" s="907"/>
      <c r="G19" s="908">
        <f>SUM(G16:G18)</f>
        <v>83581</v>
      </c>
      <c r="H19" s="908">
        <f t="shared" ref="H19:T19" si="1">SUM(H16:H18)</f>
        <v>0</v>
      </c>
      <c r="I19" s="908">
        <f t="shared" si="1"/>
        <v>37275</v>
      </c>
      <c r="J19" s="908">
        <f t="shared" si="1"/>
        <v>0</v>
      </c>
      <c r="K19" s="908">
        <f t="shared" si="1"/>
        <v>39105</v>
      </c>
      <c r="L19" s="908">
        <f t="shared" si="1"/>
        <v>0</v>
      </c>
      <c r="M19" s="908">
        <f t="shared" si="1"/>
        <v>40238</v>
      </c>
      <c r="N19" s="908">
        <f t="shared" si="1"/>
        <v>0</v>
      </c>
      <c r="O19" s="908">
        <f t="shared" si="1"/>
        <v>60655</v>
      </c>
      <c r="P19" s="908">
        <f t="shared" si="1"/>
        <v>0</v>
      </c>
      <c r="Q19" s="908">
        <f t="shared" si="1"/>
        <v>130042</v>
      </c>
      <c r="R19" s="908">
        <f t="shared" si="1"/>
        <v>0</v>
      </c>
      <c r="S19" s="908">
        <f t="shared" si="1"/>
        <v>241369</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65" t="s">
        <v>0</v>
      </c>
      <c r="C21" s="1565"/>
      <c r="D21" s="1565"/>
      <c r="E21" s="727">
        <f>'46perfpbsaad'!E21</f>
        <v>3758</v>
      </c>
      <c r="F21" s="909"/>
      <c r="G21" s="727">
        <f>G15+G19</f>
        <v>119416</v>
      </c>
      <c r="H21" s="727">
        <f t="shared" ref="H21:T21" si="2">H15+H19</f>
        <v>0</v>
      </c>
      <c r="I21" s="727">
        <f t="shared" si="2"/>
        <v>59785</v>
      </c>
      <c r="J21" s="727">
        <f t="shared" si="2"/>
        <v>0</v>
      </c>
      <c r="K21" s="727">
        <f t="shared" si="2"/>
        <v>68836</v>
      </c>
      <c r="L21" s="727">
        <f t="shared" si="2"/>
        <v>0</v>
      </c>
      <c r="M21" s="727">
        <f t="shared" si="2"/>
        <v>75765</v>
      </c>
      <c r="N21" s="727">
        <f t="shared" si="2"/>
        <v>0</v>
      </c>
      <c r="O21" s="727">
        <f t="shared" si="2"/>
        <v>119522</v>
      </c>
      <c r="P21" s="727">
        <f t="shared" si="2"/>
        <v>0</v>
      </c>
      <c r="Q21" s="727">
        <f t="shared" si="2"/>
        <v>334848</v>
      </c>
      <c r="R21" s="727">
        <f t="shared" si="2"/>
        <v>0</v>
      </c>
      <c r="S21" s="727">
        <f t="shared" si="2"/>
        <v>912681</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53"/>
      <c r="D35" s="1653"/>
      <c r="E35" s="1653"/>
      <c r="F35" s="1653"/>
      <c r="G35" s="1653"/>
      <c r="H35" s="1653"/>
      <c r="I35" s="1653"/>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42"/>
      <c r="C44" s="1543"/>
      <c r="D44" s="1543"/>
      <c r="E44" s="1543"/>
      <c r="F44" s="1543"/>
      <c r="G44" s="1543"/>
      <c r="H44" s="1543"/>
      <c r="I44" s="1543"/>
      <c r="J44" s="1543"/>
      <c r="K44" s="1543"/>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45"/>
      <c r="C2" s="1445"/>
      <c r="D2" s="1445"/>
      <c r="E2" s="344"/>
      <c r="F2" s="344"/>
      <c r="G2" s="1659"/>
      <c r="H2" s="1659"/>
      <c r="I2" s="1659"/>
      <c r="J2" s="1659"/>
      <c r="K2" s="1659"/>
      <c r="L2" s="1659"/>
      <c r="M2" s="1659"/>
      <c r="N2" s="1659"/>
      <c r="O2" s="1659"/>
      <c r="P2" s="1659"/>
      <c r="S2" s="344"/>
    </row>
    <row r="3" spans="1:21" s="343" customFormat="1" ht="3" customHeight="1" x14ac:dyDescent="0.35">
      <c r="B3" s="344"/>
      <c r="C3" s="344"/>
      <c r="D3" s="344"/>
      <c r="E3" s="344"/>
      <c r="F3" s="344"/>
      <c r="K3" s="344"/>
      <c r="O3" s="344"/>
      <c r="S3" s="344"/>
    </row>
    <row r="4" spans="1:21" s="345" customFormat="1" ht="15" customHeight="1" x14ac:dyDescent="0.25">
      <c r="B4" s="1483" t="s">
        <v>438</v>
      </c>
      <c r="C4" s="1483"/>
      <c r="D4" s="1483"/>
      <c r="E4" s="1483"/>
      <c r="F4" s="1483"/>
      <c r="G4" s="1483"/>
      <c r="H4" s="1483"/>
      <c r="I4" s="1483"/>
      <c r="J4" s="1483"/>
      <c r="K4" s="1483"/>
      <c r="L4" s="1483"/>
      <c r="M4" s="1483"/>
      <c r="N4" s="1483"/>
      <c r="O4" s="1483"/>
      <c r="P4" s="1483"/>
      <c r="Q4" s="1483"/>
      <c r="R4" s="924"/>
      <c r="S4" s="924"/>
      <c r="T4" s="924"/>
    </row>
    <row r="5" spans="1:21"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750"/>
      <c r="R5" s="925"/>
      <c r="S5" s="925"/>
      <c r="T5" s="925"/>
      <c r="U5" s="875"/>
    </row>
    <row r="6" spans="1:21" s="345" customFormat="1" ht="4.5" customHeight="1" x14ac:dyDescent="0.25"/>
    <row r="7" spans="1:21" s="322" customFormat="1" ht="15" customHeight="1" x14ac:dyDescent="0.25">
      <c r="A7" s="316"/>
      <c r="B7" s="1660" t="s">
        <v>12</v>
      </c>
      <c r="C7" s="1663" t="s">
        <v>0</v>
      </c>
      <c r="D7" s="1664"/>
      <c r="E7" s="1665"/>
      <c r="F7" s="920"/>
      <c r="G7" s="1533" t="s">
        <v>31</v>
      </c>
      <c r="H7" s="1533"/>
      <c r="I7" s="1533"/>
      <c r="J7" s="921"/>
      <c r="K7" s="1533" t="s">
        <v>49</v>
      </c>
      <c r="L7" s="1533"/>
      <c r="M7" s="1533"/>
      <c r="N7" s="921"/>
      <c r="O7" s="1533" t="s">
        <v>50</v>
      </c>
      <c r="P7" s="1533"/>
      <c r="Q7" s="1533"/>
    </row>
    <row r="8" spans="1:21" s="322" customFormat="1" ht="15" customHeight="1" x14ac:dyDescent="0.25">
      <c r="A8" s="316"/>
      <c r="B8" s="1661"/>
      <c r="C8" s="1666"/>
      <c r="D8" s="1667"/>
      <c r="E8" s="1668"/>
      <c r="F8" s="920"/>
      <c r="G8" s="1526"/>
      <c r="H8" s="1526"/>
      <c r="I8" s="1526"/>
      <c r="J8" s="922"/>
      <c r="K8" s="1526"/>
      <c r="L8" s="1526"/>
      <c r="M8" s="1526"/>
      <c r="N8" s="922"/>
      <c r="O8" s="1526"/>
      <c r="P8" s="1526"/>
      <c r="Q8" s="1526"/>
    </row>
    <row r="9" spans="1:21" s="322" customFormat="1" ht="33.75" customHeight="1" x14ac:dyDescent="0.25">
      <c r="A9" s="316"/>
      <c r="B9" s="1661"/>
      <c r="C9" s="1661" t="s">
        <v>69</v>
      </c>
      <c r="D9" s="1669"/>
      <c r="E9" s="959" t="s">
        <v>285</v>
      </c>
      <c r="F9" s="920"/>
      <c r="G9" s="1655" t="s">
        <v>69</v>
      </c>
      <c r="H9" s="1472"/>
      <c r="I9" s="959" t="s">
        <v>285</v>
      </c>
      <c r="J9" s="922"/>
      <c r="K9" s="1656" t="s">
        <v>69</v>
      </c>
      <c r="L9" s="1657"/>
      <c r="M9" s="941" t="s">
        <v>285</v>
      </c>
      <c r="N9" s="922"/>
      <c r="O9" s="1655" t="s">
        <v>69</v>
      </c>
      <c r="P9" s="1472"/>
      <c r="Q9" s="941" t="s">
        <v>285</v>
      </c>
    </row>
    <row r="10" spans="1:21" s="322" customFormat="1" ht="29.25" customHeight="1" x14ac:dyDescent="0.25">
      <c r="A10" s="316"/>
      <c r="B10" s="1662"/>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541570</v>
      </c>
      <c r="D12" s="928">
        <f t="shared" ref="D12:D29" si="0">C12/C$30*100</f>
        <v>22.218365792980315</v>
      </c>
      <c r="E12" s="929">
        <f>I12+M12+Q12</f>
        <v>347017</v>
      </c>
      <c r="F12" s="930"/>
      <c r="G12" s="927">
        <v>121668</v>
      </c>
      <c r="H12" s="928">
        <v>22.46579389552597</v>
      </c>
      <c r="I12" s="929">
        <v>83587</v>
      </c>
      <c r="J12" s="930"/>
      <c r="K12" s="927">
        <v>227769</v>
      </c>
      <c r="L12" s="928">
        <v>42.057167125210036</v>
      </c>
      <c r="M12" s="929">
        <v>147478</v>
      </c>
      <c r="N12" s="930"/>
      <c r="O12" s="927">
        <v>192133</v>
      </c>
      <c r="P12" s="928">
        <v>35.477038979263995</v>
      </c>
      <c r="Q12" s="929">
        <v>115952</v>
      </c>
    </row>
    <row r="13" spans="1:21" s="331" customFormat="1" ht="18" customHeight="1" x14ac:dyDescent="0.25">
      <c r="A13" s="330"/>
      <c r="B13" s="931" t="s">
        <v>7</v>
      </c>
      <c r="C13" s="932">
        <f t="shared" ref="C13:C29" si="1">G13+K13+O13</f>
        <v>66104</v>
      </c>
      <c r="D13" s="933">
        <f t="shared" si="0"/>
        <v>2.7119723256073467</v>
      </c>
      <c r="E13" s="934">
        <f t="shared" ref="E13:E29" si="2">I13+M13+Q13</f>
        <v>49822</v>
      </c>
      <c r="F13" s="930"/>
      <c r="G13" s="932">
        <v>19074</v>
      </c>
      <c r="H13" s="933">
        <v>28.854532252208642</v>
      </c>
      <c r="I13" s="934">
        <v>14506</v>
      </c>
      <c r="J13" s="930"/>
      <c r="K13" s="932">
        <v>23300</v>
      </c>
      <c r="L13" s="933">
        <v>35.247488805518579</v>
      </c>
      <c r="M13" s="934">
        <v>17736</v>
      </c>
      <c r="N13" s="930"/>
      <c r="O13" s="932">
        <v>23730</v>
      </c>
      <c r="P13" s="933">
        <v>35.897978942272786</v>
      </c>
      <c r="Q13" s="934">
        <v>17580</v>
      </c>
    </row>
    <row r="14" spans="1:21" s="331" customFormat="1" ht="18" customHeight="1" x14ac:dyDescent="0.25">
      <c r="A14" s="330"/>
      <c r="B14" s="931" t="s">
        <v>37</v>
      </c>
      <c r="C14" s="932">
        <f t="shared" si="1"/>
        <v>48512</v>
      </c>
      <c r="D14" s="933">
        <f t="shared" si="0"/>
        <v>1.9902456955685526</v>
      </c>
      <c r="E14" s="934">
        <f t="shared" si="2"/>
        <v>33854</v>
      </c>
      <c r="F14" s="930"/>
      <c r="G14" s="932">
        <v>10263</v>
      </c>
      <c r="H14" s="933">
        <v>21.155590369393138</v>
      </c>
      <c r="I14" s="934">
        <v>7314</v>
      </c>
      <c r="J14" s="930"/>
      <c r="K14" s="932">
        <v>15881</v>
      </c>
      <c r="L14" s="933">
        <v>32.736230211081796</v>
      </c>
      <c r="M14" s="934">
        <v>11017</v>
      </c>
      <c r="N14" s="930"/>
      <c r="O14" s="932">
        <v>22368</v>
      </c>
      <c r="P14" s="933">
        <v>46.108179419525065</v>
      </c>
      <c r="Q14" s="934">
        <v>15523</v>
      </c>
    </row>
    <row r="15" spans="1:21" s="331" customFormat="1" ht="18" customHeight="1" x14ac:dyDescent="0.25">
      <c r="A15" s="330"/>
      <c r="B15" s="931" t="s">
        <v>38</v>
      </c>
      <c r="C15" s="932">
        <f t="shared" si="1"/>
        <v>57284</v>
      </c>
      <c r="D15" s="933">
        <f t="shared" si="0"/>
        <v>2.3501243903559734</v>
      </c>
      <c r="E15" s="934">
        <f t="shared" si="2"/>
        <v>34248</v>
      </c>
      <c r="F15" s="930"/>
      <c r="G15" s="932">
        <v>12102</v>
      </c>
      <c r="H15" s="933">
        <v>21.126317994553453</v>
      </c>
      <c r="I15" s="934">
        <v>8229</v>
      </c>
      <c r="J15" s="930"/>
      <c r="K15" s="932">
        <v>18496</v>
      </c>
      <c r="L15" s="933">
        <v>32.28824802737239</v>
      </c>
      <c r="M15" s="934">
        <v>10946</v>
      </c>
      <c r="N15" s="930"/>
      <c r="O15" s="932">
        <v>26686</v>
      </c>
      <c r="P15" s="933">
        <v>46.585433978074157</v>
      </c>
      <c r="Q15" s="934">
        <v>15073</v>
      </c>
    </row>
    <row r="16" spans="1:21" s="331" customFormat="1" ht="18" customHeight="1" x14ac:dyDescent="0.25">
      <c r="A16" s="330"/>
      <c r="B16" s="931" t="s">
        <v>6</v>
      </c>
      <c r="C16" s="932">
        <f t="shared" si="1"/>
        <v>87958</v>
      </c>
      <c r="D16" s="933">
        <f t="shared" si="0"/>
        <v>3.6085510985079718</v>
      </c>
      <c r="E16" s="934">
        <f t="shared" si="2"/>
        <v>71093</v>
      </c>
      <c r="F16" s="930"/>
      <c r="G16" s="932">
        <v>29841</v>
      </c>
      <c r="H16" s="933">
        <v>33.926419427454015</v>
      </c>
      <c r="I16" s="934">
        <v>24403</v>
      </c>
      <c r="J16" s="930"/>
      <c r="K16" s="932">
        <v>31735</v>
      </c>
      <c r="L16" s="933">
        <v>36.079719866299826</v>
      </c>
      <c r="M16" s="934">
        <v>25509</v>
      </c>
      <c r="N16" s="930"/>
      <c r="O16" s="932">
        <v>26382</v>
      </c>
      <c r="P16" s="933">
        <v>29.99386070624616</v>
      </c>
      <c r="Q16" s="934">
        <v>21181</v>
      </c>
    </row>
    <row r="17" spans="1:18" s="331" customFormat="1" ht="18" customHeight="1" x14ac:dyDescent="0.25">
      <c r="A17" s="330"/>
      <c r="B17" s="931" t="s">
        <v>5</v>
      </c>
      <c r="C17" s="932">
        <f t="shared" si="1"/>
        <v>29924</v>
      </c>
      <c r="D17" s="933">
        <f t="shared" si="0"/>
        <v>1.2276573259027326</v>
      </c>
      <c r="E17" s="934">
        <f t="shared" si="2"/>
        <v>18907</v>
      </c>
      <c r="F17" s="930"/>
      <c r="G17" s="932">
        <v>8462</v>
      </c>
      <c r="H17" s="933">
        <v>28.278305039433231</v>
      </c>
      <c r="I17" s="934">
        <v>5106</v>
      </c>
      <c r="J17" s="930"/>
      <c r="K17" s="932">
        <v>13439</v>
      </c>
      <c r="L17" s="933">
        <v>44.91043978077797</v>
      </c>
      <c r="M17" s="934">
        <v>8179</v>
      </c>
      <c r="N17" s="930"/>
      <c r="O17" s="932">
        <v>8023</v>
      </c>
      <c r="P17" s="933">
        <v>26.811255179788802</v>
      </c>
      <c r="Q17" s="934">
        <v>5622</v>
      </c>
    </row>
    <row r="18" spans="1:18" s="331" customFormat="1" ht="18" customHeight="1" x14ac:dyDescent="0.25">
      <c r="A18" s="330"/>
      <c r="B18" s="931" t="s">
        <v>4</v>
      </c>
      <c r="C18" s="932">
        <f t="shared" si="1"/>
        <v>180224</v>
      </c>
      <c r="D18" s="933">
        <f t="shared" si="0"/>
        <v>7.3938415286557309</v>
      </c>
      <c r="E18" s="934">
        <f t="shared" si="2"/>
        <v>127186</v>
      </c>
      <c r="F18" s="930"/>
      <c r="G18" s="932">
        <v>47188</v>
      </c>
      <c r="H18" s="933">
        <v>26.182972301136363</v>
      </c>
      <c r="I18" s="934">
        <v>33903</v>
      </c>
      <c r="J18" s="930"/>
      <c r="K18" s="932">
        <v>59601</v>
      </c>
      <c r="L18" s="933">
        <v>33.070512251420453</v>
      </c>
      <c r="M18" s="934">
        <v>41974</v>
      </c>
      <c r="N18" s="930"/>
      <c r="O18" s="932">
        <v>73435</v>
      </c>
      <c r="P18" s="933">
        <v>40.74651544744318</v>
      </c>
      <c r="Q18" s="934">
        <v>51309</v>
      </c>
    </row>
    <row r="19" spans="1:18" s="331" customFormat="1" ht="18" customHeight="1" x14ac:dyDescent="0.25">
      <c r="A19" s="330"/>
      <c r="B19" s="931" t="s">
        <v>40</v>
      </c>
      <c r="C19" s="932">
        <f t="shared" si="1"/>
        <v>118918</v>
      </c>
      <c r="D19" s="933">
        <f t="shared" si="0"/>
        <v>4.878711197757692</v>
      </c>
      <c r="E19" s="934">
        <f t="shared" si="2"/>
        <v>81518</v>
      </c>
      <c r="F19" s="930"/>
      <c r="G19" s="932">
        <v>36334</v>
      </c>
      <c r="H19" s="933">
        <v>30.553827006845051</v>
      </c>
      <c r="I19" s="934">
        <v>24688</v>
      </c>
      <c r="J19" s="930"/>
      <c r="K19" s="932">
        <v>38496</v>
      </c>
      <c r="L19" s="933">
        <v>32.37188651003212</v>
      </c>
      <c r="M19" s="934">
        <v>26308</v>
      </c>
      <c r="N19" s="930"/>
      <c r="O19" s="932">
        <v>44088</v>
      </c>
      <c r="P19" s="933">
        <v>37.074286483122826</v>
      </c>
      <c r="Q19" s="934">
        <v>30522</v>
      </c>
    </row>
    <row r="20" spans="1:18" s="331" customFormat="1" ht="18" customHeight="1" x14ac:dyDescent="0.25">
      <c r="A20" s="330"/>
      <c r="B20" s="931" t="s">
        <v>41</v>
      </c>
      <c r="C20" s="932">
        <f t="shared" si="1"/>
        <v>311438</v>
      </c>
      <c r="D20" s="933">
        <f t="shared" si="0"/>
        <v>12.777006491929397</v>
      </c>
      <c r="E20" s="934">
        <f t="shared" si="2"/>
        <v>250944</v>
      </c>
      <c r="F20" s="930"/>
      <c r="G20" s="932">
        <v>57479</v>
      </c>
      <c r="H20" s="933">
        <v>18.456000873368055</v>
      </c>
      <c r="I20" s="934">
        <v>46081</v>
      </c>
      <c r="J20" s="930"/>
      <c r="K20" s="932">
        <v>121858</v>
      </c>
      <c r="L20" s="933">
        <v>39.127531001355003</v>
      </c>
      <c r="M20" s="934">
        <v>96498</v>
      </c>
      <c r="N20" s="930"/>
      <c r="O20" s="932">
        <v>132101</v>
      </c>
      <c r="P20" s="933">
        <v>42.416468125276943</v>
      </c>
      <c r="Q20" s="934">
        <v>108365</v>
      </c>
    </row>
    <row r="21" spans="1:18" s="331" customFormat="1" ht="18" customHeight="1" x14ac:dyDescent="0.25">
      <c r="A21" s="330"/>
      <c r="B21" s="931" t="s">
        <v>3</v>
      </c>
      <c r="C21" s="932">
        <f t="shared" si="1"/>
        <v>272165</v>
      </c>
      <c r="D21" s="933">
        <f t="shared" si="0"/>
        <v>11.165798559828808</v>
      </c>
      <c r="E21" s="934">
        <f t="shared" si="2"/>
        <v>180393</v>
      </c>
      <c r="F21" s="930"/>
      <c r="G21" s="932">
        <v>72260</v>
      </c>
      <c r="H21" s="933">
        <v>26.550070729153269</v>
      </c>
      <c r="I21" s="934">
        <v>48205</v>
      </c>
      <c r="J21" s="930"/>
      <c r="K21" s="932">
        <v>103147</v>
      </c>
      <c r="L21" s="933">
        <v>37.898701155549027</v>
      </c>
      <c r="M21" s="934">
        <v>68202</v>
      </c>
      <c r="N21" s="930"/>
      <c r="O21" s="932">
        <v>96758</v>
      </c>
      <c r="P21" s="933">
        <v>35.551228115297704</v>
      </c>
      <c r="Q21" s="934">
        <v>63986</v>
      </c>
    </row>
    <row r="22" spans="1:18" s="331" customFormat="1" ht="18" customHeight="1" x14ac:dyDescent="0.25">
      <c r="A22" s="330"/>
      <c r="B22" s="931" t="s">
        <v>2</v>
      </c>
      <c r="C22" s="932">
        <f t="shared" si="1"/>
        <v>44089</v>
      </c>
      <c r="D22" s="933">
        <f t="shared" si="0"/>
        <v>1.8087883919838783</v>
      </c>
      <c r="E22" s="934">
        <f t="shared" si="2"/>
        <v>37186</v>
      </c>
      <c r="F22" s="930"/>
      <c r="G22" s="932">
        <v>13555</v>
      </c>
      <c r="H22" s="933">
        <v>30.744630179863456</v>
      </c>
      <c r="I22" s="934">
        <v>12097</v>
      </c>
      <c r="J22" s="930"/>
      <c r="K22" s="932">
        <v>14937</v>
      </c>
      <c r="L22" s="933">
        <v>33.879198893147951</v>
      </c>
      <c r="M22" s="934">
        <v>12605</v>
      </c>
      <c r="N22" s="930"/>
      <c r="O22" s="932">
        <v>15597</v>
      </c>
      <c r="P22" s="933">
        <v>35.376170926988593</v>
      </c>
      <c r="Q22" s="934">
        <v>12484</v>
      </c>
    </row>
    <row r="23" spans="1:18" s="331" customFormat="1" ht="18" customHeight="1" x14ac:dyDescent="0.25">
      <c r="A23" s="330"/>
      <c r="B23" s="931" t="s">
        <v>35</v>
      </c>
      <c r="C23" s="932">
        <f t="shared" si="1"/>
        <v>151269</v>
      </c>
      <c r="D23" s="933">
        <f t="shared" si="0"/>
        <v>6.2059382446190501</v>
      </c>
      <c r="E23" s="934">
        <f t="shared" si="2"/>
        <v>93892</v>
      </c>
      <c r="F23" s="930"/>
      <c r="G23" s="932">
        <v>42347</v>
      </c>
      <c r="H23" s="933">
        <v>27.994499864479831</v>
      </c>
      <c r="I23" s="934">
        <v>27658</v>
      </c>
      <c r="J23" s="930"/>
      <c r="K23" s="932">
        <v>50555</v>
      </c>
      <c r="L23" s="933">
        <v>33.420595098797506</v>
      </c>
      <c r="M23" s="934">
        <v>31566</v>
      </c>
      <c r="N23" s="930"/>
      <c r="O23" s="932">
        <v>58367</v>
      </c>
      <c r="P23" s="933">
        <v>38.58490503672266</v>
      </c>
      <c r="Q23" s="934">
        <v>34668</v>
      </c>
    </row>
    <row r="24" spans="1:18" s="331" customFormat="1" ht="18" customHeight="1" x14ac:dyDescent="0.25">
      <c r="A24" s="330"/>
      <c r="B24" s="931" t="s">
        <v>42</v>
      </c>
      <c r="C24" s="932">
        <f t="shared" si="1"/>
        <v>308757</v>
      </c>
      <c r="D24" s="933">
        <f t="shared" si="0"/>
        <v>12.667016206849018</v>
      </c>
      <c r="E24" s="934">
        <f t="shared" si="2"/>
        <v>213333</v>
      </c>
      <c r="F24" s="930"/>
      <c r="G24" s="932">
        <v>99424</v>
      </c>
      <c r="H24" s="933">
        <v>32.201375191493639</v>
      </c>
      <c r="I24" s="934">
        <v>68709</v>
      </c>
      <c r="J24" s="930"/>
      <c r="K24" s="932">
        <v>119622</v>
      </c>
      <c r="L24" s="933">
        <v>38.74308922550744</v>
      </c>
      <c r="M24" s="934">
        <v>81074</v>
      </c>
      <c r="N24" s="930"/>
      <c r="O24" s="932">
        <v>89711</v>
      </c>
      <c r="P24" s="933">
        <v>29.055535582998925</v>
      </c>
      <c r="Q24" s="934">
        <v>63550</v>
      </c>
    </row>
    <row r="25" spans="1:18" s="331" customFormat="1" ht="18" customHeight="1" x14ac:dyDescent="0.25">
      <c r="A25" s="330">
        <v>47094</v>
      </c>
      <c r="B25" s="931" t="s">
        <v>43</v>
      </c>
      <c r="C25" s="932">
        <f t="shared" si="1"/>
        <v>67302</v>
      </c>
      <c r="D25" s="933">
        <f t="shared" si="0"/>
        <v>2.7611212855201748</v>
      </c>
      <c r="E25" s="934">
        <f t="shared" si="2"/>
        <v>50387</v>
      </c>
      <c r="F25" s="930"/>
      <c r="G25" s="932">
        <v>18335</v>
      </c>
      <c r="H25" s="933">
        <v>27.242875397462186</v>
      </c>
      <c r="I25" s="934">
        <v>14616</v>
      </c>
      <c r="J25" s="930"/>
      <c r="K25" s="932">
        <v>24443</v>
      </c>
      <c r="L25" s="933">
        <v>36.3183857834834</v>
      </c>
      <c r="M25" s="934">
        <v>18642</v>
      </c>
      <c r="N25" s="930"/>
      <c r="O25" s="932">
        <v>24524</v>
      </c>
      <c r="P25" s="933">
        <v>36.438738819054414</v>
      </c>
      <c r="Q25" s="934">
        <v>17129</v>
      </c>
    </row>
    <row r="26" spans="1:18" s="331" customFormat="1" ht="18" customHeight="1" x14ac:dyDescent="0.25">
      <c r="B26" s="931" t="s">
        <v>44</v>
      </c>
      <c r="C26" s="932">
        <f t="shared" si="1"/>
        <v>24682</v>
      </c>
      <c r="D26" s="933">
        <f t="shared" si="0"/>
        <v>1.0125998569018597</v>
      </c>
      <c r="E26" s="934">
        <f t="shared" si="2"/>
        <v>17234</v>
      </c>
      <c r="F26" s="930"/>
      <c r="G26" s="932">
        <v>4048</v>
      </c>
      <c r="H26" s="933">
        <v>16.40061583340086</v>
      </c>
      <c r="I26" s="934">
        <v>3145</v>
      </c>
      <c r="J26" s="930"/>
      <c r="K26" s="932">
        <v>8839</v>
      </c>
      <c r="L26" s="933">
        <v>35.811522567052911</v>
      </c>
      <c r="M26" s="934">
        <v>6577</v>
      </c>
      <c r="N26" s="930"/>
      <c r="O26" s="932">
        <v>11795</v>
      </c>
      <c r="P26" s="933">
        <v>47.787861599546225</v>
      </c>
      <c r="Q26" s="934">
        <v>7512</v>
      </c>
    </row>
    <row r="27" spans="1:18" s="331" customFormat="1" ht="18" customHeight="1" x14ac:dyDescent="0.25">
      <c r="B27" s="931" t="s">
        <v>45</v>
      </c>
      <c r="C27" s="932">
        <f t="shared" si="1"/>
        <v>107554</v>
      </c>
      <c r="D27" s="933">
        <f t="shared" si="0"/>
        <v>4.4124935179168059</v>
      </c>
      <c r="E27" s="934">
        <f t="shared" si="2"/>
        <v>74024</v>
      </c>
      <c r="F27" s="930"/>
      <c r="G27" s="932">
        <v>24547</v>
      </c>
      <c r="H27" s="933">
        <v>22.82295405098834</v>
      </c>
      <c r="I27" s="934">
        <v>16872</v>
      </c>
      <c r="J27" s="930"/>
      <c r="K27" s="932">
        <v>36187</v>
      </c>
      <c r="L27" s="933">
        <v>33.645424623909847</v>
      </c>
      <c r="M27" s="934">
        <v>24166</v>
      </c>
      <c r="N27" s="930"/>
      <c r="O27" s="932">
        <v>46820</v>
      </c>
      <c r="P27" s="933">
        <v>43.53162132510181</v>
      </c>
      <c r="Q27" s="934">
        <v>32986</v>
      </c>
    </row>
    <row r="28" spans="1:18" s="331" customFormat="1" ht="18" customHeight="1" x14ac:dyDescent="0.25">
      <c r="B28" s="931" t="s">
        <v>46</v>
      </c>
      <c r="C28" s="932">
        <f t="shared" si="1"/>
        <v>14294</v>
      </c>
      <c r="D28" s="933">
        <f t="shared" si="0"/>
        <v>0.58642339982801961</v>
      </c>
      <c r="E28" s="934">
        <f t="shared" si="2"/>
        <v>9560</v>
      </c>
      <c r="F28" s="930"/>
      <c r="G28" s="932">
        <v>3229</v>
      </c>
      <c r="H28" s="933">
        <v>22.589897859241638</v>
      </c>
      <c r="I28" s="934">
        <v>2146</v>
      </c>
      <c r="J28" s="930"/>
      <c r="K28" s="932">
        <v>6305</v>
      </c>
      <c r="L28" s="933">
        <v>44.109416538407729</v>
      </c>
      <c r="M28" s="934">
        <v>4199</v>
      </c>
      <c r="N28" s="930"/>
      <c r="O28" s="932">
        <v>4760</v>
      </c>
      <c r="P28" s="933">
        <v>33.30068560235064</v>
      </c>
      <c r="Q28" s="934">
        <v>3215</v>
      </c>
    </row>
    <row r="29" spans="1:18" s="331" customFormat="1" ht="18" customHeight="1" x14ac:dyDescent="0.25">
      <c r="B29" s="952" t="s">
        <v>1</v>
      </c>
      <c r="C29" s="946">
        <f t="shared" si="1"/>
        <v>5444</v>
      </c>
      <c r="D29" s="933">
        <f t="shared" si="0"/>
        <v>0.22334468928667545</v>
      </c>
      <c r="E29" s="948">
        <f t="shared" si="2"/>
        <v>4013</v>
      </c>
      <c r="F29" s="930"/>
      <c r="G29" s="932">
        <v>1648</v>
      </c>
      <c r="H29" s="949">
        <v>30.27185892725937</v>
      </c>
      <c r="I29" s="934">
        <v>1242</v>
      </c>
      <c r="J29" s="930"/>
      <c r="K29" s="946">
        <v>1997</v>
      </c>
      <c r="L29" s="949">
        <v>36.68258633357825</v>
      </c>
      <c r="M29" s="948">
        <v>1483</v>
      </c>
      <c r="N29" s="930"/>
      <c r="O29" s="946">
        <v>1799</v>
      </c>
      <c r="P29" s="949">
        <v>33.045554739162384</v>
      </c>
      <c r="Q29" s="934">
        <v>1288</v>
      </c>
    </row>
    <row r="30" spans="1:18" s="319" customFormat="1" ht="18" customHeight="1" x14ac:dyDescent="0.25">
      <c r="B30" s="1274" t="s">
        <v>0</v>
      </c>
      <c r="C30" s="1275">
        <f>SUM(C12:C29)</f>
        <v>2437488</v>
      </c>
      <c r="D30" s="1276">
        <f>C30/C$30*100</f>
        <v>100</v>
      </c>
      <c r="E30" s="1277">
        <f>SUM(E12:E29)</f>
        <v>1694611</v>
      </c>
      <c r="F30" s="1278"/>
      <c r="G30" s="1279">
        <f>SUM(G12:G29)</f>
        <v>621804</v>
      </c>
      <c r="H30" s="1280">
        <f t="shared" ref="H30" si="3">G30/$C30*100</f>
        <v>25.510033280163842</v>
      </c>
      <c r="I30" s="1279">
        <f>SUM(I12:I29)</f>
        <v>442507</v>
      </c>
      <c r="J30" s="1278"/>
      <c r="K30" s="1279">
        <f>SUM(K12:K29)</f>
        <v>916607</v>
      </c>
      <c r="L30" s="1281">
        <f t="shared" ref="L30" si="4">K30/$C30*100</f>
        <v>37.604574873804509</v>
      </c>
      <c r="M30" s="1277">
        <f>SUM(M12:M29)</f>
        <v>634159</v>
      </c>
      <c r="N30" s="1278"/>
      <c r="O30" s="1282">
        <f>SUM(O12:O29)</f>
        <v>899077</v>
      </c>
      <c r="P30" s="1283">
        <f t="shared" ref="P30" si="5">O30/$C30*100</f>
        <v>36.885391846031652</v>
      </c>
      <c r="Q30" s="1279">
        <f>SUM(Q12:Q29)</f>
        <v>617945</v>
      </c>
      <c r="R30" s="1115"/>
    </row>
    <row r="31" spans="1:18" s="328" customFormat="1" ht="6.75" customHeight="1" x14ac:dyDescent="0.25">
      <c r="B31" s="1658"/>
      <c r="C31" s="1658"/>
      <c r="D31" s="1658"/>
      <c r="E31" s="947"/>
      <c r="F31" s="779"/>
      <c r="G31" s="950"/>
      <c r="I31" s="951"/>
      <c r="M31" s="950"/>
    </row>
    <row r="32" spans="1:18" ht="24.75" customHeight="1" x14ac:dyDescent="0.35">
      <c r="B32" s="1654" t="s">
        <v>78</v>
      </c>
      <c r="C32" s="1654"/>
      <c r="D32" s="1654"/>
      <c r="E32" s="1654"/>
      <c r="F32" s="1654"/>
      <c r="G32" s="1654"/>
      <c r="H32" s="1654"/>
      <c r="I32" s="1654"/>
      <c r="J32" s="1654"/>
      <c r="K32" s="1654"/>
      <c r="L32" s="1654"/>
      <c r="M32" s="1654"/>
      <c r="N32" s="1654"/>
      <c r="O32" s="1654"/>
      <c r="P32" s="1654"/>
      <c r="Q32" s="1654"/>
    </row>
    <row r="33" spans="2:11" x14ac:dyDescent="0.35">
      <c r="G33" s="935"/>
      <c r="K33" s="935"/>
    </row>
    <row r="34" spans="2:11" x14ac:dyDescent="0.35">
      <c r="B34" s="935"/>
      <c r="K34" s="935"/>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437</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72</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467</v>
      </c>
      <c r="E11" s="928">
        <f>D11/D$29*100</f>
        <v>0.57817065319665228</v>
      </c>
      <c r="F11" s="930"/>
      <c r="G11" s="927">
        <v>4</v>
      </c>
      <c r="H11" s="928">
        <v>0.85653104925053536</v>
      </c>
      <c r="I11" s="927">
        <v>1</v>
      </c>
      <c r="J11" s="928">
        <v>25</v>
      </c>
      <c r="K11" s="930"/>
      <c r="L11" s="927">
        <v>15</v>
      </c>
      <c r="M11" s="928">
        <v>3.2119914346895073</v>
      </c>
      <c r="N11" s="927">
        <v>13</v>
      </c>
      <c r="O11" s="928">
        <v>86.666666666666671</v>
      </c>
      <c r="P11" s="930"/>
      <c r="Q11" s="927">
        <v>448</v>
      </c>
      <c r="R11" s="928">
        <v>95.931477516059957</v>
      </c>
      <c r="S11" s="927">
        <v>318</v>
      </c>
      <c r="T11" s="928">
        <f>S11/Q11*100</f>
        <v>70.982142857142861</v>
      </c>
    </row>
    <row r="12" spans="1:22" s="331" customFormat="1" ht="18" customHeight="1" x14ac:dyDescent="0.25">
      <c r="A12" s="330"/>
      <c r="B12" s="931" t="s">
        <v>7</v>
      </c>
      <c r="C12" s="930"/>
      <c r="D12" s="932">
        <f t="shared" ref="D12:D28" si="0">G12+L12+Q12</f>
        <v>5136</v>
      </c>
      <c r="E12" s="933">
        <f t="shared" ref="E12:E29" si="1">D12/D$29*100</f>
        <v>6.3586391323726037</v>
      </c>
      <c r="F12" s="930"/>
      <c r="G12" s="932">
        <v>2471</v>
      </c>
      <c r="H12" s="933">
        <v>48.111370716510905</v>
      </c>
      <c r="I12" s="932">
        <v>2</v>
      </c>
      <c r="J12" s="933">
        <v>8.0938891137191424E-2</v>
      </c>
      <c r="K12" s="930"/>
      <c r="L12" s="932">
        <v>1506</v>
      </c>
      <c r="M12" s="933">
        <v>29.322429906542059</v>
      </c>
      <c r="N12" s="932">
        <v>11</v>
      </c>
      <c r="O12" s="933">
        <v>0.7304116865869853</v>
      </c>
      <c r="P12" s="930"/>
      <c r="Q12" s="932">
        <v>1159</v>
      </c>
      <c r="R12" s="933">
        <v>22.56619937694704</v>
      </c>
      <c r="S12" s="932">
        <v>208</v>
      </c>
      <c r="T12" s="933">
        <f t="shared" ref="T12:T29" si="2">S12/Q12*100</f>
        <v>17.946505608283005</v>
      </c>
    </row>
    <row r="13" spans="1:22" s="331" customFormat="1" ht="18" customHeight="1" x14ac:dyDescent="0.25">
      <c r="A13" s="330"/>
      <c r="B13" s="931" t="s">
        <v>37</v>
      </c>
      <c r="C13" s="930"/>
      <c r="D13" s="932">
        <f t="shared" si="0"/>
        <v>6839</v>
      </c>
      <c r="E13" s="933">
        <f t="shared" si="1"/>
        <v>8.467043034715001</v>
      </c>
      <c r="F13" s="930"/>
      <c r="G13" s="932">
        <v>2034</v>
      </c>
      <c r="H13" s="933">
        <v>29.741190232490126</v>
      </c>
      <c r="I13" s="932">
        <v>7</v>
      </c>
      <c r="J13" s="933">
        <v>0.34414945919370699</v>
      </c>
      <c r="K13" s="930"/>
      <c r="L13" s="932">
        <v>2379</v>
      </c>
      <c r="M13" s="933">
        <v>34.785787395818105</v>
      </c>
      <c r="N13" s="932">
        <v>7</v>
      </c>
      <c r="O13" s="933">
        <v>0.29424127784783521</v>
      </c>
      <c r="P13" s="930"/>
      <c r="Q13" s="932">
        <v>2426</v>
      </c>
      <c r="R13" s="933">
        <v>35.473022371691769</v>
      </c>
      <c r="S13" s="932">
        <v>1615</v>
      </c>
      <c r="T13" s="933">
        <f t="shared" si="2"/>
        <v>66.570486397361918</v>
      </c>
    </row>
    <row r="14" spans="1:22" s="331" customFormat="1" ht="18" customHeight="1" x14ac:dyDescent="0.25">
      <c r="A14" s="330"/>
      <c r="B14" s="931" t="s">
        <v>38</v>
      </c>
      <c r="C14" s="930"/>
      <c r="D14" s="932">
        <f t="shared" si="0"/>
        <v>3705</v>
      </c>
      <c r="E14" s="933">
        <f t="shared" si="1"/>
        <v>4.5869855890655176</v>
      </c>
      <c r="F14" s="930"/>
      <c r="G14" s="932">
        <v>455</v>
      </c>
      <c r="H14" s="933">
        <v>12.280701754385964</v>
      </c>
      <c r="I14" s="932">
        <v>19</v>
      </c>
      <c r="J14" s="933">
        <v>4.1758241758241752</v>
      </c>
      <c r="K14" s="930"/>
      <c r="L14" s="932">
        <v>952</v>
      </c>
      <c r="M14" s="933">
        <v>25.695006747638327</v>
      </c>
      <c r="N14" s="932">
        <v>48</v>
      </c>
      <c r="O14" s="933">
        <v>5.0420168067226889</v>
      </c>
      <c r="P14" s="930"/>
      <c r="Q14" s="932">
        <v>2298</v>
      </c>
      <c r="R14" s="933">
        <v>62.024291497975703</v>
      </c>
      <c r="S14" s="932">
        <v>219</v>
      </c>
      <c r="T14" s="933">
        <f t="shared" si="2"/>
        <v>9.5300261096605752</v>
      </c>
    </row>
    <row r="15" spans="1:22" s="331" customFormat="1" ht="18" customHeight="1" x14ac:dyDescent="0.25">
      <c r="A15" s="330"/>
      <c r="B15" s="931" t="s">
        <v>6</v>
      </c>
      <c r="C15" s="930"/>
      <c r="D15" s="932">
        <f t="shared" si="0"/>
        <v>2063</v>
      </c>
      <c r="E15" s="933">
        <f t="shared" si="1"/>
        <v>2.5541029069479522</v>
      </c>
      <c r="F15" s="930"/>
      <c r="G15" s="932">
        <v>707</v>
      </c>
      <c r="H15" s="933">
        <v>34.270479883664571</v>
      </c>
      <c r="I15" s="932">
        <v>58</v>
      </c>
      <c r="J15" s="933">
        <v>8.2036775106082036</v>
      </c>
      <c r="K15" s="930"/>
      <c r="L15" s="932">
        <v>681</v>
      </c>
      <c r="M15" s="933">
        <v>33.010179350460497</v>
      </c>
      <c r="N15" s="932">
        <v>99</v>
      </c>
      <c r="O15" s="933">
        <v>14.537444933920703</v>
      </c>
      <c r="P15" s="930"/>
      <c r="Q15" s="932">
        <v>675</v>
      </c>
      <c r="R15" s="933">
        <v>32.719340765874939</v>
      </c>
      <c r="S15" s="932">
        <v>204</v>
      </c>
      <c r="T15" s="933">
        <f t="shared" si="2"/>
        <v>30.222222222222221</v>
      </c>
    </row>
    <row r="16" spans="1:22" s="331" customFormat="1" ht="18" customHeight="1" x14ac:dyDescent="0.25">
      <c r="A16" s="330"/>
      <c r="B16" s="931" t="s">
        <v>5</v>
      </c>
      <c r="C16" s="930"/>
      <c r="D16" s="932">
        <f t="shared" si="0"/>
        <v>7376</v>
      </c>
      <c r="E16" s="933">
        <f t="shared" si="1"/>
        <v>9.1318773832516218</v>
      </c>
      <c r="F16" s="930"/>
      <c r="G16" s="932">
        <v>2425</v>
      </c>
      <c r="H16" s="933">
        <v>32.876898047722342</v>
      </c>
      <c r="I16" s="932">
        <v>90</v>
      </c>
      <c r="J16" s="933">
        <v>3.7113402061855671</v>
      </c>
      <c r="K16" s="930"/>
      <c r="L16" s="932">
        <v>3736</v>
      </c>
      <c r="M16" s="933">
        <v>50.65075921908894</v>
      </c>
      <c r="N16" s="932">
        <v>299</v>
      </c>
      <c r="O16" s="933">
        <v>8.0032119914346893</v>
      </c>
      <c r="P16" s="930"/>
      <c r="Q16" s="932">
        <v>1215</v>
      </c>
      <c r="R16" s="933">
        <v>16.472342733188718</v>
      </c>
      <c r="S16" s="932">
        <v>587</v>
      </c>
      <c r="T16" s="933">
        <f t="shared" si="2"/>
        <v>48.312757201646086</v>
      </c>
    </row>
    <row r="17" spans="1:20" s="331" customFormat="1" ht="18" customHeight="1" x14ac:dyDescent="0.25">
      <c r="A17" s="330"/>
      <c r="B17" s="931" t="s">
        <v>4</v>
      </c>
      <c r="C17" s="930"/>
      <c r="D17" s="932">
        <f t="shared" si="0"/>
        <v>14098</v>
      </c>
      <c r="E17" s="933">
        <f t="shared" si="1"/>
        <v>17.454068241469816</v>
      </c>
      <c r="F17" s="930"/>
      <c r="G17" s="932">
        <v>5779</v>
      </c>
      <c r="H17" s="933">
        <v>40.991630018442329</v>
      </c>
      <c r="I17" s="932">
        <v>9</v>
      </c>
      <c r="J17" s="933">
        <v>0.15573628655476726</v>
      </c>
      <c r="K17" s="930"/>
      <c r="L17" s="932">
        <v>4723</v>
      </c>
      <c r="M17" s="933">
        <v>33.50120584480068</v>
      </c>
      <c r="N17" s="932">
        <v>30</v>
      </c>
      <c r="O17" s="933">
        <v>0.63518949820029647</v>
      </c>
      <c r="P17" s="930"/>
      <c r="Q17" s="932">
        <v>3596</v>
      </c>
      <c r="R17" s="933">
        <v>25.507164136756987</v>
      </c>
      <c r="S17" s="932">
        <v>42</v>
      </c>
      <c r="T17" s="933">
        <f t="shared" si="2"/>
        <v>1.1679644048943272</v>
      </c>
    </row>
    <row r="18" spans="1:20" s="331" customFormat="1" ht="18" customHeight="1" x14ac:dyDescent="0.25">
      <c r="A18" s="330"/>
      <c r="B18" s="931" t="s">
        <v>40</v>
      </c>
      <c r="C18" s="930"/>
      <c r="D18" s="932">
        <f t="shared" si="0"/>
        <v>16263</v>
      </c>
      <c r="E18" s="933">
        <f t="shared" si="1"/>
        <v>20.13445253305601</v>
      </c>
      <c r="F18" s="930"/>
      <c r="G18" s="932">
        <v>5049</v>
      </c>
      <c r="H18" s="933">
        <v>31.045932484781407</v>
      </c>
      <c r="I18" s="932">
        <v>211</v>
      </c>
      <c r="J18" s="933">
        <v>4.1790453555159441</v>
      </c>
      <c r="K18" s="930"/>
      <c r="L18" s="932">
        <v>4526</v>
      </c>
      <c r="M18" s="933">
        <v>27.830043657381786</v>
      </c>
      <c r="N18" s="932">
        <v>373</v>
      </c>
      <c r="O18" s="933">
        <v>8.2412726469288557</v>
      </c>
      <c r="P18" s="930"/>
      <c r="Q18" s="932">
        <v>6688</v>
      </c>
      <c r="R18" s="933">
        <v>41.124023857836804</v>
      </c>
      <c r="S18" s="932">
        <v>1294</v>
      </c>
      <c r="T18" s="933">
        <f t="shared" si="2"/>
        <v>19.348086124401913</v>
      </c>
    </row>
    <row r="19" spans="1:20" s="331" customFormat="1" ht="18" customHeight="1" x14ac:dyDescent="0.25">
      <c r="A19" s="330"/>
      <c r="B19" s="931" t="s">
        <v>41</v>
      </c>
      <c r="C19" s="930"/>
      <c r="D19" s="932">
        <f t="shared" si="0"/>
        <v>14</v>
      </c>
      <c r="E19" s="933">
        <f t="shared" si="1"/>
        <v>1.733273906799386E-2</v>
      </c>
      <c r="F19" s="930"/>
      <c r="G19" s="932">
        <v>9</v>
      </c>
      <c r="H19" s="933">
        <v>64.285714285714292</v>
      </c>
      <c r="I19" s="932">
        <v>8</v>
      </c>
      <c r="J19" s="933">
        <v>88.888888888888886</v>
      </c>
      <c r="K19" s="930"/>
      <c r="L19" s="932">
        <v>4</v>
      </c>
      <c r="M19" s="933">
        <v>28.571428571428569</v>
      </c>
      <c r="N19" s="932">
        <v>4</v>
      </c>
      <c r="O19" s="933">
        <v>100</v>
      </c>
      <c r="P19" s="930"/>
      <c r="Q19" s="932">
        <v>1</v>
      </c>
      <c r="R19" s="933">
        <v>7.1428571428571423</v>
      </c>
      <c r="S19" s="932">
        <v>1</v>
      </c>
      <c r="T19" s="933">
        <f t="shared" si="2"/>
        <v>100</v>
      </c>
    </row>
    <row r="20" spans="1:20" s="331" customFormat="1" ht="18" customHeight="1" x14ac:dyDescent="0.25">
      <c r="A20" s="330"/>
      <c r="B20" s="931" t="s">
        <v>3</v>
      </c>
      <c r="C20" s="930"/>
      <c r="D20" s="932">
        <f t="shared" si="0"/>
        <v>1713</v>
      </c>
      <c r="E20" s="933">
        <f t="shared" si="1"/>
        <v>2.1207844302481056</v>
      </c>
      <c r="F20" s="930"/>
      <c r="G20" s="932">
        <v>22</v>
      </c>
      <c r="H20" s="933">
        <v>1.284296555750146</v>
      </c>
      <c r="I20" s="932">
        <v>0</v>
      </c>
      <c r="J20" s="933">
        <v>0</v>
      </c>
      <c r="K20" s="930"/>
      <c r="L20" s="932">
        <v>373</v>
      </c>
      <c r="M20" s="933">
        <v>21.77466433158202</v>
      </c>
      <c r="N20" s="932">
        <v>56</v>
      </c>
      <c r="O20" s="933">
        <v>15.013404825737265</v>
      </c>
      <c r="P20" s="930"/>
      <c r="Q20" s="932">
        <v>1318</v>
      </c>
      <c r="R20" s="933">
        <v>76.941039112667823</v>
      </c>
      <c r="S20" s="932">
        <v>238</v>
      </c>
      <c r="T20" s="933">
        <f t="shared" si="2"/>
        <v>18.057663125948405</v>
      </c>
    </row>
    <row r="21" spans="1:20" s="331" customFormat="1" ht="18" customHeight="1" x14ac:dyDescent="0.25">
      <c r="A21" s="330"/>
      <c r="B21" s="931" t="s">
        <v>2</v>
      </c>
      <c r="C21" s="930"/>
      <c r="D21" s="932">
        <f t="shared" si="0"/>
        <v>1861</v>
      </c>
      <c r="E21" s="933">
        <f t="shared" si="1"/>
        <v>2.3040162432526121</v>
      </c>
      <c r="F21" s="930"/>
      <c r="G21" s="932">
        <v>440</v>
      </c>
      <c r="H21" s="933">
        <v>23.643202579258464</v>
      </c>
      <c r="I21" s="932">
        <v>58</v>
      </c>
      <c r="J21" s="933">
        <v>13.18181818181818</v>
      </c>
      <c r="K21" s="930"/>
      <c r="L21" s="932">
        <v>449</v>
      </c>
      <c r="M21" s="933">
        <v>24.12681354110693</v>
      </c>
      <c r="N21" s="932">
        <v>84</v>
      </c>
      <c r="O21" s="933">
        <v>18.70824053452116</v>
      </c>
      <c r="P21" s="930"/>
      <c r="Q21" s="932">
        <v>972</v>
      </c>
      <c r="R21" s="933">
        <v>52.229983879634602</v>
      </c>
      <c r="S21" s="932">
        <v>761</v>
      </c>
      <c r="T21" s="933">
        <f t="shared" si="2"/>
        <v>78.292181069958843</v>
      </c>
    </row>
    <row r="22" spans="1:20" s="331" customFormat="1" ht="18" customHeight="1" x14ac:dyDescent="0.25">
      <c r="A22" s="330"/>
      <c r="B22" s="931" t="s">
        <v>35</v>
      </c>
      <c r="C22" s="930"/>
      <c r="D22" s="932">
        <f t="shared" si="0"/>
        <v>5875</v>
      </c>
      <c r="E22" s="933">
        <f t="shared" si="1"/>
        <v>7.2735601446045655</v>
      </c>
      <c r="F22" s="930"/>
      <c r="G22" s="932">
        <v>1383</v>
      </c>
      <c r="H22" s="933">
        <v>23.540425531914895</v>
      </c>
      <c r="I22" s="932">
        <v>5</v>
      </c>
      <c r="J22" s="933">
        <v>0.36153289949385392</v>
      </c>
      <c r="K22" s="930"/>
      <c r="L22" s="932">
        <v>2128</v>
      </c>
      <c r="M22" s="933">
        <v>36.221276595744683</v>
      </c>
      <c r="N22" s="932">
        <v>37</v>
      </c>
      <c r="O22" s="933">
        <v>1.738721804511278</v>
      </c>
      <c r="P22" s="930"/>
      <c r="Q22" s="932">
        <v>2364</v>
      </c>
      <c r="R22" s="933">
        <v>40.238297872340425</v>
      </c>
      <c r="S22" s="932">
        <v>140</v>
      </c>
      <c r="T22" s="933">
        <f t="shared" si="2"/>
        <v>5.9221658206429781</v>
      </c>
    </row>
    <row r="23" spans="1:20" s="331" customFormat="1" ht="18" customHeight="1" x14ac:dyDescent="0.25">
      <c r="A23" s="330"/>
      <c r="B23" s="931" t="s">
        <v>42</v>
      </c>
      <c r="C23" s="930"/>
      <c r="D23" s="932">
        <f t="shared" si="0"/>
        <v>6878</v>
      </c>
      <c r="E23" s="933">
        <f t="shared" si="1"/>
        <v>8.5153270935472687</v>
      </c>
      <c r="F23" s="930"/>
      <c r="G23" s="932">
        <v>2756</v>
      </c>
      <c r="H23" s="933">
        <v>40.069787728990988</v>
      </c>
      <c r="I23" s="932">
        <v>34</v>
      </c>
      <c r="J23" s="933">
        <v>1.2336719883889695</v>
      </c>
      <c r="K23" s="930"/>
      <c r="L23" s="932">
        <v>2995</v>
      </c>
      <c r="M23" s="933">
        <v>43.544635068333818</v>
      </c>
      <c r="N23" s="932">
        <v>62</v>
      </c>
      <c r="O23" s="933">
        <v>2.0701168614357264</v>
      </c>
      <c r="P23" s="930"/>
      <c r="Q23" s="932">
        <v>1127</v>
      </c>
      <c r="R23" s="933">
        <v>16.385577202675197</v>
      </c>
      <c r="S23" s="932">
        <v>94</v>
      </c>
      <c r="T23" s="933">
        <f t="shared" si="2"/>
        <v>8.3407275953859799</v>
      </c>
    </row>
    <row r="24" spans="1:20" s="331" customFormat="1" ht="18" customHeight="1" x14ac:dyDescent="0.25">
      <c r="A24" s="330">
        <v>47094</v>
      </c>
      <c r="B24" s="931" t="s">
        <v>43</v>
      </c>
      <c r="C24" s="930"/>
      <c r="D24" s="932">
        <f t="shared" si="0"/>
        <v>3051</v>
      </c>
      <c r="E24" s="933">
        <f t="shared" si="1"/>
        <v>3.77729906403209</v>
      </c>
      <c r="F24" s="930"/>
      <c r="G24" s="932">
        <v>1098</v>
      </c>
      <c r="H24" s="933">
        <v>35.988200589970504</v>
      </c>
      <c r="I24" s="932">
        <v>60</v>
      </c>
      <c r="J24" s="933">
        <v>5.4644808743169397</v>
      </c>
      <c r="K24" s="930"/>
      <c r="L24" s="932">
        <v>1575</v>
      </c>
      <c r="M24" s="933">
        <v>51.622418879056042</v>
      </c>
      <c r="N24" s="932">
        <v>206</v>
      </c>
      <c r="O24" s="933">
        <v>13.079365079365079</v>
      </c>
      <c r="P24" s="930"/>
      <c r="Q24" s="932">
        <v>378</v>
      </c>
      <c r="R24" s="933">
        <v>12.389380530973451</v>
      </c>
      <c r="S24" s="932">
        <v>94</v>
      </c>
      <c r="T24" s="933">
        <f t="shared" si="2"/>
        <v>24.867724867724867</v>
      </c>
    </row>
    <row r="25" spans="1:20" s="331" customFormat="1" ht="18" customHeight="1" x14ac:dyDescent="0.25">
      <c r="B25" s="931" t="s">
        <v>44</v>
      </c>
      <c r="C25" s="930"/>
      <c r="D25" s="932">
        <f t="shared" si="0"/>
        <v>2415</v>
      </c>
      <c r="E25" s="933">
        <f t="shared" si="1"/>
        <v>2.9898974892289409</v>
      </c>
      <c r="F25" s="930"/>
      <c r="G25" s="932">
        <v>327</v>
      </c>
      <c r="H25" s="933">
        <v>13.540372670807454</v>
      </c>
      <c r="I25" s="932">
        <v>2</v>
      </c>
      <c r="J25" s="933">
        <v>0.6116207951070336</v>
      </c>
      <c r="K25" s="930"/>
      <c r="L25" s="932">
        <v>704</v>
      </c>
      <c r="M25" s="933">
        <v>29.151138716356108</v>
      </c>
      <c r="N25" s="932">
        <v>21</v>
      </c>
      <c r="O25" s="933">
        <v>2.9829545454545454</v>
      </c>
      <c r="P25" s="930"/>
      <c r="Q25" s="932">
        <v>1384</v>
      </c>
      <c r="R25" s="933">
        <v>57.308488612836442</v>
      </c>
      <c r="S25" s="932">
        <v>345</v>
      </c>
      <c r="T25" s="933">
        <f t="shared" si="2"/>
        <v>24.927745664739884</v>
      </c>
    </row>
    <row r="26" spans="1:20" s="331" customFormat="1" ht="18" customHeight="1" x14ac:dyDescent="0.25">
      <c r="B26" s="931" t="s">
        <v>45</v>
      </c>
      <c r="C26" s="930"/>
      <c r="D26" s="932">
        <f t="shared" si="0"/>
        <v>1118</v>
      </c>
      <c r="E26" s="933">
        <f t="shared" si="1"/>
        <v>1.3841430198583666</v>
      </c>
      <c r="F26" s="930"/>
      <c r="G26" s="932">
        <v>251</v>
      </c>
      <c r="H26" s="933">
        <v>22.450805008944545</v>
      </c>
      <c r="I26" s="932">
        <v>20</v>
      </c>
      <c r="J26" s="933">
        <v>7.9681274900398407</v>
      </c>
      <c r="K26" s="930"/>
      <c r="L26" s="932">
        <v>489</v>
      </c>
      <c r="M26" s="933">
        <v>43.738819320214667</v>
      </c>
      <c r="N26" s="932">
        <v>42</v>
      </c>
      <c r="O26" s="933">
        <v>8.5889570552147241</v>
      </c>
      <c r="P26" s="930"/>
      <c r="Q26" s="932">
        <v>378</v>
      </c>
      <c r="R26" s="933">
        <v>33.810375670840784</v>
      </c>
      <c r="S26" s="932">
        <v>33</v>
      </c>
      <c r="T26" s="933">
        <f t="shared" si="2"/>
        <v>8.7301587301587293</v>
      </c>
    </row>
    <row r="27" spans="1:20" s="331" customFormat="1" ht="18" customHeight="1" x14ac:dyDescent="0.25">
      <c r="B27" s="931" t="s">
        <v>46</v>
      </c>
      <c r="C27" s="930"/>
      <c r="D27" s="932">
        <f t="shared" si="0"/>
        <v>1088</v>
      </c>
      <c r="E27" s="933">
        <f t="shared" si="1"/>
        <v>1.347001436141237</v>
      </c>
      <c r="F27" s="930"/>
      <c r="G27" s="932">
        <v>293</v>
      </c>
      <c r="H27" s="933">
        <v>26.930147058823529</v>
      </c>
      <c r="I27" s="932">
        <v>9</v>
      </c>
      <c r="J27" s="933">
        <v>3.0716723549488054</v>
      </c>
      <c r="K27" s="930"/>
      <c r="L27" s="932">
        <v>493</v>
      </c>
      <c r="M27" s="933">
        <v>45.3125</v>
      </c>
      <c r="N27" s="932">
        <v>8</v>
      </c>
      <c r="O27" s="933">
        <v>1.6227180527383367</v>
      </c>
      <c r="P27" s="930"/>
      <c r="Q27" s="932">
        <v>302</v>
      </c>
      <c r="R27" s="933">
        <v>27.757352941176471</v>
      </c>
      <c r="S27" s="932">
        <v>18</v>
      </c>
      <c r="T27" s="933">
        <f t="shared" si="2"/>
        <v>5.9602649006622519</v>
      </c>
    </row>
    <row r="28" spans="1:20" s="331" customFormat="1" ht="18" customHeight="1" x14ac:dyDescent="0.25">
      <c r="B28" s="953" t="s">
        <v>1</v>
      </c>
      <c r="C28" s="930"/>
      <c r="D28" s="954">
        <f t="shared" si="0"/>
        <v>812</v>
      </c>
      <c r="E28" s="955">
        <f t="shared" si="1"/>
        <v>1.0052988659436439</v>
      </c>
      <c r="F28" s="930"/>
      <c r="G28" s="954">
        <v>201</v>
      </c>
      <c r="H28" s="955">
        <v>24.75369458128079</v>
      </c>
      <c r="I28" s="954">
        <v>13</v>
      </c>
      <c r="J28" s="955">
        <v>6.467661691542288</v>
      </c>
      <c r="K28" s="930"/>
      <c r="L28" s="954">
        <v>287</v>
      </c>
      <c r="M28" s="955">
        <v>35.344827586206897</v>
      </c>
      <c r="N28" s="954">
        <v>31</v>
      </c>
      <c r="O28" s="955">
        <v>10.801393728222997</v>
      </c>
      <c r="P28" s="930"/>
      <c r="Q28" s="954">
        <v>324</v>
      </c>
      <c r="R28" s="955">
        <v>39.901477832512313</v>
      </c>
      <c r="S28" s="954">
        <v>57</v>
      </c>
      <c r="T28" s="955">
        <f t="shared" si="2"/>
        <v>17.592592592592592</v>
      </c>
    </row>
    <row r="29" spans="1:20" s="319" customFormat="1" ht="18" customHeight="1" x14ac:dyDescent="0.25">
      <c r="B29" s="1284" t="s">
        <v>0</v>
      </c>
      <c r="C29" s="1277"/>
      <c r="D29" s="1285">
        <f>SUM(D11:D28)</f>
        <v>80772</v>
      </c>
      <c r="E29" s="1286">
        <f t="shared" si="1"/>
        <v>100</v>
      </c>
      <c r="F29" s="1277"/>
      <c r="G29" s="1285">
        <f>SUM(G11:G28)</f>
        <v>25704</v>
      </c>
      <c r="H29" s="1286">
        <f t="shared" ref="H29" si="3">G29/$D29*100</f>
        <v>31.822908928836725</v>
      </c>
      <c r="I29" s="1285">
        <f>SUM(I11:I28)</f>
        <v>606</v>
      </c>
      <c r="J29" s="1286">
        <f t="shared" ref="J29" si="4">I29/G29*100</f>
        <v>2.3576097105508871</v>
      </c>
      <c r="K29" s="1277"/>
      <c r="L29" s="1285">
        <f>SUM(L11:L28)</f>
        <v>28015</v>
      </c>
      <c r="M29" s="1286">
        <f t="shared" ref="M29" si="5">L29/$D29*100</f>
        <v>34.684048927846284</v>
      </c>
      <c r="N29" s="1285">
        <f>SUM(N11:N28)</f>
        <v>1431</v>
      </c>
      <c r="O29" s="1286">
        <f t="shared" ref="O29" si="6">N29/L29*100</f>
        <v>5.1079778689987503</v>
      </c>
      <c r="P29" s="1277"/>
      <c r="Q29" s="1285">
        <f>SUM(Q11:Q28)</f>
        <v>27053</v>
      </c>
      <c r="R29" s="1286">
        <f t="shared" ref="R29" si="7">Q29/$D29*100</f>
        <v>33.493042143316991</v>
      </c>
      <c r="S29" s="1285">
        <f>SUM(S11:S28)</f>
        <v>6268</v>
      </c>
      <c r="T29" s="1286">
        <f t="shared" si="2"/>
        <v>23.169334269766754</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436</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73</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129</v>
      </c>
      <c r="J8" s="1680"/>
      <c r="K8" s="957"/>
      <c r="L8" s="1681" t="s">
        <v>69</v>
      </c>
      <c r="M8" s="1682"/>
      <c r="N8" s="1679" t="s">
        <v>129</v>
      </c>
      <c r="O8" s="1680"/>
      <c r="P8" s="957"/>
      <c r="Q8" s="1681" t="s">
        <v>69</v>
      </c>
      <c r="R8" s="1682"/>
      <c r="S8" s="1679" t="s">
        <v>129</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188811</v>
      </c>
      <c r="E11" s="928">
        <f>D11/D$29*100</f>
        <v>29.035695831898035</v>
      </c>
      <c r="F11" s="930"/>
      <c r="G11" s="927">
        <v>33844</v>
      </c>
      <c r="H11" s="928">
        <v>17.924803109988297</v>
      </c>
      <c r="I11" s="927">
        <v>87</v>
      </c>
      <c r="J11" s="928">
        <v>0.25706181302446518</v>
      </c>
      <c r="K11" s="930"/>
      <c r="L11" s="927">
        <v>75497</v>
      </c>
      <c r="M11" s="928">
        <v>39.985488133636281</v>
      </c>
      <c r="N11" s="927">
        <v>316</v>
      </c>
      <c r="O11" s="928">
        <v>0.41855967786799475</v>
      </c>
      <c r="P11" s="930"/>
      <c r="Q11" s="927">
        <v>79470</v>
      </c>
      <c r="R11" s="928">
        <v>42.089708756375423</v>
      </c>
      <c r="S11" s="927">
        <v>3342</v>
      </c>
      <c r="T11" s="928">
        <f>S11/Q11*100</f>
        <v>4.2053605134012839</v>
      </c>
    </row>
    <row r="12" spans="1:22" s="331" customFormat="1" ht="18" customHeight="1" x14ac:dyDescent="0.25">
      <c r="A12" s="330"/>
      <c r="B12" s="931" t="s">
        <v>7</v>
      </c>
      <c r="C12" s="930"/>
      <c r="D12" s="932">
        <f t="shared" ref="D12:D28" si="0">G12+L12+Q12</f>
        <v>11366</v>
      </c>
      <c r="E12" s="933">
        <f t="shared" ref="E12:E29" si="1">D12/D$29*100</f>
        <v>1.747883962403425</v>
      </c>
      <c r="F12" s="930"/>
      <c r="G12" s="932">
        <v>2079</v>
      </c>
      <c r="H12" s="933">
        <v>18.291395389758929</v>
      </c>
      <c r="I12" s="932">
        <v>10</v>
      </c>
      <c r="J12" s="933">
        <v>0.48100048100048104</v>
      </c>
      <c r="K12" s="930"/>
      <c r="L12" s="932">
        <v>4030</v>
      </c>
      <c r="M12" s="933">
        <v>35.456625021995421</v>
      </c>
      <c r="N12" s="932">
        <v>26</v>
      </c>
      <c r="O12" s="933">
        <v>0.64516129032258063</v>
      </c>
      <c r="P12" s="930"/>
      <c r="Q12" s="932">
        <v>5257</v>
      </c>
      <c r="R12" s="933">
        <v>46.251979588245646</v>
      </c>
      <c r="S12" s="932">
        <v>64</v>
      </c>
      <c r="T12" s="933">
        <f t="shared" ref="T12:T29" si="2">S12/Q12*100</f>
        <v>1.2174243865322427</v>
      </c>
    </row>
    <row r="13" spans="1:22" s="331" customFormat="1" ht="18" customHeight="1" x14ac:dyDescent="0.25">
      <c r="A13" s="330"/>
      <c r="B13" s="931" t="s">
        <v>37</v>
      </c>
      <c r="C13" s="930"/>
      <c r="D13" s="932">
        <f t="shared" si="0"/>
        <v>9146</v>
      </c>
      <c r="E13" s="933">
        <f t="shared" si="1"/>
        <v>1.4064883617932189</v>
      </c>
      <c r="F13" s="930"/>
      <c r="G13" s="932">
        <v>881</v>
      </c>
      <c r="H13" s="933">
        <v>9.6326262847146289</v>
      </c>
      <c r="I13" s="932">
        <v>31</v>
      </c>
      <c r="J13" s="933">
        <v>3.5187287173666286</v>
      </c>
      <c r="K13" s="930"/>
      <c r="L13" s="932">
        <v>2454</v>
      </c>
      <c r="M13" s="933">
        <v>26.831401705663676</v>
      </c>
      <c r="N13" s="932">
        <v>102</v>
      </c>
      <c r="O13" s="933">
        <v>4.1564792176039118</v>
      </c>
      <c r="P13" s="930"/>
      <c r="Q13" s="932">
        <v>5811</v>
      </c>
      <c r="R13" s="933">
        <v>63.535972009621688</v>
      </c>
      <c r="S13" s="932">
        <v>144</v>
      </c>
      <c r="T13" s="933">
        <f t="shared" si="2"/>
        <v>2.4780588538977799</v>
      </c>
    </row>
    <row r="14" spans="1:22" s="331" customFormat="1" ht="18" customHeight="1" x14ac:dyDescent="0.25">
      <c r="A14" s="330"/>
      <c r="B14" s="931" t="s">
        <v>38</v>
      </c>
      <c r="C14" s="930"/>
      <c r="D14" s="932">
        <f t="shared" si="0"/>
        <v>18828</v>
      </c>
      <c r="E14" s="933">
        <f t="shared" si="1"/>
        <v>2.8954037694995325</v>
      </c>
      <c r="F14" s="930"/>
      <c r="G14" s="932">
        <v>2902</v>
      </c>
      <c r="H14" s="933">
        <v>15.413214361589123</v>
      </c>
      <c r="I14" s="932">
        <v>250</v>
      </c>
      <c r="J14" s="933">
        <v>8.6147484493452797</v>
      </c>
      <c r="K14" s="930"/>
      <c r="L14" s="932">
        <v>5883</v>
      </c>
      <c r="M14" s="933">
        <v>31.246016571064374</v>
      </c>
      <c r="N14" s="932">
        <v>480</v>
      </c>
      <c r="O14" s="933">
        <v>8.1591024987251402</v>
      </c>
      <c r="P14" s="930"/>
      <c r="Q14" s="932">
        <v>10043</v>
      </c>
      <c r="R14" s="933">
        <v>53.340769067346507</v>
      </c>
      <c r="S14" s="932">
        <v>855</v>
      </c>
      <c r="T14" s="933">
        <f t="shared" si="2"/>
        <v>8.5133924126257092</v>
      </c>
    </row>
    <row r="15" spans="1:22" s="331" customFormat="1" ht="18" customHeight="1" x14ac:dyDescent="0.25">
      <c r="A15" s="330"/>
      <c r="B15" s="931" t="s">
        <v>6</v>
      </c>
      <c r="C15" s="930"/>
      <c r="D15" s="932">
        <f t="shared" si="0"/>
        <v>9802</v>
      </c>
      <c r="E15" s="933">
        <f t="shared" si="1"/>
        <v>1.5073692239555139</v>
      </c>
      <c r="F15" s="930"/>
      <c r="G15" s="932">
        <v>2620</v>
      </c>
      <c r="H15" s="933">
        <v>26.729238930830441</v>
      </c>
      <c r="I15" s="932">
        <v>31</v>
      </c>
      <c r="J15" s="933">
        <v>1.1832061068702291</v>
      </c>
      <c r="K15" s="930"/>
      <c r="L15" s="932">
        <v>3718</v>
      </c>
      <c r="M15" s="933">
        <v>37.931034482758619</v>
      </c>
      <c r="N15" s="932">
        <v>68</v>
      </c>
      <c r="O15" s="933">
        <v>1.828940290478752</v>
      </c>
      <c r="P15" s="930"/>
      <c r="Q15" s="932">
        <v>3464</v>
      </c>
      <c r="R15" s="933">
        <v>35.339726586410933</v>
      </c>
      <c r="S15" s="932">
        <v>103</v>
      </c>
      <c r="T15" s="933">
        <f t="shared" si="2"/>
        <v>2.9734411085450345</v>
      </c>
    </row>
    <row r="16" spans="1:22" s="331" customFormat="1" ht="18" customHeight="1" x14ac:dyDescent="0.25">
      <c r="A16" s="330"/>
      <c r="B16" s="931" t="s">
        <v>5</v>
      </c>
      <c r="C16" s="930"/>
      <c r="D16" s="932">
        <f t="shared" si="0"/>
        <v>4317</v>
      </c>
      <c r="E16" s="933">
        <f t="shared" si="1"/>
        <v>0.66387603956498209</v>
      </c>
      <c r="F16" s="930"/>
      <c r="G16" s="932">
        <v>721</v>
      </c>
      <c r="H16" s="933">
        <v>16.701413018299746</v>
      </c>
      <c r="I16" s="932">
        <v>52</v>
      </c>
      <c r="J16" s="933">
        <v>7.2122052704576971</v>
      </c>
      <c r="K16" s="930"/>
      <c r="L16" s="932">
        <v>1661</v>
      </c>
      <c r="M16" s="933">
        <v>38.475793375028957</v>
      </c>
      <c r="N16" s="932">
        <v>186</v>
      </c>
      <c r="O16" s="933">
        <v>11.19807344972908</v>
      </c>
      <c r="P16" s="930"/>
      <c r="Q16" s="932">
        <v>1935</v>
      </c>
      <c r="R16" s="933">
        <v>44.822793606671304</v>
      </c>
      <c r="S16" s="932">
        <v>244</v>
      </c>
      <c r="T16" s="933">
        <f t="shared" si="2"/>
        <v>12.609819121447027</v>
      </c>
    </row>
    <row r="17" spans="1:20" s="331" customFormat="1" ht="18" customHeight="1" x14ac:dyDescent="0.25">
      <c r="A17" s="330"/>
      <c r="B17" s="931" t="s">
        <v>4</v>
      </c>
      <c r="C17" s="930"/>
      <c r="D17" s="932">
        <f t="shared" si="0"/>
        <v>36391</v>
      </c>
      <c r="E17" s="933">
        <f t="shared" si="1"/>
        <v>5.5962735593720776</v>
      </c>
      <c r="F17" s="930"/>
      <c r="G17" s="932">
        <v>4858</v>
      </c>
      <c r="H17" s="933">
        <v>13.349454535462066</v>
      </c>
      <c r="I17" s="932">
        <v>134</v>
      </c>
      <c r="J17" s="933">
        <v>2.758336764100453</v>
      </c>
      <c r="K17" s="930"/>
      <c r="L17" s="932">
        <v>10781</v>
      </c>
      <c r="M17" s="933">
        <v>29.625456843725097</v>
      </c>
      <c r="N17" s="932">
        <v>735</v>
      </c>
      <c r="O17" s="933">
        <v>6.8175493924496804</v>
      </c>
      <c r="P17" s="930"/>
      <c r="Q17" s="932">
        <v>20752</v>
      </c>
      <c r="R17" s="933">
        <v>57.025088620812838</v>
      </c>
      <c r="S17" s="932">
        <v>3360</v>
      </c>
      <c r="T17" s="933">
        <f t="shared" si="2"/>
        <v>16.191210485736317</v>
      </c>
    </row>
    <row r="18" spans="1:20" s="331" customFormat="1" ht="18" customHeight="1" x14ac:dyDescent="0.25">
      <c r="A18" s="330"/>
      <c r="B18" s="931" t="s">
        <v>40</v>
      </c>
      <c r="C18" s="930"/>
      <c r="D18" s="932">
        <f t="shared" si="0"/>
        <v>34299</v>
      </c>
      <c r="E18" s="933">
        <f t="shared" si="1"/>
        <v>5.2745620294276856</v>
      </c>
      <c r="F18" s="930"/>
      <c r="G18" s="932">
        <v>5851</v>
      </c>
      <c r="H18" s="933">
        <v>17.058806379194731</v>
      </c>
      <c r="I18" s="932">
        <v>242</v>
      </c>
      <c r="J18" s="933">
        <v>4.1360451204922235</v>
      </c>
      <c r="K18" s="930"/>
      <c r="L18" s="932">
        <v>10395</v>
      </c>
      <c r="M18" s="933">
        <v>30.307006035161375</v>
      </c>
      <c r="N18" s="932">
        <v>2571</v>
      </c>
      <c r="O18" s="933">
        <v>24.733044733044732</v>
      </c>
      <c r="P18" s="930"/>
      <c r="Q18" s="932">
        <v>18053</v>
      </c>
      <c r="R18" s="933">
        <v>52.6341875856439</v>
      </c>
      <c r="S18" s="932">
        <v>7730</v>
      </c>
      <c r="T18" s="933">
        <f t="shared" si="2"/>
        <v>42.818368138259572</v>
      </c>
    </row>
    <row r="19" spans="1:20" s="331" customFormat="1" ht="18" customHeight="1" x14ac:dyDescent="0.25">
      <c r="A19" s="330"/>
      <c r="B19" s="931" t="s">
        <v>41</v>
      </c>
      <c r="C19" s="930"/>
      <c r="D19" s="932">
        <f t="shared" si="0"/>
        <v>42197</v>
      </c>
      <c r="E19" s="933">
        <f t="shared" si="1"/>
        <v>6.4891307022292208</v>
      </c>
      <c r="F19" s="930"/>
      <c r="G19" s="932">
        <v>4471</v>
      </c>
      <c r="H19" s="933">
        <v>10.595539967296254</v>
      </c>
      <c r="I19" s="932">
        <v>19</v>
      </c>
      <c r="J19" s="933">
        <v>0.42496085886826213</v>
      </c>
      <c r="K19" s="930"/>
      <c r="L19" s="932">
        <v>14074</v>
      </c>
      <c r="M19" s="933">
        <v>33.353081972652085</v>
      </c>
      <c r="N19" s="932">
        <v>44</v>
      </c>
      <c r="O19" s="933">
        <v>0.31263322438539148</v>
      </c>
      <c r="P19" s="930"/>
      <c r="Q19" s="932">
        <v>23652</v>
      </c>
      <c r="R19" s="933">
        <v>56.051378060051661</v>
      </c>
      <c r="S19" s="932">
        <v>18</v>
      </c>
      <c r="T19" s="933">
        <f t="shared" si="2"/>
        <v>7.6103500761035003E-2</v>
      </c>
    </row>
    <row r="20" spans="1:20" s="331" customFormat="1" ht="18" customHeight="1" x14ac:dyDescent="0.25">
      <c r="A20" s="330"/>
      <c r="B20" s="931" t="s">
        <v>3</v>
      </c>
      <c r="C20" s="930"/>
      <c r="D20" s="932">
        <f t="shared" si="0"/>
        <v>81342</v>
      </c>
      <c r="E20" s="933">
        <f t="shared" si="1"/>
        <v>12.508919344520447</v>
      </c>
      <c r="F20" s="930"/>
      <c r="G20" s="932">
        <v>19999</v>
      </c>
      <c r="H20" s="933">
        <v>24.586314573037299</v>
      </c>
      <c r="I20" s="932">
        <v>374</v>
      </c>
      <c r="J20" s="933">
        <v>1.8700935046752336</v>
      </c>
      <c r="K20" s="930"/>
      <c r="L20" s="932">
        <v>30595</v>
      </c>
      <c r="M20" s="933">
        <v>37.612795357871704</v>
      </c>
      <c r="N20" s="932">
        <v>886</v>
      </c>
      <c r="O20" s="933">
        <v>2.8958980225527049</v>
      </c>
      <c r="P20" s="930"/>
      <c r="Q20" s="932">
        <v>30748</v>
      </c>
      <c r="R20" s="933">
        <v>37.800890069090997</v>
      </c>
      <c r="S20" s="932">
        <v>1620</v>
      </c>
      <c r="T20" s="933">
        <f t="shared" si="2"/>
        <v>5.2686353583972947</v>
      </c>
    </row>
    <row r="21" spans="1:20" s="331" customFormat="1" ht="18" customHeight="1" x14ac:dyDescent="0.25">
      <c r="A21" s="330"/>
      <c r="B21" s="931" t="s">
        <v>2</v>
      </c>
      <c r="C21" s="930"/>
      <c r="D21" s="932">
        <f t="shared" si="0"/>
        <v>6185</v>
      </c>
      <c r="E21" s="933">
        <f t="shared" si="1"/>
        <v>0.95114044584420054</v>
      </c>
      <c r="F21" s="930"/>
      <c r="G21" s="932">
        <v>853</v>
      </c>
      <c r="H21" s="933">
        <v>13.791430881164107</v>
      </c>
      <c r="I21" s="932">
        <v>86</v>
      </c>
      <c r="J21" s="933">
        <v>10.082063305978899</v>
      </c>
      <c r="K21" s="930"/>
      <c r="L21" s="932">
        <v>1927</v>
      </c>
      <c r="M21" s="933">
        <v>31.156022635408249</v>
      </c>
      <c r="N21" s="932">
        <v>222</v>
      </c>
      <c r="O21" s="933">
        <v>11.520498183705241</v>
      </c>
      <c r="P21" s="930"/>
      <c r="Q21" s="932">
        <v>3405</v>
      </c>
      <c r="R21" s="933">
        <v>55.052546483427648</v>
      </c>
      <c r="S21" s="932">
        <v>652</v>
      </c>
      <c r="T21" s="933">
        <f t="shared" si="2"/>
        <v>19.148311306901615</v>
      </c>
    </row>
    <row r="22" spans="1:20" s="331" customFormat="1" ht="18" customHeight="1" x14ac:dyDescent="0.25">
      <c r="A22" s="330"/>
      <c r="B22" s="931" t="s">
        <v>35</v>
      </c>
      <c r="C22" s="930"/>
      <c r="D22" s="932">
        <f t="shared" si="0"/>
        <v>48834</v>
      </c>
      <c r="E22" s="933">
        <f t="shared" si="1"/>
        <v>7.5097805226120764</v>
      </c>
      <c r="F22" s="930"/>
      <c r="G22" s="932">
        <v>12238</v>
      </c>
      <c r="H22" s="933">
        <v>25.060408731621408</v>
      </c>
      <c r="I22" s="932">
        <v>3</v>
      </c>
      <c r="J22" s="933">
        <v>2.4513809445987904E-2</v>
      </c>
      <c r="K22" s="930"/>
      <c r="L22" s="932">
        <v>15979</v>
      </c>
      <c r="M22" s="933">
        <v>32.721055002662084</v>
      </c>
      <c r="N22" s="932">
        <v>31</v>
      </c>
      <c r="O22" s="933">
        <v>0.19400463107829027</v>
      </c>
      <c r="P22" s="930"/>
      <c r="Q22" s="932">
        <v>20617</v>
      </c>
      <c r="R22" s="933">
        <v>42.218536265716509</v>
      </c>
      <c r="S22" s="932">
        <v>76</v>
      </c>
      <c r="T22" s="933">
        <f t="shared" si="2"/>
        <v>0.36862783140127081</v>
      </c>
    </row>
    <row r="23" spans="1:20" s="331" customFormat="1" ht="18" customHeight="1" x14ac:dyDescent="0.25">
      <c r="A23" s="330"/>
      <c r="B23" s="931" t="s">
        <v>42</v>
      </c>
      <c r="C23" s="930"/>
      <c r="D23" s="932">
        <f t="shared" si="0"/>
        <v>102986</v>
      </c>
      <c r="E23" s="933">
        <f t="shared" si="1"/>
        <v>15.837372668667882</v>
      </c>
      <c r="F23" s="930"/>
      <c r="G23" s="932">
        <v>23791</v>
      </c>
      <c r="H23" s="933">
        <v>23.101198221117432</v>
      </c>
      <c r="I23" s="932">
        <v>2803</v>
      </c>
      <c r="J23" s="933">
        <v>11.781766214114581</v>
      </c>
      <c r="K23" s="930"/>
      <c r="L23" s="932">
        <v>39121</v>
      </c>
      <c r="M23" s="933">
        <v>37.986716641096848</v>
      </c>
      <c r="N23" s="932">
        <v>7349</v>
      </c>
      <c r="O23" s="933">
        <v>18.78530712405102</v>
      </c>
      <c r="P23" s="930"/>
      <c r="Q23" s="932">
        <v>40074</v>
      </c>
      <c r="R23" s="933">
        <v>38.912085137785716</v>
      </c>
      <c r="S23" s="932">
        <v>15409</v>
      </c>
      <c r="T23" s="933">
        <f t="shared" si="2"/>
        <v>38.451364974796626</v>
      </c>
    </row>
    <row r="24" spans="1:20" s="331" customFormat="1" ht="18" customHeight="1" x14ac:dyDescent="0.25">
      <c r="A24" s="330">
        <v>47094</v>
      </c>
      <c r="B24" s="931" t="s">
        <v>43</v>
      </c>
      <c r="C24" s="930"/>
      <c r="D24" s="932">
        <f t="shared" si="0"/>
        <v>17364</v>
      </c>
      <c r="E24" s="933">
        <f t="shared" si="1"/>
        <v>2.6702672112592882</v>
      </c>
      <c r="F24" s="930"/>
      <c r="G24" s="932">
        <v>3073</v>
      </c>
      <c r="H24" s="933">
        <v>17.697535130154343</v>
      </c>
      <c r="I24" s="932">
        <v>395</v>
      </c>
      <c r="J24" s="933">
        <v>12.853888708102831</v>
      </c>
      <c r="K24" s="930"/>
      <c r="L24" s="932">
        <v>5558</v>
      </c>
      <c r="M24" s="933">
        <v>32.008753743377099</v>
      </c>
      <c r="N24" s="932">
        <v>1108</v>
      </c>
      <c r="O24" s="933">
        <v>19.935228499460237</v>
      </c>
      <c r="P24" s="930"/>
      <c r="Q24" s="932">
        <v>8733</v>
      </c>
      <c r="R24" s="933">
        <v>50.293711126468551</v>
      </c>
      <c r="S24" s="932">
        <v>1617</v>
      </c>
      <c r="T24" s="933">
        <f t="shared" si="2"/>
        <v>18.515973892133285</v>
      </c>
    </row>
    <row r="25" spans="1:20" s="331" customFormat="1" ht="18" customHeight="1" x14ac:dyDescent="0.25">
      <c r="B25" s="931" t="s">
        <v>44</v>
      </c>
      <c r="C25" s="930"/>
      <c r="D25" s="932">
        <f t="shared" si="0"/>
        <v>4117</v>
      </c>
      <c r="E25" s="933">
        <f t="shared" si="1"/>
        <v>0.63311967914964806</v>
      </c>
      <c r="F25" s="930"/>
      <c r="G25" s="932">
        <v>343</v>
      </c>
      <c r="H25" s="933">
        <v>8.3313092057323281</v>
      </c>
      <c r="I25" s="932">
        <v>4</v>
      </c>
      <c r="J25" s="933">
        <v>1.1661807580174928</v>
      </c>
      <c r="K25" s="930"/>
      <c r="L25" s="932">
        <v>1199</v>
      </c>
      <c r="M25" s="933">
        <v>29.123147923245078</v>
      </c>
      <c r="N25" s="932">
        <v>12</v>
      </c>
      <c r="O25" s="933">
        <v>1.0008340283569641</v>
      </c>
      <c r="P25" s="930"/>
      <c r="Q25" s="932">
        <v>2575</v>
      </c>
      <c r="R25" s="933">
        <v>62.545542871022583</v>
      </c>
      <c r="S25" s="932">
        <v>28</v>
      </c>
      <c r="T25" s="933">
        <f t="shared" si="2"/>
        <v>1.087378640776699</v>
      </c>
    </row>
    <row r="26" spans="1:20" s="331" customFormat="1" ht="18" customHeight="1" x14ac:dyDescent="0.25">
      <c r="B26" s="931" t="s">
        <v>45</v>
      </c>
      <c r="C26" s="930"/>
      <c r="D26" s="932">
        <f t="shared" si="0"/>
        <v>29280</v>
      </c>
      <c r="E26" s="933">
        <f t="shared" si="1"/>
        <v>4.5027311648048816</v>
      </c>
      <c r="F26" s="930"/>
      <c r="G26" s="932">
        <v>5319</v>
      </c>
      <c r="H26" s="933">
        <v>18.165983606557376</v>
      </c>
      <c r="I26" s="932">
        <v>829</v>
      </c>
      <c r="J26" s="933">
        <v>15.585636397819139</v>
      </c>
      <c r="K26" s="930"/>
      <c r="L26" s="932">
        <v>9250</v>
      </c>
      <c r="M26" s="933">
        <v>31.591530054644807</v>
      </c>
      <c r="N26" s="932">
        <v>1863</v>
      </c>
      <c r="O26" s="933">
        <v>20.140540540540542</v>
      </c>
      <c r="P26" s="930"/>
      <c r="Q26" s="932">
        <v>14711</v>
      </c>
      <c r="R26" s="933">
        <v>50.242486338797811</v>
      </c>
      <c r="S26" s="932">
        <v>4706</v>
      </c>
      <c r="T26" s="933">
        <f t="shared" si="2"/>
        <v>31.989667595676703</v>
      </c>
    </row>
    <row r="27" spans="1:20" s="331" customFormat="1" ht="18" customHeight="1" x14ac:dyDescent="0.25">
      <c r="B27" s="931" t="s">
        <v>46</v>
      </c>
      <c r="C27" s="930"/>
      <c r="D27" s="932">
        <f t="shared" si="0"/>
        <v>4090</v>
      </c>
      <c r="E27" s="933">
        <f t="shared" si="1"/>
        <v>0.6289675704935781</v>
      </c>
      <c r="F27" s="930"/>
      <c r="G27" s="932">
        <v>458</v>
      </c>
      <c r="H27" s="933">
        <v>11.198044009779951</v>
      </c>
      <c r="I27" s="932">
        <v>119</v>
      </c>
      <c r="J27" s="933">
        <v>25.982532751091703</v>
      </c>
      <c r="K27" s="930"/>
      <c r="L27" s="932">
        <v>1326</v>
      </c>
      <c r="M27" s="933">
        <v>32.420537897310517</v>
      </c>
      <c r="N27" s="932">
        <v>493</v>
      </c>
      <c r="O27" s="933">
        <v>37.179487179487182</v>
      </c>
      <c r="P27" s="930"/>
      <c r="Q27" s="932">
        <v>2306</v>
      </c>
      <c r="R27" s="933">
        <v>56.381418092909541</v>
      </c>
      <c r="S27" s="932">
        <v>1178</v>
      </c>
      <c r="T27" s="933">
        <f t="shared" si="2"/>
        <v>51.084128360797919</v>
      </c>
    </row>
    <row r="28" spans="1:20" s="331" customFormat="1" ht="18" customHeight="1" x14ac:dyDescent="0.25">
      <c r="B28" s="953" t="s">
        <v>1</v>
      </c>
      <c r="C28" s="930"/>
      <c r="D28" s="954">
        <f t="shared" si="0"/>
        <v>917</v>
      </c>
      <c r="E28" s="955">
        <f t="shared" si="1"/>
        <v>0.1410179125043059</v>
      </c>
      <c r="F28" s="930"/>
      <c r="G28" s="954">
        <v>245</v>
      </c>
      <c r="H28" s="955">
        <v>26.717557251908396</v>
      </c>
      <c r="I28" s="954">
        <v>8</v>
      </c>
      <c r="J28" s="955">
        <v>3.2653061224489797</v>
      </c>
      <c r="K28" s="930"/>
      <c r="L28" s="954">
        <v>312</v>
      </c>
      <c r="M28" s="955">
        <v>34.023991275899675</v>
      </c>
      <c r="N28" s="954">
        <v>29</v>
      </c>
      <c r="O28" s="955">
        <v>9.2948717948717956</v>
      </c>
      <c r="P28" s="930"/>
      <c r="Q28" s="954">
        <v>360</v>
      </c>
      <c r="R28" s="955">
        <v>39.258451472191929</v>
      </c>
      <c r="S28" s="954">
        <v>67</v>
      </c>
      <c r="T28" s="955">
        <f t="shared" si="2"/>
        <v>18.611111111111111</v>
      </c>
    </row>
    <row r="29" spans="1:20" s="319" customFormat="1" ht="18" customHeight="1" x14ac:dyDescent="0.25">
      <c r="B29" s="1284" t="s">
        <v>0</v>
      </c>
      <c r="C29" s="1277"/>
      <c r="D29" s="1285">
        <f>SUM(D11:D28)</f>
        <v>650272</v>
      </c>
      <c r="E29" s="1286">
        <f t="shared" si="1"/>
        <v>100</v>
      </c>
      <c r="F29" s="1277"/>
      <c r="G29" s="1285">
        <f>SUM(G11:G28)</f>
        <v>124546</v>
      </c>
      <c r="H29" s="1286">
        <f t="shared" ref="H29" si="3">G29/$D29*100</f>
        <v>19.152908321440872</v>
      </c>
      <c r="I29" s="1285">
        <f>SUM(I11:I28)</f>
        <v>5477</v>
      </c>
      <c r="J29" s="1286">
        <f t="shared" ref="J29" si="4">I29/G29*100</f>
        <v>4.3975719814365783</v>
      </c>
      <c r="K29" s="1277"/>
      <c r="L29" s="1285">
        <f>SUM(L11:L28)</f>
        <v>233760</v>
      </c>
      <c r="M29" s="1286">
        <f t="shared" ref="M29" si="5">L29/$D29*100</f>
        <v>35.94803405344225</v>
      </c>
      <c r="N29" s="1285">
        <f>SUM(N11:N28)</f>
        <v>16521</v>
      </c>
      <c r="O29" s="1286">
        <f t="shared" ref="O29" si="6">N29/L29*100</f>
        <v>7.0675051334702257</v>
      </c>
      <c r="P29" s="1277"/>
      <c r="Q29" s="1285">
        <f>SUM(Q11:Q28)</f>
        <v>291966</v>
      </c>
      <c r="R29" s="1286">
        <f t="shared" ref="R29" si="7">Q29/$D29*100</f>
        <v>44.899057625116875</v>
      </c>
      <c r="S29" s="1285">
        <f>SUM(S11:S28)</f>
        <v>41213</v>
      </c>
      <c r="T29" s="1286">
        <f t="shared" si="2"/>
        <v>14.115684703013365</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435</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74</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129</v>
      </c>
      <c r="J8" s="1680"/>
      <c r="K8" s="957"/>
      <c r="L8" s="1681" t="s">
        <v>69</v>
      </c>
      <c r="M8" s="1682"/>
      <c r="N8" s="1679" t="s">
        <v>129</v>
      </c>
      <c r="O8" s="1680"/>
      <c r="P8" s="957"/>
      <c r="Q8" s="1681" t="s">
        <v>69</v>
      </c>
      <c r="R8" s="1682"/>
      <c r="S8" s="1679" t="s">
        <v>129</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202278</v>
      </c>
      <c r="E11" s="928">
        <f>D11/D$29*100</f>
        <v>50.04428522654738</v>
      </c>
      <c r="F11" s="930"/>
      <c r="G11" s="927">
        <v>36516</v>
      </c>
      <c r="H11" s="928">
        <v>18.052383353602469</v>
      </c>
      <c r="I11" s="927">
        <v>6997</v>
      </c>
      <c r="J11" s="928">
        <v>19.161463468068792</v>
      </c>
      <c r="K11" s="930"/>
      <c r="L11" s="927">
        <v>81881</v>
      </c>
      <c r="M11" s="928">
        <v>40.479439187652638</v>
      </c>
      <c r="N11" s="927">
        <v>15365</v>
      </c>
      <c r="O11" s="928">
        <v>18.765037065986004</v>
      </c>
      <c r="P11" s="930"/>
      <c r="Q11" s="927">
        <v>83881</v>
      </c>
      <c r="R11" s="928">
        <v>41.468177458744897</v>
      </c>
      <c r="S11" s="927">
        <v>15891</v>
      </c>
      <c r="T11" s="928">
        <f>IFERROR(S11/Q11*100,"-")</f>
        <v>18.9446954614275</v>
      </c>
    </row>
    <row r="12" spans="1:22" s="331" customFormat="1" ht="18" customHeight="1" x14ac:dyDescent="0.25">
      <c r="A12" s="330"/>
      <c r="B12" s="931" t="s">
        <v>7</v>
      </c>
      <c r="C12" s="930"/>
      <c r="D12" s="932">
        <f t="shared" ref="D12:D28" si="0">G12+L12+Q12</f>
        <v>6342</v>
      </c>
      <c r="E12" s="933">
        <f t="shared" ref="E12:E29" si="1">D12/D$29*100</f>
        <v>1.5690329986788654</v>
      </c>
      <c r="F12" s="930"/>
      <c r="G12" s="932">
        <v>754</v>
      </c>
      <c r="H12" s="933">
        <v>11.888994008199306</v>
      </c>
      <c r="I12" s="932">
        <v>328</v>
      </c>
      <c r="J12" s="933">
        <v>43.50132625994695</v>
      </c>
      <c r="K12" s="930"/>
      <c r="L12" s="932">
        <v>1948</v>
      </c>
      <c r="M12" s="933">
        <v>30.715862503941977</v>
      </c>
      <c r="N12" s="932">
        <v>768</v>
      </c>
      <c r="O12" s="933">
        <v>39.42505133470226</v>
      </c>
      <c r="P12" s="930"/>
      <c r="Q12" s="932">
        <v>3640</v>
      </c>
      <c r="R12" s="933">
        <v>57.395143487858725</v>
      </c>
      <c r="S12" s="932">
        <v>1551</v>
      </c>
      <c r="T12" s="933">
        <f t="shared" ref="T12:T28" si="2">IFERROR(S12/Q12*100,"-")</f>
        <v>42.609890109890109</v>
      </c>
    </row>
    <row r="13" spans="1:22" s="331" customFormat="1" ht="18" customHeight="1" x14ac:dyDescent="0.25">
      <c r="A13" s="330"/>
      <c r="B13" s="931" t="s">
        <v>37</v>
      </c>
      <c r="C13" s="930"/>
      <c r="D13" s="932">
        <f t="shared" si="0"/>
        <v>7849</v>
      </c>
      <c r="E13" s="933">
        <f t="shared" si="1"/>
        <v>1.9418700735778009</v>
      </c>
      <c r="F13" s="930"/>
      <c r="G13" s="932">
        <v>798</v>
      </c>
      <c r="H13" s="933">
        <v>10.166900242069053</v>
      </c>
      <c r="I13" s="932">
        <v>496</v>
      </c>
      <c r="J13" s="933">
        <v>62.155388471177943</v>
      </c>
      <c r="K13" s="930"/>
      <c r="L13" s="932">
        <v>1906</v>
      </c>
      <c r="M13" s="933">
        <v>24.283348197222576</v>
      </c>
      <c r="N13" s="932">
        <v>844</v>
      </c>
      <c r="O13" s="933">
        <v>44.281217208814269</v>
      </c>
      <c r="P13" s="930"/>
      <c r="Q13" s="932">
        <v>5145</v>
      </c>
      <c r="R13" s="933">
        <v>65.549751560708373</v>
      </c>
      <c r="S13" s="932">
        <v>1839</v>
      </c>
      <c r="T13" s="933">
        <f t="shared" si="2"/>
        <v>35.74344023323615</v>
      </c>
    </row>
    <row r="14" spans="1:22" s="331" customFormat="1" ht="18" customHeight="1" x14ac:dyDescent="0.25">
      <c r="A14" s="330"/>
      <c r="B14" s="931" t="s">
        <v>38</v>
      </c>
      <c r="C14" s="930"/>
      <c r="D14" s="932">
        <f t="shared" si="0"/>
        <v>2620</v>
      </c>
      <c r="E14" s="933">
        <f t="shared" si="1"/>
        <v>0.64819717069357097</v>
      </c>
      <c r="F14" s="930"/>
      <c r="G14" s="932">
        <v>686</v>
      </c>
      <c r="H14" s="933">
        <v>26.183206106870227</v>
      </c>
      <c r="I14" s="932">
        <v>40</v>
      </c>
      <c r="J14" s="933">
        <v>5.8309037900874632</v>
      </c>
      <c r="K14" s="930"/>
      <c r="L14" s="932">
        <v>947</v>
      </c>
      <c r="M14" s="933">
        <v>36.145038167938928</v>
      </c>
      <c r="N14" s="932">
        <v>52</v>
      </c>
      <c r="O14" s="933">
        <v>5.4910242872228086</v>
      </c>
      <c r="P14" s="930"/>
      <c r="Q14" s="932">
        <v>987</v>
      </c>
      <c r="R14" s="933">
        <v>37.671755725190842</v>
      </c>
      <c r="S14" s="932">
        <v>67</v>
      </c>
      <c r="T14" s="933">
        <f t="shared" si="2"/>
        <v>6.7882472137791288</v>
      </c>
    </row>
    <row r="15" spans="1:22" s="331" customFormat="1" ht="18" customHeight="1" x14ac:dyDescent="0.25">
      <c r="A15" s="330"/>
      <c r="B15" s="931" t="s">
        <v>6</v>
      </c>
      <c r="C15" s="930"/>
      <c r="D15" s="932">
        <f t="shared" si="0"/>
        <v>1393</v>
      </c>
      <c r="E15" s="933">
        <f t="shared" si="1"/>
        <v>0.34463307586875735</v>
      </c>
      <c r="F15" s="930"/>
      <c r="G15" s="932">
        <v>483</v>
      </c>
      <c r="H15" s="933">
        <v>34.673366834170857</v>
      </c>
      <c r="I15" s="932">
        <v>50</v>
      </c>
      <c r="J15" s="933">
        <v>10.351966873706004</v>
      </c>
      <c r="K15" s="930"/>
      <c r="L15" s="932">
        <v>441</v>
      </c>
      <c r="M15" s="933">
        <v>31.658291457286431</v>
      </c>
      <c r="N15" s="932">
        <v>69</v>
      </c>
      <c r="O15" s="933">
        <v>15.646258503401361</v>
      </c>
      <c r="P15" s="930"/>
      <c r="Q15" s="932">
        <v>469</v>
      </c>
      <c r="R15" s="933">
        <v>33.668341708542712</v>
      </c>
      <c r="S15" s="932">
        <v>82</v>
      </c>
      <c r="T15" s="933">
        <f t="shared" si="2"/>
        <v>17.484008528784649</v>
      </c>
    </row>
    <row r="16" spans="1:22" s="331" customFormat="1" ht="18" customHeight="1" x14ac:dyDescent="0.25">
      <c r="A16" s="330"/>
      <c r="B16" s="931" t="s">
        <v>5</v>
      </c>
      <c r="C16" s="930"/>
      <c r="D16" s="932">
        <f t="shared" si="0"/>
        <v>1357</v>
      </c>
      <c r="E16" s="933">
        <f t="shared" si="1"/>
        <v>0.3357265498592274</v>
      </c>
      <c r="F16" s="930"/>
      <c r="G16" s="932">
        <v>386</v>
      </c>
      <c r="H16" s="933">
        <v>28.445099484156227</v>
      </c>
      <c r="I16" s="932">
        <v>107</v>
      </c>
      <c r="J16" s="933">
        <v>27.720207253886009</v>
      </c>
      <c r="K16" s="930"/>
      <c r="L16" s="932">
        <v>559</v>
      </c>
      <c r="M16" s="933">
        <v>41.193809874723655</v>
      </c>
      <c r="N16" s="932">
        <v>163</v>
      </c>
      <c r="O16" s="933">
        <v>29.159212880143116</v>
      </c>
      <c r="P16" s="930"/>
      <c r="Q16" s="932">
        <v>412</v>
      </c>
      <c r="R16" s="933">
        <v>30.361090641120121</v>
      </c>
      <c r="S16" s="932">
        <v>127</v>
      </c>
      <c r="T16" s="933">
        <f t="shared" si="2"/>
        <v>30.825242718446599</v>
      </c>
    </row>
    <row r="17" spans="1:20" s="331" customFormat="1" ht="18" customHeight="1" x14ac:dyDescent="0.25">
      <c r="A17" s="330"/>
      <c r="B17" s="931" t="s">
        <v>4</v>
      </c>
      <c r="C17" s="930"/>
      <c r="D17" s="932">
        <f t="shared" si="0"/>
        <v>23824</v>
      </c>
      <c r="E17" s="933">
        <f t="shared" si="1"/>
        <v>5.894140990306731</v>
      </c>
      <c r="F17" s="930"/>
      <c r="G17" s="932">
        <v>3272</v>
      </c>
      <c r="H17" s="933">
        <v>13.734049697783748</v>
      </c>
      <c r="I17" s="932">
        <v>1604</v>
      </c>
      <c r="J17" s="933">
        <v>49.022004889975548</v>
      </c>
      <c r="K17" s="930"/>
      <c r="L17" s="932">
        <v>7213</v>
      </c>
      <c r="M17" s="933">
        <v>30.276192075218265</v>
      </c>
      <c r="N17" s="932">
        <v>2765</v>
      </c>
      <c r="O17" s="933">
        <v>38.333564397615419</v>
      </c>
      <c r="P17" s="930"/>
      <c r="Q17" s="932">
        <v>13339</v>
      </c>
      <c r="R17" s="933">
        <v>55.989758226997985</v>
      </c>
      <c r="S17" s="932">
        <v>5015</v>
      </c>
      <c r="T17" s="933">
        <f t="shared" si="2"/>
        <v>37.596521478371692</v>
      </c>
    </row>
    <row r="18" spans="1:20" s="331" customFormat="1" ht="18" customHeight="1" x14ac:dyDescent="0.25">
      <c r="A18" s="330"/>
      <c r="B18" s="931" t="s">
        <v>40</v>
      </c>
      <c r="C18" s="930"/>
      <c r="D18" s="932">
        <f t="shared" si="0"/>
        <v>15178</v>
      </c>
      <c r="E18" s="933">
        <f t="shared" si="1"/>
        <v>3.7550903270179465</v>
      </c>
      <c r="F18" s="930"/>
      <c r="G18" s="932">
        <v>2918</v>
      </c>
      <c r="H18" s="933">
        <v>19.225194360258268</v>
      </c>
      <c r="I18" s="932">
        <v>473</v>
      </c>
      <c r="J18" s="933">
        <v>16.209732693625771</v>
      </c>
      <c r="K18" s="930"/>
      <c r="L18" s="932">
        <v>4450</v>
      </c>
      <c r="M18" s="933">
        <v>29.318750823560418</v>
      </c>
      <c r="N18" s="932">
        <v>1093</v>
      </c>
      <c r="O18" s="933">
        <v>24.561797752808989</v>
      </c>
      <c r="P18" s="930"/>
      <c r="Q18" s="932">
        <v>7810</v>
      </c>
      <c r="R18" s="933">
        <v>51.456054816181322</v>
      </c>
      <c r="S18" s="932">
        <v>2535</v>
      </c>
      <c r="T18" s="933">
        <f t="shared" si="2"/>
        <v>32.458386683738802</v>
      </c>
    </row>
    <row r="19" spans="1:20" s="331" customFormat="1" ht="18" customHeight="1" x14ac:dyDescent="0.25">
      <c r="A19" s="330"/>
      <c r="B19" s="931" t="s">
        <v>41</v>
      </c>
      <c r="C19" s="930"/>
      <c r="D19" s="932">
        <f t="shared" si="0"/>
        <v>31921</v>
      </c>
      <c r="E19" s="933">
        <f t="shared" si="1"/>
        <v>7.8973671319501824</v>
      </c>
      <c r="F19" s="930"/>
      <c r="G19" s="932">
        <v>5778</v>
      </c>
      <c r="H19" s="933">
        <v>18.100936687447135</v>
      </c>
      <c r="I19" s="932">
        <v>784</v>
      </c>
      <c r="J19" s="933">
        <v>13.568708895811699</v>
      </c>
      <c r="K19" s="930"/>
      <c r="L19" s="932">
        <v>13327</v>
      </c>
      <c r="M19" s="933">
        <v>41.749945177156107</v>
      </c>
      <c r="N19" s="932">
        <v>3237</v>
      </c>
      <c r="O19" s="933">
        <v>24.289037292714038</v>
      </c>
      <c r="P19" s="930"/>
      <c r="Q19" s="932">
        <v>12816</v>
      </c>
      <c r="R19" s="933">
        <v>40.149118135396762</v>
      </c>
      <c r="S19" s="932">
        <v>6896</v>
      </c>
      <c r="T19" s="933">
        <f t="shared" si="2"/>
        <v>53.807740324594256</v>
      </c>
    </row>
    <row r="20" spans="1:20" s="331" customFormat="1" ht="18" customHeight="1" x14ac:dyDescent="0.25">
      <c r="A20" s="330"/>
      <c r="B20" s="931" t="s">
        <v>3</v>
      </c>
      <c r="C20" s="930"/>
      <c r="D20" s="932">
        <f t="shared" si="0"/>
        <v>7011</v>
      </c>
      <c r="E20" s="933">
        <f t="shared" si="1"/>
        <v>1.7345459403559642</v>
      </c>
      <c r="F20" s="930"/>
      <c r="G20" s="932">
        <v>1167</v>
      </c>
      <c r="H20" s="933">
        <v>16.645271715875054</v>
      </c>
      <c r="I20" s="932">
        <v>305</v>
      </c>
      <c r="J20" s="933">
        <v>26.135389888603257</v>
      </c>
      <c r="K20" s="930"/>
      <c r="L20" s="932">
        <v>2536</v>
      </c>
      <c r="M20" s="933">
        <v>36.171730138354015</v>
      </c>
      <c r="N20" s="932">
        <v>733</v>
      </c>
      <c r="O20" s="933">
        <v>28.903785488958988</v>
      </c>
      <c r="P20" s="930"/>
      <c r="Q20" s="932">
        <v>3308</v>
      </c>
      <c r="R20" s="933">
        <v>47.182998145770931</v>
      </c>
      <c r="S20" s="932">
        <v>1103</v>
      </c>
      <c r="T20" s="933">
        <f t="shared" si="2"/>
        <v>33.343409915356709</v>
      </c>
    </row>
    <row r="21" spans="1:20" s="331" customFormat="1" ht="18" customHeight="1" x14ac:dyDescent="0.25">
      <c r="A21" s="330"/>
      <c r="B21" s="931" t="s">
        <v>2</v>
      </c>
      <c r="C21" s="930"/>
      <c r="D21" s="932">
        <f t="shared" si="0"/>
        <v>918</v>
      </c>
      <c r="E21" s="933">
        <f t="shared" si="1"/>
        <v>0.22711641324301457</v>
      </c>
      <c r="F21" s="930"/>
      <c r="G21" s="932">
        <v>174</v>
      </c>
      <c r="H21" s="933">
        <v>18.954248366013072</v>
      </c>
      <c r="I21" s="932">
        <v>115</v>
      </c>
      <c r="J21" s="933">
        <v>66.091954022988503</v>
      </c>
      <c r="K21" s="930"/>
      <c r="L21" s="932">
        <v>286</v>
      </c>
      <c r="M21" s="933">
        <v>31.154684095860567</v>
      </c>
      <c r="N21" s="932">
        <v>138</v>
      </c>
      <c r="O21" s="933">
        <v>48.251748251748253</v>
      </c>
      <c r="P21" s="930"/>
      <c r="Q21" s="932">
        <v>458</v>
      </c>
      <c r="R21" s="933">
        <v>49.891067538126357</v>
      </c>
      <c r="S21" s="932">
        <v>221</v>
      </c>
      <c r="T21" s="933">
        <f t="shared" si="2"/>
        <v>48.25327510917031</v>
      </c>
    </row>
    <row r="22" spans="1:20" s="331" customFormat="1" ht="18" customHeight="1" x14ac:dyDescent="0.25">
      <c r="A22" s="330"/>
      <c r="B22" s="931" t="s">
        <v>35</v>
      </c>
      <c r="C22" s="930"/>
      <c r="D22" s="932">
        <f t="shared" si="0"/>
        <v>22450</v>
      </c>
      <c r="E22" s="933">
        <f t="shared" si="1"/>
        <v>5.5542085809430031</v>
      </c>
      <c r="F22" s="930"/>
      <c r="G22" s="932">
        <v>7762</v>
      </c>
      <c r="H22" s="933">
        <v>34.574610244988861</v>
      </c>
      <c r="I22" s="932">
        <v>2143</v>
      </c>
      <c r="J22" s="933">
        <v>27.60886369492399</v>
      </c>
      <c r="K22" s="930"/>
      <c r="L22" s="932">
        <v>7627</v>
      </c>
      <c r="M22" s="933">
        <v>33.973273942093542</v>
      </c>
      <c r="N22" s="932">
        <v>2750</v>
      </c>
      <c r="O22" s="933">
        <v>36.056116428477772</v>
      </c>
      <c r="P22" s="930"/>
      <c r="Q22" s="932">
        <v>7061</v>
      </c>
      <c r="R22" s="933">
        <v>31.452115812917597</v>
      </c>
      <c r="S22" s="932">
        <v>2565</v>
      </c>
      <c r="T22" s="933">
        <f t="shared" si="2"/>
        <v>36.326299391021102</v>
      </c>
    </row>
    <row r="23" spans="1:20" s="331" customFormat="1" ht="18" customHeight="1" x14ac:dyDescent="0.25">
      <c r="A23" s="330"/>
      <c r="B23" s="931" t="s">
        <v>42</v>
      </c>
      <c r="C23" s="930"/>
      <c r="D23" s="932">
        <f t="shared" si="0"/>
        <v>63535</v>
      </c>
      <c r="E23" s="933">
        <f t="shared" si="1"/>
        <v>15.718781389319094</v>
      </c>
      <c r="F23" s="930"/>
      <c r="G23" s="932">
        <v>17944</v>
      </c>
      <c r="H23" s="933">
        <v>28.242700873534272</v>
      </c>
      <c r="I23" s="932">
        <v>2309</v>
      </c>
      <c r="J23" s="933">
        <v>12.867810967454302</v>
      </c>
      <c r="K23" s="930"/>
      <c r="L23" s="932">
        <v>25798</v>
      </c>
      <c r="M23" s="933">
        <v>40.604391280396634</v>
      </c>
      <c r="N23" s="932">
        <v>3109</v>
      </c>
      <c r="O23" s="933">
        <v>12.051321807892085</v>
      </c>
      <c r="P23" s="930"/>
      <c r="Q23" s="932">
        <v>19793</v>
      </c>
      <c r="R23" s="933">
        <v>31.152907846069095</v>
      </c>
      <c r="S23" s="932">
        <v>3068</v>
      </c>
      <c r="T23" s="933">
        <f t="shared" si="2"/>
        <v>15.500429444753195</v>
      </c>
    </row>
    <row r="24" spans="1:20" s="331" customFormat="1" ht="18" customHeight="1" x14ac:dyDescent="0.25">
      <c r="A24" s="330">
        <v>47094</v>
      </c>
      <c r="B24" s="931" t="s">
        <v>43</v>
      </c>
      <c r="C24" s="930"/>
      <c r="D24" s="932">
        <f t="shared" si="0"/>
        <v>3946</v>
      </c>
      <c r="E24" s="933">
        <f t="shared" si="1"/>
        <v>0.97625421204459195</v>
      </c>
      <c r="F24" s="930"/>
      <c r="G24" s="932">
        <v>591</v>
      </c>
      <c r="H24" s="933">
        <v>14.977192093258996</v>
      </c>
      <c r="I24" s="932">
        <v>214</v>
      </c>
      <c r="J24" s="933">
        <v>36.209813874788495</v>
      </c>
      <c r="K24" s="930"/>
      <c r="L24" s="932">
        <v>1246</v>
      </c>
      <c r="M24" s="933">
        <v>31.57627977698936</v>
      </c>
      <c r="N24" s="932">
        <v>387</v>
      </c>
      <c r="O24" s="933">
        <v>31.059390048154096</v>
      </c>
      <c r="P24" s="930"/>
      <c r="Q24" s="932">
        <v>2109</v>
      </c>
      <c r="R24" s="933">
        <v>53.446528129751648</v>
      </c>
      <c r="S24" s="932">
        <v>618</v>
      </c>
      <c r="T24" s="933">
        <f t="shared" si="2"/>
        <v>29.30298719772404</v>
      </c>
    </row>
    <row r="25" spans="1:20" s="331" customFormat="1" ht="18" customHeight="1" x14ac:dyDescent="0.25">
      <c r="B25" s="931" t="s">
        <v>44</v>
      </c>
      <c r="C25" s="930"/>
      <c r="D25" s="932">
        <f t="shared" si="0"/>
        <v>1237</v>
      </c>
      <c r="E25" s="933">
        <f t="shared" si="1"/>
        <v>0.30603812982746081</v>
      </c>
      <c r="F25" s="930"/>
      <c r="G25" s="932">
        <v>183</v>
      </c>
      <c r="H25" s="933">
        <v>14.793856103476152</v>
      </c>
      <c r="I25" s="932">
        <v>1</v>
      </c>
      <c r="J25" s="933">
        <v>0.54644808743169404</v>
      </c>
      <c r="K25" s="930"/>
      <c r="L25" s="932">
        <v>341</v>
      </c>
      <c r="M25" s="933">
        <v>27.566693613581243</v>
      </c>
      <c r="N25" s="932">
        <v>9</v>
      </c>
      <c r="O25" s="933">
        <v>2.6392961876832843</v>
      </c>
      <c r="P25" s="930"/>
      <c r="Q25" s="932">
        <v>713</v>
      </c>
      <c r="R25" s="933">
        <v>57.639450282942605</v>
      </c>
      <c r="S25" s="932">
        <v>5</v>
      </c>
      <c r="T25" s="933">
        <f t="shared" si="2"/>
        <v>0.70126227208976155</v>
      </c>
    </row>
    <row r="26" spans="1:20" s="331" customFormat="1" ht="18" customHeight="1" x14ac:dyDescent="0.25">
      <c r="B26" s="931" t="s">
        <v>45</v>
      </c>
      <c r="C26" s="930"/>
      <c r="D26" s="932">
        <f t="shared" si="0"/>
        <v>7327</v>
      </c>
      <c r="E26" s="933">
        <f t="shared" si="1"/>
        <v>1.8127254464396163</v>
      </c>
      <c r="F26" s="930"/>
      <c r="G26" s="932">
        <v>1438</v>
      </c>
      <c r="H26" s="933">
        <v>19.626040671489015</v>
      </c>
      <c r="I26" s="932">
        <v>110</v>
      </c>
      <c r="J26" s="933">
        <v>7.649513212795549</v>
      </c>
      <c r="K26" s="930"/>
      <c r="L26" s="932">
        <v>2204</v>
      </c>
      <c r="M26" s="933">
        <v>30.080524088985943</v>
      </c>
      <c r="N26" s="932">
        <v>257</v>
      </c>
      <c r="O26" s="933">
        <v>11.660617059891107</v>
      </c>
      <c r="P26" s="930"/>
      <c r="Q26" s="932">
        <v>3685</v>
      </c>
      <c r="R26" s="933">
        <v>50.293435239525039</v>
      </c>
      <c r="S26" s="932">
        <v>787</v>
      </c>
      <c r="T26" s="933">
        <f t="shared" si="2"/>
        <v>21.356852103120762</v>
      </c>
    </row>
    <row r="27" spans="1:20" s="331" customFormat="1" ht="18" customHeight="1" x14ac:dyDescent="0.25">
      <c r="B27" s="931" t="s">
        <v>46</v>
      </c>
      <c r="C27" s="930"/>
      <c r="D27" s="932">
        <f t="shared" si="0"/>
        <v>3595</v>
      </c>
      <c r="E27" s="933">
        <f t="shared" si="1"/>
        <v>0.8894155834516746</v>
      </c>
      <c r="F27" s="930"/>
      <c r="G27" s="932">
        <v>612</v>
      </c>
      <c r="H27" s="933">
        <v>17.023643949930459</v>
      </c>
      <c r="I27" s="932">
        <v>101</v>
      </c>
      <c r="J27" s="933">
        <v>16.503267973856207</v>
      </c>
      <c r="K27" s="930"/>
      <c r="L27" s="932">
        <v>1304</v>
      </c>
      <c r="M27" s="933">
        <v>36.272600834492351</v>
      </c>
      <c r="N27" s="932">
        <v>229</v>
      </c>
      <c r="O27" s="933">
        <v>17.561349693251536</v>
      </c>
      <c r="P27" s="930"/>
      <c r="Q27" s="932">
        <v>1679</v>
      </c>
      <c r="R27" s="933">
        <v>46.703755215577189</v>
      </c>
      <c r="S27" s="932">
        <v>537</v>
      </c>
      <c r="T27" s="933">
        <f t="shared" si="2"/>
        <v>31.983323406789754</v>
      </c>
    </row>
    <row r="28" spans="1:20" s="331" customFormat="1" ht="18" customHeight="1" x14ac:dyDescent="0.25">
      <c r="B28" s="953" t="s">
        <v>1</v>
      </c>
      <c r="C28" s="930"/>
      <c r="D28" s="954">
        <f t="shared" si="0"/>
        <v>1417</v>
      </c>
      <c r="E28" s="955">
        <f t="shared" si="1"/>
        <v>0.35057075987511072</v>
      </c>
      <c r="F28" s="930"/>
      <c r="G28" s="954">
        <v>410</v>
      </c>
      <c r="H28" s="955">
        <v>28.934368383909671</v>
      </c>
      <c r="I28" s="954">
        <v>177</v>
      </c>
      <c r="J28" s="955">
        <v>43.170731707317074</v>
      </c>
      <c r="K28" s="930"/>
      <c r="L28" s="954">
        <v>482</v>
      </c>
      <c r="M28" s="955">
        <v>34.015525758645026</v>
      </c>
      <c r="N28" s="954">
        <v>187</v>
      </c>
      <c r="O28" s="955">
        <v>38.796680497925315</v>
      </c>
      <c r="P28" s="930"/>
      <c r="Q28" s="954">
        <v>525</v>
      </c>
      <c r="R28" s="955">
        <v>37.05010585744531</v>
      </c>
      <c r="S28" s="954">
        <v>242</v>
      </c>
      <c r="T28" s="955">
        <f t="shared" si="2"/>
        <v>46.095238095238095</v>
      </c>
    </row>
    <row r="29" spans="1:20" s="319" customFormat="1" ht="18" customHeight="1" x14ac:dyDescent="0.25">
      <c r="B29" s="1284" t="s">
        <v>0</v>
      </c>
      <c r="C29" s="1277"/>
      <c r="D29" s="1285">
        <f>SUM(D11:D28)</f>
        <v>404198</v>
      </c>
      <c r="E29" s="1286">
        <f t="shared" si="1"/>
        <v>100</v>
      </c>
      <c r="F29" s="1277"/>
      <c r="G29" s="1285">
        <f>SUM(G11:G28)</f>
        <v>81872</v>
      </c>
      <c r="H29" s="1286">
        <f t="shared" ref="H29" si="3">G29/$D29*100</f>
        <v>20.255419373673298</v>
      </c>
      <c r="I29" s="1285">
        <f>SUM(I11:I28)</f>
        <v>16354</v>
      </c>
      <c r="J29" s="1286">
        <f>I29/G29*100</f>
        <v>19.975083056478404</v>
      </c>
      <c r="K29" s="1277"/>
      <c r="L29" s="1285">
        <f>SUM(L11:L28)</f>
        <v>154496</v>
      </c>
      <c r="M29" s="1286">
        <f t="shared" ref="M29" si="4">L29/$D29*100</f>
        <v>38.222851176898445</v>
      </c>
      <c r="N29" s="1285">
        <f>SUM(N11:N28)</f>
        <v>32155</v>
      </c>
      <c r="O29" s="1286">
        <f>N29/L29*100</f>
        <v>20.81283657829329</v>
      </c>
      <c r="P29" s="1277"/>
      <c r="Q29" s="1285">
        <f>SUM(Q11:Q28)</f>
        <v>167830</v>
      </c>
      <c r="R29" s="1286">
        <f t="shared" ref="R29" si="5">Q29/$D29*100</f>
        <v>41.52172944942825</v>
      </c>
      <c r="S29" s="1285">
        <f>SUM(S11:S28)</f>
        <v>43149</v>
      </c>
      <c r="T29" s="1286">
        <f>S29/Q29*100</f>
        <v>25.709944586784246</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434</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75</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129</v>
      </c>
      <c r="J8" s="1680"/>
      <c r="K8" s="957"/>
      <c r="L8" s="1681" t="s">
        <v>69</v>
      </c>
      <c r="M8" s="1682"/>
      <c r="N8" s="1679" t="s">
        <v>129</v>
      </c>
      <c r="O8" s="1680"/>
      <c r="P8" s="957"/>
      <c r="Q8" s="1681" t="s">
        <v>69</v>
      </c>
      <c r="R8" s="1682"/>
      <c r="S8" s="1679" t="s">
        <v>129</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17038</v>
      </c>
      <c r="E11" s="928">
        <f>D11/D$29*100</f>
        <v>15.332283464566929</v>
      </c>
      <c r="F11" s="930"/>
      <c r="G11" s="927">
        <v>6674</v>
      </c>
      <c r="H11" s="928">
        <v>39.171264232891183</v>
      </c>
      <c r="I11" s="927">
        <v>2032</v>
      </c>
      <c r="J11" s="928">
        <v>30.446508840275698</v>
      </c>
      <c r="K11" s="930"/>
      <c r="L11" s="927">
        <v>9068</v>
      </c>
      <c r="M11" s="928">
        <v>53.222209179481162</v>
      </c>
      <c r="N11" s="927">
        <v>3321</v>
      </c>
      <c r="O11" s="928">
        <v>36.623290692545211</v>
      </c>
      <c r="P11" s="930"/>
      <c r="Q11" s="927">
        <v>1296</v>
      </c>
      <c r="R11" s="928">
        <v>7.6065265876276555</v>
      </c>
      <c r="S11" s="927">
        <v>629</v>
      </c>
      <c r="T11" s="928">
        <f>IFERROR(S11/Q11*100,"-")</f>
        <v>48.533950617283949</v>
      </c>
    </row>
    <row r="12" spans="1:22" s="331" customFormat="1" ht="18" customHeight="1" x14ac:dyDescent="0.25">
      <c r="A12" s="330"/>
      <c r="B12" s="931" t="s">
        <v>7</v>
      </c>
      <c r="C12" s="930"/>
      <c r="D12" s="932">
        <f t="shared" ref="D12:D28" si="0">G12+L12+Q12</f>
        <v>1838</v>
      </c>
      <c r="E12" s="933">
        <f t="shared" ref="E12:E29" si="1">D12/D$29*100</f>
        <v>1.6539932508436446</v>
      </c>
      <c r="F12" s="930"/>
      <c r="G12" s="932">
        <v>521</v>
      </c>
      <c r="H12" s="933">
        <v>28.346028291621327</v>
      </c>
      <c r="I12" s="932">
        <v>188</v>
      </c>
      <c r="J12" s="933">
        <v>36.084452975047988</v>
      </c>
      <c r="K12" s="930"/>
      <c r="L12" s="932">
        <v>680</v>
      </c>
      <c r="M12" s="933">
        <v>36.996735582154514</v>
      </c>
      <c r="N12" s="932">
        <v>262</v>
      </c>
      <c r="O12" s="933">
        <v>38.529411764705884</v>
      </c>
      <c r="P12" s="930"/>
      <c r="Q12" s="932">
        <v>637</v>
      </c>
      <c r="R12" s="933">
        <v>34.657236126224156</v>
      </c>
      <c r="S12" s="932">
        <v>119</v>
      </c>
      <c r="T12" s="933">
        <f t="shared" ref="T12:T28" si="2">IFERROR(S12/Q12*100,"-")</f>
        <v>18.681318681318682</v>
      </c>
    </row>
    <row r="13" spans="1:22" s="331" customFormat="1" ht="18" customHeight="1" x14ac:dyDescent="0.25">
      <c r="A13" s="330"/>
      <c r="B13" s="931" t="s">
        <v>37</v>
      </c>
      <c r="C13" s="930"/>
      <c r="D13" s="932">
        <f t="shared" si="0"/>
        <v>2231</v>
      </c>
      <c r="E13" s="933">
        <f t="shared" si="1"/>
        <v>2.0076490438695163</v>
      </c>
      <c r="F13" s="930"/>
      <c r="G13" s="932">
        <v>541</v>
      </c>
      <c r="H13" s="933">
        <v>24.249215598386371</v>
      </c>
      <c r="I13" s="932">
        <v>49</v>
      </c>
      <c r="J13" s="933">
        <v>9.0573012939001849</v>
      </c>
      <c r="K13" s="930"/>
      <c r="L13" s="932">
        <v>866</v>
      </c>
      <c r="M13" s="933">
        <v>38.816674137158223</v>
      </c>
      <c r="N13" s="932">
        <v>71</v>
      </c>
      <c r="O13" s="933">
        <v>8.1986143187066975</v>
      </c>
      <c r="P13" s="930"/>
      <c r="Q13" s="932">
        <v>824</v>
      </c>
      <c r="R13" s="933">
        <v>36.934110264455398</v>
      </c>
      <c r="S13" s="932">
        <v>58</v>
      </c>
      <c r="T13" s="933">
        <f t="shared" si="2"/>
        <v>7.0388349514563107</v>
      </c>
    </row>
    <row r="14" spans="1:22" s="331" customFormat="1" ht="18" customHeight="1" x14ac:dyDescent="0.25">
      <c r="A14" s="330"/>
      <c r="B14" s="931" t="s">
        <v>38</v>
      </c>
      <c r="C14" s="930"/>
      <c r="D14" s="932">
        <f t="shared" si="0"/>
        <v>1823</v>
      </c>
      <c r="E14" s="933">
        <f t="shared" si="1"/>
        <v>1.6404949381327332</v>
      </c>
      <c r="F14" s="930"/>
      <c r="G14" s="932">
        <v>634</v>
      </c>
      <c r="H14" s="933">
        <v>34.777838727372462</v>
      </c>
      <c r="I14" s="932">
        <v>259</v>
      </c>
      <c r="J14" s="933">
        <v>40.851735015772874</v>
      </c>
      <c r="K14" s="930"/>
      <c r="L14" s="932">
        <v>975</v>
      </c>
      <c r="M14" s="933">
        <v>53.483269336258907</v>
      </c>
      <c r="N14" s="932">
        <v>178</v>
      </c>
      <c r="O14" s="933">
        <v>18.256410256410259</v>
      </c>
      <c r="P14" s="930"/>
      <c r="Q14" s="932">
        <v>214</v>
      </c>
      <c r="R14" s="933">
        <v>11.738891936368622</v>
      </c>
      <c r="S14" s="932">
        <v>57</v>
      </c>
      <c r="T14" s="933">
        <f t="shared" si="2"/>
        <v>26.635514018691588</v>
      </c>
    </row>
    <row r="15" spans="1:22" s="331" customFormat="1" ht="18" customHeight="1" x14ac:dyDescent="0.25">
      <c r="A15" s="330"/>
      <c r="B15" s="931" t="s">
        <v>6</v>
      </c>
      <c r="C15" s="930"/>
      <c r="D15" s="932">
        <f t="shared" si="0"/>
        <v>5560</v>
      </c>
      <c r="E15" s="933">
        <f t="shared" si="1"/>
        <v>5.0033745781777279</v>
      </c>
      <c r="F15" s="930"/>
      <c r="G15" s="932">
        <v>1743</v>
      </c>
      <c r="H15" s="933">
        <v>31.348920863309353</v>
      </c>
      <c r="I15" s="932">
        <v>486</v>
      </c>
      <c r="J15" s="933">
        <v>27.882960413080895</v>
      </c>
      <c r="K15" s="930"/>
      <c r="L15" s="932">
        <v>1880</v>
      </c>
      <c r="M15" s="933">
        <v>33.812949640287769</v>
      </c>
      <c r="N15" s="932">
        <v>788</v>
      </c>
      <c r="O15" s="933">
        <v>41.914893617021278</v>
      </c>
      <c r="P15" s="930"/>
      <c r="Q15" s="932">
        <v>1937</v>
      </c>
      <c r="R15" s="933">
        <v>34.838129496402878</v>
      </c>
      <c r="S15" s="932">
        <v>1186</v>
      </c>
      <c r="T15" s="933">
        <f t="shared" si="2"/>
        <v>61.228704181724311</v>
      </c>
    </row>
    <row r="16" spans="1:22" s="331" customFormat="1" ht="18" customHeight="1" x14ac:dyDescent="0.25">
      <c r="A16" s="330"/>
      <c r="B16" s="931" t="s">
        <v>5</v>
      </c>
      <c r="C16" s="930"/>
      <c r="D16" s="932">
        <f t="shared" si="0"/>
        <v>2181</v>
      </c>
      <c r="E16" s="933">
        <f t="shared" si="1"/>
        <v>1.9626546681664792</v>
      </c>
      <c r="F16" s="930"/>
      <c r="G16" s="932">
        <v>715</v>
      </c>
      <c r="H16" s="933">
        <v>32.783127005960566</v>
      </c>
      <c r="I16" s="932">
        <v>2</v>
      </c>
      <c r="J16" s="933">
        <v>0.27972027972027974</v>
      </c>
      <c r="K16" s="930"/>
      <c r="L16" s="932">
        <v>864</v>
      </c>
      <c r="M16" s="933">
        <v>39.614855570839062</v>
      </c>
      <c r="N16" s="932">
        <v>3</v>
      </c>
      <c r="O16" s="933">
        <v>0.34722222222222221</v>
      </c>
      <c r="P16" s="930"/>
      <c r="Q16" s="932">
        <v>602</v>
      </c>
      <c r="R16" s="933">
        <v>27.602017423200365</v>
      </c>
      <c r="S16" s="932">
        <v>7</v>
      </c>
      <c r="T16" s="933">
        <f t="shared" si="2"/>
        <v>1.1627906976744187</v>
      </c>
    </row>
    <row r="17" spans="1:20" s="331" customFormat="1" ht="18" customHeight="1" x14ac:dyDescent="0.25">
      <c r="A17" s="330"/>
      <c r="B17" s="931" t="s">
        <v>4</v>
      </c>
      <c r="C17" s="930"/>
      <c r="D17" s="932">
        <f t="shared" si="0"/>
        <v>8190</v>
      </c>
      <c r="E17" s="933">
        <f t="shared" si="1"/>
        <v>7.3700787401574805</v>
      </c>
      <c r="F17" s="930"/>
      <c r="G17" s="932">
        <v>2069</v>
      </c>
      <c r="H17" s="933">
        <v>25.262515262515262</v>
      </c>
      <c r="I17" s="932">
        <v>9</v>
      </c>
      <c r="J17" s="933">
        <v>0.43499275012083133</v>
      </c>
      <c r="K17" s="930"/>
      <c r="L17" s="932">
        <v>2475</v>
      </c>
      <c r="M17" s="933">
        <v>30.219780219780219</v>
      </c>
      <c r="N17" s="932">
        <v>8</v>
      </c>
      <c r="O17" s="933">
        <v>0.3232323232323232</v>
      </c>
      <c r="P17" s="930"/>
      <c r="Q17" s="932">
        <v>3646</v>
      </c>
      <c r="R17" s="933">
        <v>44.517704517704516</v>
      </c>
      <c r="S17" s="932">
        <v>18</v>
      </c>
      <c r="T17" s="933">
        <f t="shared" si="2"/>
        <v>0.49369171695008229</v>
      </c>
    </row>
    <row r="18" spans="1:20" s="331" customFormat="1" ht="18" customHeight="1" x14ac:dyDescent="0.25">
      <c r="A18" s="330"/>
      <c r="B18" s="931" t="s">
        <v>40</v>
      </c>
      <c r="C18" s="930"/>
      <c r="D18" s="932">
        <f t="shared" si="0"/>
        <v>4329</v>
      </c>
      <c r="E18" s="933">
        <f t="shared" si="1"/>
        <v>3.8956130483689537</v>
      </c>
      <c r="F18" s="930"/>
      <c r="G18" s="932">
        <v>1480</v>
      </c>
      <c r="H18" s="933">
        <v>34.188034188034187</v>
      </c>
      <c r="I18" s="932">
        <v>282</v>
      </c>
      <c r="J18" s="933">
        <v>19.054054054054053</v>
      </c>
      <c r="K18" s="930"/>
      <c r="L18" s="932">
        <v>1719</v>
      </c>
      <c r="M18" s="933">
        <v>39.70893970893971</v>
      </c>
      <c r="N18" s="932">
        <v>637</v>
      </c>
      <c r="O18" s="933">
        <v>37.056428155904598</v>
      </c>
      <c r="P18" s="930"/>
      <c r="Q18" s="932">
        <v>1130</v>
      </c>
      <c r="R18" s="933">
        <v>26.103026103026107</v>
      </c>
      <c r="S18" s="932">
        <v>505</v>
      </c>
      <c r="T18" s="933">
        <f t="shared" si="2"/>
        <v>44.690265486725664</v>
      </c>
    </row>
    <row r="19" spans="1:20" s="331" customFormat="1" ht="18" customHeight="1" x14ac:dyDescent="0.25">
      <c r="A19" s="330"/>
      <c r="B19" s="931" t="s">
        <v>41</v>
      </c>
      <c r="C19" s="930"/>
      <c r="D19" s="932">
        <f t="shared" si="0"/>
        <v>14480</v>
      </c>
      <c r="E19" s="933">
        <f t="shared" si="1"/>
        <v>13.03037120359955</v>
      </c>
      <c r="F19" s="930"/>
      <c r="G19" s="932">
        <v>3703</v>
      </c>
      <c r="H19" s="933">
        <v>25.5732044198895</v>
      </c>
      <c r="I19" s="932">
        <v>281</v>
      </c>
      <c r="J19" s="933">
        <v>7.5884418039427501</v>
      </c>
      <c r="K19" s="930"/>
      <c r="L19" s="932">
        <v>7637</v>
      </c>
      <c r="M19" s="933">
        <v>52.741712707182323</v>
      </c>
      <c r="N19" s="932">
        <v>1087</v>
      </c>
      <c r="O19" s="933">
        <v>14.233337698048972</v>
      </c>
      <c r="P19" s="930"/>
      <c r="Q19" s="932">
        <v>3140</v>
      </c>
      <c r="R19" s="933">
        <v>21.685082872928177</v>
      </c>
      <c r="S19" s="932">
        <v>2708</v>
      </c>
      <c r="T19" s="933">
        <f t="shared" si="2"/>
        <v>86.242038216560516</v>
      </c>
    </row>
    <row r="20" spans="1:20" s="331" customFormat="1" ht="18" customHeight="1" x14ac:dyDescent="0.25">
      <c r="A20" s="330"/>
      <c r="B20" s="931" t="s">
        <v>3</v>
      </c>
      <c r="C20" s="930"/>
      <c r="D20" s="932">
        <f t="shared" si="0"/>
        <v>9927</v>
      </c>
      <c r="E20" s="933">
        <f t="shared" si="1"/>
        <v>8.9331833520809898</v>
      </c>
      <c r="F20" s="930"/>
      <c r="G20" s="932">
        <v>3266</v>
      </c>
      <c r="H20" s="933">
        <v>32.900171250125922</v>
      </c>
      <c r="I20" s="932">
        <v>265</v>
      </c>
      <c r="J20" s="933">
        <v>8.1139007960808343</v>
      </c>
      <c r="K20" s="930"/>
      <c r="L20" s="932">
        <v>4386</v>
      </c>
      <c r="M20" s="933">
        <v>44.182532487156237</v>
      </c>
      <c r="N20" s="932">
        <v>624</v>
      </c>
      <c r="O20" s="933">
        <v>14.227086183310533</v>
      </c>
      <c r="P20" s="930"/>
      <c r="Q20" s="932">
        <v>2275</v>
      </c>
      <c r="R20" s="933">
        <v>22.917296262717841</v>
      </c>
      <c r="S20" s="932">
        <v>396</v>
      </c>
      <c r="T20" s="933">
        <f t="shared" si="2"/>
        <v>17.406593406593409</v>
      </c>
    </row>
    <row r="21" spans="1:20" s="331" customFormat="1" ht="18" customHeight="1" x14ac:dyDescent="0.25">
      <c r="A21" s="330"/>
      <c r="B21" s="931" t="s">
        <v>2</v>
      </c>
      <c r="C21" s="930"/>
      <c r="D21" s="932">
        <f t="shared" si="0"/>
        <v>2501</v>
      </c>
      <c r="E21" s="933">
        <f t="shared" si="1"/>
        <v>2.250618672665917</v>
      </c>
      <c r="F21" s="930"/>
      <c r="G21" s="932">
        <v>786</v>
      </c>
      <c r="H21" s="933">
        <v>31.427429028388644</v>
      </c>
      <c r="I21" s="932">
        <v>537</v>
      </c>
      <c r="J21" s="933">
        <v>68.320610687022892</v>
      </c>
      <c r="K21" s="930"/>
      <c r="L21" s="932">
        <v>955</v>
      </c>
      <c r="M21" s="933">
        <v>38.184726109556181</v>
      </c>
      <c r="N21" s="932">
        <v>687</v>
      </c>
      <c r="O21" s="933">
        <v>71.937172774869111</v>
      </c>
      <c r="P21" s="930"/>
      <c r="Q21" s="932">
        <v>760</v>
      </c>
      <c r="R21" s="933">
        <v>30.387844862055179</v>
      </c>
      <c r="S21" s="932">
        <v>589</v>
      </c>
      <c r="T21" s="933">
        <f t="shared" si="2"/>
        <v>77.5</v>
      </c>
    </row>
    <row r="22" spans="1:20" s="331" customFormat="1" ht="18" customHeight="1" x14ac:dyDescent="0.25">
      <c r="A22" s="330"/>
      <c r="B22" s="931" t="s">
        <v>35</v>
      </c>
      <c r="C22" s="930"/>
      <c r="D22" s="932">
        <f t="shared" si="0"/>
        <v>7899</v>
      </c>
      <c r="E22" s="933">
        <f t="shared" si="1"/>
        <v>7.1082114735658033</v>
      </c>
      <c r="F22" s="930"/>
      <c r="G22" s="932">
        <v>1669</v>
      </c>
      <c r="H22" s="933">
        <v>21.12925686795797</v>
      </c>
      <c r="I22" s="932">
        <v>263</v>
      </c>
      <c r="J22" s="933">
        <v>15.757938885560216</v>
      </c>
      <c r="K22" s="930"/>
      <c r="L22" s="932">
        <v>2803</v>
      </c>
      <c r="M22" s="933">
        <v>35.485504494239777</v>
      </c>
      <c r="N22" s="932">
        <v>724</v>
      </c>
      <c r="O22" s="933">
        <v>25.829468426685693</v>
      </c>
      <c r="P22" s="930"/>
      <c r="Q22" s="932">
        <v>3427</v>
      </c>
      <c r="R22" s="933">
        <v>43.385238637802253</v>
      </c>
      <c r="S22" s="932">
        <v>1352</v>
      </c>
      <c r="T22" s="933">
        <f t="shared" si="2"/>
        <v>39.451415231981322</v>
      </c>
    </row>
    <row r="23" spans="1:20" s="331" customFormat="1" ht="18" customHeight="1" x14ac:dyDescent="0.25">
      <c r="A23" s="330"/>
      <c r="B23" s="931" t="s">
        <v>42</v>
      </c>
      <c r="C23" s="930"/>
      <c r="D23" s="932">
        <f t="shared" si="0"/>
        <v>18927</v>
      </c>
      <c r="E23" s="933">
        <f t="shared" si="1"/>
        <v>17.032170978627672</v>
      </c>
      <c r="F23" s="930"/>
      <c r="G23" s="932">
        <v>7345</v>
      </c>
      <c r="H23" s="933">
        <v>38.806995297722828</v>
      </c>
      <c r="I23" s="932">
        <v>2396</v>
      </c>
      <c r="J23" s="933">
        <v>32.620830496936691</v>
      </c>
      <c r="K23" s="930"/>
      <c r="L23" s="932">
        <v>8227</v>
      </c>
      <c r="M23" s="933">
        <v>43.467004807946317</v>
      </c>
      <c r="N23" s="932">
        <v>3778</v>
      </c>
      <c r="O23" s="933">
        <v>45.92196426400875</v>
      </c>
      <c r="P23" s="930"/>
      <c r="Q23" s="932">
        <v>3355</v>
      </c>
      <c r="R23" s="933">
        <v>17.725999894330847</v>
      </c>
      <c r="S23" s="932">
        <v>1863</v>
      </c>
      <c r="T23" s="933">
        <f t="shared" si="2"/>
        <v>55.529061102831591</v>
      </c>
    </row>
    <row r="24" spans="1:20" s="331" customFormat="1" ht="18" customHeight="1" x14ac:dyDescent="0.25">
      <c r="A24" s="330">
        <v>47094</v>
      </c>
      <c r="B24" s="931" t="s">
        <v>43</v>
      </c>
      <c r="C24" s="930"/>
      <c r="D24" s="932">
        <f t="shared" si="0"/>
        <v>4251</v>
      </c>
      <c r="E24" s="933">
        <f t="shared" si="1"/>
        <v>3.8254218222722161</v>
      </c>
      <c r="F24" s="930"/>
      <c r="G24" s="932">
        <v>1554</v>
      </c>
      <c r="H24" s="933">
        <v>36.556104446012704</v>
      </c>
      <c r="I24" s="932">
        <v>527</v>
      </c>
      <c r="J24" s="933">
        <v>33.912483912483914</v>
      </c>
      <c r="K24" s="930"/>
      <c r="L24" s="932">
        <v>2004</v>
      </c>
      <c r="M24" s="933">
        <v>47.141848976711366</v>
      </c>
      <c r="N24" s="932">
        <v>531</v>
      </c>
      <c r="O24" s="933">
        <v>26.497005988023954</v>
      </c>
      <c r="P24" s="930"/>
      <c r="Q24" s="932">
        <v>693</v>
      </c>
      <c r="R24" s="933">
        <v>16.302046577275934</v>
      </c>
      <c r="S24" s="932">
        <v>258</v>
      </c>
      <c r="T24" s="933">
        <f t="shared" si="2"/>
        <v>37.229437229437231</v>
      </c>
    </row>
    <row r="25" spans="1:20" s="331" customFormat="1" ht="18" customHeight="1" x14ac:dyDescent="0.25">
      <c r="B25" s="931" t="s">
        <v>44</v>
      </c>
      <c r="C25" s="930"/>
      <c r="D25" s="932">
        <f t="shared" si="0"/>
        <v>815</v>
      </c>
      <c r="E25" s="933">
        <f t="shared" si="1"/>
        <v>0.73340832395950506</v>
      </c>
      <c r="F25" s="930"/>
      <c r="G25" s="932">
        <v>191</v>
      </c>
      <c r="H25" s="933">
        <v>23.435582822085891</v>
      </c>
      <c r="I25" s="932">
        <v>36</v>
      </c>
      <c r="J25" s="933">
        <v>18.848167539267017</v>
      </c>
      <c r="K25" s="930"/>
      <c r="L25" s="932">
        <v>358</v>
      </c>
      <c r="M25" s="933">
        <v>43.926380368098158</v>
      </c>
      <c r="N25" s="932">
        <v>106</v>
      </c>
      <c r="O25" s="933">
        <v>29.608938547486037</v>
      </c>
      <c r="P25" s="930"/>
      <c r="Q25" s="932">
        <v>266</v>
      </c>
      <c r="R25" s="933">
        <v>32.638036809815951</v>
      </c>
      <c r="S25" s="932">
        <v>97</v>
      </c>
      <c r="T25" s="933">
        <f t="shared" si="2"/>
        <v>36.466165413533837</v>
      </c>
    </row>
    <row r="26" spans="1:20" s="331" customFormat="1" ht="18" customHeight="1" x14ac:dyDescent="0.25">
      <c r="B26" s="931" t="s">
        <v>45</v>
      </c>
      <c r="C26" s="930"/>
      <c r="D26" s="932">
        <f t="shared" si="0"/>
        <v>7914</v>
      </c>
      <c r="E26" s="933">
        <f t="shared" si="1"/>
        <v>7.1217097862767158</v>
      </c>
      <c r="F26" s="930"/>
      <c r="G26" s="932">
        <v>1974</v>
      </c>
      <c r="H26" s="933">
        <v>24.943138741470811</v>
      </c>
      <c r="I26" s="932">
        <v>202</v>
      </c>
      <c r="J26" s="933">
        <v>10.233029381965553</v>
      </c>
      <c r="K26" s="930"/>
      <c r="L26" s="932">
        <v>3295</v>
      </c>
      <c r="M26" s="933">
        <v>41.635077078594897</v>
      </c>
      <c r="N26" s="932">
        <v>385</v>
      </c>
      <c r="O26" s="933">
        <v>11.684370257966616</v>
      </c>
      <c r="P26" s="930"/>
      <c r="Q26" s="932">
        <v>2645</v>
      </c>
      <c r="R26" s="933">
        <v>33.421784179934292</v>
      </c>
      <c r="S26" s="932">
        <v>591</v>
      </c>
      <c r="T26" s="933">
        <f t="shared" si="2"/>
        <v>22.344045368620037</v>
      </c>
    </row>
    <row r="27" spans="1:20" s="331" customFormat="1" ht="18" customHeight="1" x14ac:dyDescent="0.25">
      <c r="B27" s="931" t="s">
        <v>46</v>
      </c>
      <c r="C27" s="930"/>
      <c r="D27" s="932">
        <f t="shared" si="0"/>
        <v>1149</v>
      </c>
      <c r="E27" s="933">
        <f t="shared" si="1"/>
        <v>1.0339707536557929</v>
      </c>
      <c r="F27" s="930"/>
      <c r="G27" s="932">
        <v>297</v>
      </c>
      <c r="H27" s="933">
        <v>25.848563968668408</v>
      </c>
      <c r="I27" s="932">
        <v>37</v>
      </c>
      <c r="J27" s="933">
        <v>12.457912457912458</v>
      </c>
      <c r="K27" s="930"/>
      <c r="L27" s="932">
        <v>552</v>
      </c>
      <c r="M27" s="933">
        <v>48.041775456919062</v>
      </c>
      <c r="N27" s="932">
        <v>65</v>
      </c>
      <c r="O27" s="933">
        <v>11.77536231884058</v>
      </c>
      <c r="P27" s="930"/>
      <c r="Q27" s="932">
        <v>300</v>
      </c>
      <c r="R27" s="933">
        <v>26.109660574412537</v>
      </c>
      <c r="S27" s="932">
        <v>55</v>
      </c>
      <c r="T27" s="933">
        <f t="shared" si="2"/>
        <v>18.333333333333332</v>
      </c>
    </row>
    <row r="28" spans="1:20" s="331" customFormat="1" ht="18" customHeight="1" x14ac:dyDescent="0.25">
      <c r="B28" s="953" t="s">
        <v>1</v>
      </c>
      <c r="C28" s="930"/>
      <c r="D28" s="954">
        <f t="shared" si="0"/>
        <v>72</v>
      </c>
      <c r="E28" s="955">
        <f t="shared" si="1"/>
        <v>6.4791901012373448E-2</v>
      </c>
      <c r="F28" s="930"/>
      <c r="G28" s="954">
        <v>20</v>
      </c>
      <c r="H28" s="955">
        <v>27.777777777777779</v>
      </c>
      <c r="I28" s="954">
        <v>9</v>
      </c>
      <c r="J28" s="955">
        <v>45</v>
      </c>
      <c r="K28" s="930"/>
      <c r="L28" s="954">
        <v>27</v>
      </c>
      <c r="M28" s="955">
        <v>37.5</v>
      </c>
      <c r="N28" s="954">
        <v>13</v>
      </c>
      <c r="O28" s="955">
        <v>48.148148148148145</v>
      </c>
      <c r="P28" s="930"/>
      <c r="Q28" s="954">
        <v>25</v>
      </c>
      <c r="R28" s="955">
        <v>34.722222222222221</v>
      </c>
      <c r="S28" s="954">
        <v>13</v>
      </c>
      <c r="T28" s="955">
        <f t="shared" si="2"/>
        <v>52</v>
      </c>
    </row>
    <row r="29" spans="1:20" s="319" customFormat="1" ht="18" customHeight="1" x14ac:dyDescent="0.25">
      <c r="B29" s="1284" t="s">
        <v>0</v>
      </c>
      <c r="C29" s="1277"/>
      <c r="D29" s="1285">
        <f>SUM(D11:D28)</f>
        <v>111125</v>
      </c>
      <c r="E29" s="1286">
        <f t="shared" si="1"/>
        <v>100</v>
      </c>
      <c r="F29" s="1277"/>
      <c r="G29" s="1285">
        <f>SUM(G11:G28)</f>
        <v>35182</v>
      </c>
      <c r="H29" s="1286">
        <f t="shared" ref="H29" si="3">G29/$D29*100</f>
        <v>31.659842519685039</v>
      </c>
      <c r="I29" s="1285">
        <f>SUM(I11:I28)</f>
        <v>7860</v>
      </c>
      <c r="J29" s="1286">
        <f>I29/G29*100</f>
        <v>22.340969814109489</v>
      </c>
      <c r="K29" s="1277"/>
      <c r="L29" s="1285">
        <f>SUM(L11:L28)</f>
        <v>48771</v>
      </c>
      <c r="M29" s="1286">
        <f t="shared" ref="M29" si="4">L29/$D29*100</f>
        <v>43.888413948256463</v>
      </c>
      <c r="N29" s="1285">
        <f>SUM(N11:N28)</f>
        <v>13268</v>
      </c>
      <c r="O29" s="1286">
        <f>N29/L29*100</f>
        <v>27.204691312460273</v>
      </c>
      <c r="P29" s="1277"/>
      <c r="Q29" s="1285">
        <f>SUM(Q11:Q28)</f>
        <v>27172</v>
      </c>
      <c r="R29" s="1286">
        <f t="shared" ref="R29" si="5">Q29/$D29*100</f>
        <v>24.451743532058494</v>
      </c>
      <c r="S29" s="1285">
        <f>SUM(S11:S28)</f>
        <v>10501</v>
      </c>
      <c r="T29" s="1286">
        <f>S29/Q29*100</f>
        <v>38.646400706609747</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31" t="s">
        <v>366</v>
      </c>
      <c r="C3" s="1431"/>
      <c r="D3" s="1431"/>
      <c r="E3" s="1431"/>
      <c r="F3" s="1431"/>
      <c r="G3" s="1431"/>
      <c r="H3" s="1431"/>
      <c r="I3" s="1431"/>
      <c r="J3" s="1431"/>
      <c r="K3" s="1431"/>
      <c r="L3" s="1431"/>
      <c r="M3" s="1431"/>
      <c r="N3" s="1431"/>
      <c r="O3" s="1431"/>
      <c r="P3" s="1431"/>
      <c r="Q3" s="1431"/>
      <c r="R3" s="1431"/>
      <c r="S3" s="1431"/>
      <c r="T3" s="1431"/>
      <c r="U3" s="1431"/>
      <c r="V3" s="1431"/>
      <c r="W3" s="1431"/>
      <c r="X3" s="1431"/>
    </row>
    <row r="5" spans="1:29" x14ac:dyDescent="0.35">
      <c r="B5" s="219"/>
      <c r="C5" s="219"/>
      <c r="D5" s="1432" t="s">
        <v>365</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46112</v>
      </c>
      <c r="AA6" s="1428"/>
    </row>
    <row r="7" spans="1:29" x14ac:dyDescent="0.35">
      <c r="B7" s="225"/>
      <c r="C7" s="219"/>
      <c r="D7" s="226">
        <v>43830</v>
      </c>
      <c r="E7" s="227">
        <v>44196</v>
      </c>
      <c r="F7" s="228">
        <v>44561</v>
      </c>
      <c r="G7" s="228">
        <v>44926</v>
      </c>
      <c r="H7" s="228">
        <v>45291</v>
      </c>
      <c r="I7" s="228">
        <v>45657</v>
      </c>
      <c r="J7" s="228">
        <v>46022</v>
      </c>
      <c r="K7" s="228">
        <v>46112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361314</v>
      </c>
      <c r="E9" s="300">
        <v>351802</v>
      </c>
      <c r="F9" s="300">
        <v>362202</v>
      </c>
      <c r="G9" s="254">
        <v>375118</v>
      </c>
      <c r="H9" s="254">
        <v>392545</v>
      </c>
      <c r="I9" s="254">
        <v>391278</v>
      </c>
      <c r="J9" s="1353">
        <v>441462</v>
      </c>
      <c r="K9" s="301">
        <v>444855</v>
      </c>
      <c r="L9" s="302"/>
      <c r="M9" s="222"/>
      <c r="N9" s="278">
        <v>-2.632613184100252E-2</v>
      </c>
      <c r="O9" s="279">
        <v>-9512</v>
      </c>
      <c r="P9" s="280">
        <v>2.9562083217264279E-2</v>
      </c>
      <c r="Q9" s="279">
        <v>10400</v>
      </c>
      <c r="R9" s="280">
        <v>3.5659659527004228E-2</v>
      </c>
      <c r="S9" s="279">
        <v>12916</v>
      </c>
      <c r="T9" s="280">
        <v>4.6457381410649479E-2</v>
      </c>
      <c r="U9" s="279">
        <v>17427</v>
      </c>
      <c r="V9" s="280">
        <v>-3.2276554280400438E-3</v>
      </c>
      <c r="W9" s="279">
        <v>-1267</v>
      </c>
      <c r="X9" s="280">
        <v>0.12825663594682046</v>
      </c>
      <c r="Y9" s="279">
        <v>50184</v>
      </c>
      <c r="Z9" s="280">
        <v>0.12643192107848589</v>
      </c>
      <c r="AA9" s="279">
        <v>49931</v>
      </c>
    </row>
    <row r="10" spans="1:29" x14ac:dyDescent="0.35">
      <c r="B10" s="303" t="s">
        <v>7</v>
      </c>
      <c r="C10" s="219"/>
      <c r="D10" s="253">
        <v>47743</v>
      </c>
      <c r="E10" s="254">
        <v>44726</v>
      </c>
      <c r="F10" s="254">
        <v>45995</v>
      </c>
      <c r="G10" s="254">
        <v>46968</v>
      </c>
      <c r="H10" s="254">
        <v>48583</v>
      </c>
      <c r="I10" s="254">
        <v>53246</v>
      </c>
      <c r="J10" s="1354">
        <v>57328</v>
      </c>
      <c r="K10" s="257">
        <v>57743</v>
      </c>
      <c r="M10" s="222"/>
      <c r="N10" s="256">
        <v>-6.3192509896738747E-2</v>
      </c>
      <c r="O10" s="257">
        <v>-3017</v>
      </c>
      <c r="P10" s="258">
        <v>2.837275857443089E-2</v>
      </c>
      <c r="Q10" s="257">
        <v>1269</v>
      </c>
      <c r="R10" s="258">
        <v>2.1154473312316568E-2</v>
      </c>
      <c r="S10" s="257">
        <v>973</v>
      </c>
      <c r="T10" s="258">
        <v>3.438511326860838E-2</v>
      </c>
      <c r="U10" s="257">
        <v>1615</v>
      </c>
      <c r="V10" s="258">
        <v>9.5980075334993753E-2</v>
      </c>
      <c r="W10" s="257">
        <v>4663</v>
      </c>
      <c r="X10" s="258">
        <v>7.66630357209932E-2</v>
      </c>
      <c r="Y10" s="257">
        <v>4082</v>
      </c>
      <c r="Z10" s="258">
        <v>7.5789473684210629E-2</v>
      </c>
      <c r="AA10" s="257">
        <v>4068</v>
      </c>
    </row>
    <row r="11" spans="1:29" x14ac:dyDescent="0.35">
      <c r="B11" s="303" t="s">
        <v>37</v>
      </c>
      <c r="C11" s="219"/>
      <c r="D11" s="253">
        <v>35198</v>
      </c>
      <c r="E11" s="254">
        <v>35711</v>
      </c>
      <c r="F11" s="254">
        <v>38230</v>
      </c>
      <c r="G11" s="254">
        <v>40199</v>
      </c>
      <c r="H11" s="254">
        <v>41209</v>
      </c>
      <c r="I11" s="254">
        <v>42684</v>
      </c>
      <c r="J11" s="1354">
        <v>43625</v>
      </c>
      <c r="K11" s="257">
        <v>43644</v>
      </c>
      <c r="M11" s="222"/>
      <c r="N11" s="256">
        <v>1.4574691743849177E-2</v>
      </c>
      <c r="O11" s="257">
        <v>513</v>
      </c>
      <c r="P11" s="258">
        <v>7.0538489541037697E-2</v>
      </c>
      <c r="Q11" s="257">
        <v>2519</v>
      </c>
      <c r="R11" s="258">
        <v>5.1504054407533362E-2</v>
      </c>
      <c r="S11" s="257">
        <v>1969</v>
      </c>
      <c r="T11" s="258">
        <v>2.5125003109530031E-2</v>
      </c>
      <c r="U11" s="257">
        <v>1010</v>
      </c>
      <c r="V11" s="258">
        <v>3.5793151981363236E-2</v>
      </c>
      <c r="W11" s="257">
        <v>1475</v>
      </c>
      <c r="X11" s="258">
        <v>2.2045731421610038E-2</v>
      </c>
      <c r="Y11" s="257">
        <v>941</v>
      </c>
      <c r="Z11" s="258">
        <v>-6.3972680705748353E-3</v>
      </c>
      <c r="AA11" s="257">
        <v>-281</v>
      </c>
    </row>
    <row r="12" spans="1:29" x14ac:dyDescent="0.35">
      <c r="B12" s="303" t="s">
        <v>38</v>
      </c>
      <c r="C12" s="219"/>
      <c r="D12" s="253">
        <v>30928</v>
      </c>
      <c r="E12" s="254">
        <v>31586</v>
      </c>
      <c r="F12" s="254">
        <v>33061</v>
      </c>
      <c r="G12" s="254">
        <v>36020</v>
      </c>
      <c r="H12" s="254">
        <v>40725</v>
      </c>
      <c r="I12" s="254">
        <v>44039</v>
      </c>
      <c r="J12" s="1354">
        <v>47585</v>
      </c>
      <c r="K12" s="257">
        <v>47891</v>
      </c>
      <c r="M12" s="222"/>
      <c r="N12" s="256">
        <v>2.1275219865493966E-2</v>
      </c>
      <c r="O12" s="257">
        <v>658</v>
      </c>
      <c r="P12" s="258">
        <v>4.6697904134743284E-2</v>
      </c>
      <c r="Q12" s="257">
        <v>1475</v>
      </c>
      <c r="R12" s="258">
        <v>8.9501225008318031E-2</v>
      </c>
      <c r="S12" s="257">
        <v>2959</v>
      </c>
      <c r="T12" s="258">
        <v>0.13062187673514725</v>
      </c>
      <c r="U12" s="257">
        <v>4705</v>
      </c>
      <c r="V12" s="258">
        <v>8.1375076734192753E-2</v>
      </c>
      <c r="W12" s="257">
        <v>3314</v>
      </c>
      <c r="X12" s="258">
        <v>8.0519539499080306E-2</v>
      </c>
      <c r="Y12" s="257">
        <v>3546</v>
      </c>
      <c r="Z12" s="258">
        <v>8.5766754330280248E-2</v>
      </c>
      <c r="AA12" s="257">
        <v>3783</v>
      </c>
    </row>
    <row r="13" spans="1:29" x14ac:dyDescent="0.35">
      <c r="B13" s="303" t="s">
        <v>6</v>
      </c>
      <c r="C13" s="219"/>
      <c r="D13" s="253">
        <v>37916</v>
      </c>
      <c r="E13" s="254">
        <v>38655</v>
      </c>
      <c r="F13" s="254">
        <v>42298</v>
      </c>
      <c r="G13" s="254">
        <v>47498</v>
      </c>
      <c r="H13" s="254">
        <v>52927</v>
      </c>
      <c r="I13" s="254">
        <v>59260</v>
      </c>
      <c r="J13" s="1354">
        <v>76771</v>
      </c>
      <c r="K13" s="257">
        <v>80739</v>
      </c>
      <c r="L13" s="304"/>
      <c r="M13" s="219"/>
      <c r="N13" s="256">
        <v>1.9490452579385975E-2</v>
      </c>
      <c r="O13" s="257">
        <v>739</v>
      </c>
      <c r="P13" s="258">
        <v>9.4243952916828411E-2</v>
      </c>
      <c r="Q13" s="257">
        <v>3643</v>
      </c>
      <c r="R13" s="258">
        <v>0.12293725471653505</v>
      </c>
      <c r="S13" s="257">
        <v>5200</v>
      </c>
      <c r="T13" s="258">
        <v>0.11429954945471388</v>
      </c>
      <c r="U13" s="257">
        <v>5429</v>
      </c>
      <c r="V13" s="258">
        <v>0.11965537438358487</v>
      </c>
      <c r="W13" s="257">
        <v>6333</v>
      </c>
      <c r="X13" s="258">
        <v>0.2954944313196084</v>
      </c>
      <c r="Y13" s="257">
        <v>17511</v>
      </c>
      <c r="Z13" s="258">
        <v>0.2383472139143239</v>
      </c>
      <c r="AA13" s="257">
        <v>15540</v>
      </c>
      <c r="AC13" s="224"/>
    </row>
    <row r="14" spans="1:29" x14ac:dyDescent="0.35">
      <c r="B14" s="303" t="s">
        <v>5</v>
      </c>
      <c r="C14" s="219"/>
      <c r="D14" s="253">
        <v>24993</v>
      </c>
      <c r="E14" s="254">
        <v>24832</v>
      </c>
      <c r="F14" s="254">
        <v>22687</v>
      </c>
      <c r="G14" s="254">
        <v>22423</v>
      </c>
      <c r="H14" s="254">
        <v>23077</v>
      </c>
      <c r="I14" s="254">
        <v>23374</v>
      </c>
      <c r="J14" s="1354">
        <v>23336</v>
      </c>
      <c r="K14" s="257">
        <v>24665</v>
      </c>
      <c r="M14" s="222"/>
      <c r="N14" s="256">
        <v>-6.441803705037441E-3</v>
      </c>
      <c r="O14" s="257">
        <v>-161</v>
      </c>
      <c r="P14" s="258">
        <v>-8.6380476804123751E-2</v>
      </c>
      <c r="Q14" s="257">
        <v>-2145</v>
      </c>
      <c r="R14" s="258">
        <v>-1.1636620090800909E-2</v>
      </c>
      <c r="S14" s="257">
        <v>-264</v>
      </c>
      <c r="T14" s="258">
        <v>2.9166480845560283E-2</v>
      </c>
      <c r="U14" s="257">
        <v>654</v>
      </c>
      <c r="V14" s="258">
        <v>1.2869957100142937E-2</v>
      </c>
      <c r="W14" s="257">
        <v>297</v>
      </c>
      <c r="X14" s="258">
        <v>-1.6257379994866206E-3</v>
      </c>
      <c r="Y14" s="257">
        <v>-38</v>
      </c>
      <c r="Z14" s="258">
        <v>7.3464769116942996E-2</v>
      </c>
      <c r="AA14" s="257">
        <v>1688</v>
      </c>
      <c r="AC14" s="224"/>
    </row>
    <row r="15" spans="1:29" x14ac:dyDescent="0.35">
      <c r="B15" s="303" t="s">
        <v>4</v>
      </c>
      <c r="C15" s="219"/>
      <c r="D15" s="253">
        <v>134693</v>
      </c>
      <c r="E15" s="254">
        <v>132386</v>
      </c>
      <c r="F15" s="254">
        <v>133847</v>
      </c>
      <c r="G15" s="254">
        <v>139217</v>
      </c>
      <c r="H15" s="254">
        <v>150140</v>
      </c>
      <c r="I15" s="254">
        <v>156506</v>
      </c>
      <c r="J15" s="1354">
        <v>160029</v>
      </c>
      <c r="K15" s="257">
        <v>157675</v>
      </c>
      <c r="M15" s="222"/>
      <c r="N15" s="256">
        <v>-1.7127838863192579E-2</v>
      </c>
      <c r="O15" s="257">
        <v>-2307</v>
      </c>
      <c r="P15" s="258">
        <v>1.1035910141555805E-2</v>
      </c>
      <c r="Q15" s="257">
        <v>1461</v>
      </c>
      <c r="R15" s="258">
        <v>4.0120436020232075E-2</v>
      </c>
      <c r="S15" s="257">
        <v>5370</v>
      </c>
      <c r="T15" s="258">
        <v>7.8460245515993066E-2</v>
      </c>
      <c r="U15" s="257">
        <v>10923</v>
      </c>
      <c r="V15" s="258">
        <v>4.2400426268815794E-2</v>
      </c>
      <c r="W15" s="257">
        <v>6366</v>
      </c>
      <c r="X15" s="258">
        <v>2.2510319093197673E-2</v>
      </c>
      <c r="Y15" s="257">
        <v>3523</v>
      </c>
      <c r="Z15" s="258">
        <v>7.3623214161044892E-4</v>
      </c>
      <c r="AA15" s="257">
        <v>116</v>
      </c>
      <c r="AC15" s="224"/>
    </row>
    <row r="16" spans="1:29" x14ac:dyDescent="0.35">
      <c r="B16" s="303" t="s">
        <v>40</v>
      </c>
      <c r="C16" s="219"/>
      <c r="D16" s="253">
        <v>85461</v>
      </c>
      <c r="E16" s="254">
        <v>81399</v>
      </c>
      <c r="F16" s="254">
        <v>83372</v>
      </c>
      <c r="G16" s="254">
        <v>86743</v>
      </c>
      <c r="H16" s="254">
        <v>91940</v>
      </c>
      <c r="I16" s="254">
        <v>97222</v>
      </c>
      <c r="J16" s="1354">
        <v>101470</v>
      </c>
      <c r="K16" s="257">
        <v>101205</v>
      </c>
      <c r="M16" s="222"/>
      <c r="N16" s="256">
        <v>-4.7530452487099417E-2</v>
      </c>
      <c r="O16" s="257">
        <v>-4062</v>
      </c>
      <c r="P16" s="258">
        <v>2.4238627010159774E-2</v>
      </c>
      <c r="Q16" s="257">
        <v>1973</v>
      </c>
      <c r="R16" s="258">
        <v>4.0433238977114705E-2</v>
      </c>
      <c r="S16" s="257">
        <v>3371</v>
      </c>
      <c r="T16" s="258">
        <v>5.9912615427181404E-2</v>
      </c>
      <c r="U16" s="257">
        <v>5197</v>
      </c>
      <c r="V16" s="258">
        <v>5.745051120295841E-2</v>
      </c>
      <c r="W16" s="257">
        <v>5282</v>
      </c>
      <c r="X16" s="258">
        <v>4.3693814157289568E-2</v>
      </c>
      <c r="Y16" s="257">
        <v>4248</v>
      </c>
      <c r="Z16" s="258">
        <v>3.2051151312435078E-2</v>
      </c>
      <c r="AA16" s="257">
        <v>3143</v>
      </c>
      <c r="AC16" s="224"/>
    </row>
    <row r="17" spans="2:31" x14ac:dyDescent="0.35">
      <c r="B17" s="303" t="s">
        <v>41</v>
      </c>
      <c r="C17" s="219"/>
      <c r="D17" s="253">
        <v>307817</v>
      </c>
      <c r="E17" s="254">
        <v>300021</v>
      </c>
      <c r="F17" s="254">
        <v>315907</v>
      </c>
      <c r="G17" s="254">
        <v>330438</v>
      </c>
      <c r="H17" s="254">
        <v>327571</v>
      </c>
      <c r="I17" s="254">
        <v>352224</v>
      </c>
      <c r="J17" s="1354">
        <v>376007</v>
      </c>
      <c r="K17" s="257">
        <v>381931</v>
      </c>
      <c r="L17" s="304"/>
      <c r="M17" s="219"/>
      <c r="N17" s="256">
        <v>-2.5326736340098188E-2</v>
      </c>
      <c r="O17" s="257">
        <v>-7796</v>
      </c>
      <c r="P17" s="258">
        <v>5.2949626859453147E-2</v>
      </c>
      <c r="Q17" s="257">
        <v>15886</v>
      </c>
      <c r="R17" s="258">
        <v>4.5997714517247212E-2</v>
      </c>
      <c r="S17" s="257">
        <v>14531</v>
      </c>
      <c r="T17" s="258">
        <v>-8.676362888045519E-3</v>
      </c>
      <c r="U17" s="257">
        <v>-2867</v>
      </c>
      <c r="V17" s="258">
        <v>7.5260019965137426E-2</v>
      </c>
      <c r="W17" s="257">
        <v>24653</v>
      </c>
      <c r="X17" s="258">
        <v>6.7522372126828323E-2</v>
      </c>
      <c r="Y17" s="257">
        <v>23783</v>
      </c>
      <c r="Z17" s="258">
        <v>6.6894051130776733E-2</v>
      </c>
      <c r="AA17" s="257">
        <v>23947</v>
      </c>
      <c r="AC17" s="224"/>
    </row>
    <row r="18" spans="2:31" x14ac:dyDescent="0.35">
      <c r="B18" s="303" t="s">
        <v>3</v>
      </c>
      <c r="C18" s="219"/>
      <c r="D18" s="253">
        <v>121696</v>
      </c>
      <c r="E18" s="254">
        <v>136159</v>
      </c>
      <c r="F18" s="254">
        <v>151649</v>
      </c>
      <c r="G18" s="254">
        <v>169110</v>
      </c>
      <c r="H18" s="254">
        <v>189030</v>
      </c>
      <c r="I18" s="254">
        <v>201299</v>
      </c>
      <c r="J18" s="1354">
        <v>219095</v>
      </c>
      <c r="K18" s="257">
        <v>221569</v>
      </c>
      <c r="M18" s="222"/>
      <c r="N18" s="256">
        <v>0.11884531948461752</v>
      </c>
      <c r="O18" s="257">
        <v>14463</v>
      </c>
      <c r="P18" s="258">
        <v>0.11376405525892519</v>
      </c>
      <c r="Q18" s="257">
        <v>15490</v>
      </c>
      <c r="R18" s="258">
        <v>0.11514088454259497</v>
      </c>
      <c r="S18" s="257">
        <v>17461</v>
      </c>
      <c r="T18" s="258">
        <v>0.11779315238602095</v>
      </c>
      <c r="U18" s="257">
        <v>19920</v>
      </c>
      <c r="V18" s="258">
        <v>6.4905041527799856E-2</v>
      </c>
      <c r="W18" s="257">
        <v>12269</v>
      </c>
      <c r="X18" s="258">
        <v>8.8405804301064483E-2</v>
      </c>
      <c r="Y18" s="257">
        <v>17796</v>
      </c>
      <c r="Z18" s="258">
        <v>7.7287733440947415E-2</v>
      </c>
      <c r="AA18" s="257">
        <v>15896</v>
      </c>
      <c r="AC18" s="224"/>
    </row>
    <row r="19" spans="2:31" x14ac:dyDescent="0.35">
      <c r="B19" s="303" t="s">
        <v>2</v>
      </c>
      <c r="C19" s="219"/>
      <c r="D19" s="253">
        <v>49654</v>
      </c>
      <c r="E19" s="254">
        <v>49281</v>
      </c>
      <c r="F19" s="254">
        <v>50941</v>
      </c>
      <c r="G19" s="254">
        <v>53876</v>
      </c>
      <c r="H19" s="254">
        <v>56464</v>
      </c>
      <c r="I19" s="254">
        <v>56727</v>
      </c>
      <c r="J19" s="1354">
        <v>58757</v>
      </c>
      <c r="K19" s="257">
        <v>58238</v>
      </c>
      <c r="M19" s="222"/>
      <c r="N19" s="256">
        <v>-7.5119829218189826E-3</v>
      </c>
      <c r="O19" s="257">
        <v>-373</v>
      </c>
      <c r="P19" s="258">
        <v>3.3684381404598174E-2</v>
      </c>
      <c r="Q19" s="257">
        <v>1660</v>
      </c>
      <c r="R19" s="258">
        <v>5.761567303350934E-2</v>
      </c>
      <c r="S19" s="257">
        <v>2935</v>
      </c>
      <c r="T19" s="258">
        <v>4.8036231346053837E-2</v>
      </c>
      <c r="U19" s="257">
        <v>2588</v>
      </c>
      <c r="V19" s="258">
        <v>4.6578350807593427E-3</v>
      </c>
      <c r="W19" s="257">
        <v>263</v>
      </c>
      <c r="X19" s="258">
        <v>3.5785428455585633E-2</v>
      </c>
      <c r="Y19" s="257">
        <v>2030</v>
      </c>
      <c r="Z19" s="258">
        <v>1.3575133140728779E-2</v>
      </c>
      <c r="AA19" s="257">
        <v>780</v>
      </c>
      <c r="AC19" s="224"/>
    </row>
    <row r="20" spans="2:31" x14ac:dyDescent="0.35">
      <c r="B20" s="303" t="s">
        <v>35</v>
      </c>
      <c r="C20" s="219"/>
      <c r="D20" s="253">
        <v>80292</v>
      </c>
      <c r="E20" s="254">
        <v>77049</v>
      </c>
      <c r="F20" s="254">
        <v>77553</v>
      </c>
      <c r="G20" s="254">
        <v>79015</v>
      </c>
      <c r="H20" s="254">
        <v>83386</v>
      </c>
      <c r="I20" s="254">
        <v>85199</v>
      </c>
      <c r="J20" s="1354">
        <v>100376</v>
      </c>
      <c r="K20" s="257">
        <v>100152</v>
      </c>
      <c r="M20" s="222"/>
      <c r="N20" s="256">
        <v>-4.0390076221790472E-2</v>
      </c>
      <c r="O20" s="257">
        <v>-3243</v>
      </c>
      <c r="P20" s="258">
        <v>6.5412919051512919E-3</v>
      </c>
      <c r="Q20" s="257">
        <v>504</v>
      </c>
      <c r="R20" s="258">
        <v>1.8851624050649329E-2</v>
      </c>
      <c r="S20" s="257">
        <v>1462</v>
      </c>
      <c r="T20" s="258">
        <v>5.5318610390432177E-2</v>
      </c>
      <c r="U20" s="257">
        <v>4371</v>
      </c>
      <c r="V20" s="258">
        <v>2.1742258892379906E-2</v>
      </c>
      <c r="W20" s="257">
        <v>1813</v>
      </c>
      <c r="X20" s="258">
        <v>0.17813589361377491</v>
      </c>
      <c r="Y20" s="257">
        <v>15177</v>
      </c>
      <c r="Z20" s="258">
        <v>0.16725912285404609</v>
      </c>
      <c r="AA20" s="257">
        <v>14351</v>
      </c>
      <c r="AC20" s="224"/>
    </row>
    <row r="21" spans="2:31" x14ac:dyDescent="0.35">
      <c r="B21" s="303" t="s">
        <v>42</v>
      </c>
      <c r="C21" s="219"/>
      <c r="D21" s="253">
        <v>227239</v>
      </c>
      <c r="E21" s="254">
        <v>216497</v>
      </c>
      <c r="F21" s="254">
        <v>215854</v>
      </c>
      <c r="G21" s="254">
        <v>224758</v>
      </c>
      <c r="H21" s="254">
        <v>237020</v>
      </c>
      <c r="I21" s="254">
        <v>256322</v>
      </c>
      <c r="J21" s="1354">
        <v>277650</v>
      </c>
      <c r="K21" s="257">
        <v>282709</v>
      </c>
      <c r="M21" s="222"/>
      <c r="N21" s="256">
        <v>-4.7271815137366335E-2</v>
      </c>
      <c r="O21" s="257">
        <v>-10742</v>
      </c>
      <c r="P21" s="258">
        <v>-2.9700180602963977E-3</v>
      </c>
      <c r="Q21" s="257">
        <v>-643</v>
      </c>
      <c r="R21" s="258">
        <v>4.1250104237123164E-2</v>
      </c>
      <c r="S21" s="257">
        <v>8904</v>
      </c>
      <c r="T21" s="258">
        <v>5.4556456277418341E-2</v>
      </c>
      <c r="U21" s="257">
        <v>12262</v>
      </c>
      <c r="V21" s="258">
        <v>8.1436165724411369E-2</v>
      </c>
      <c r="W21" s="257">
        <v>19302</v>
      </c>
      <c r="X21" s="258">
        <v>8.3207840138575628E-2</v>
      </c>
      <c r="Y21" s="257">
        <v>21328</v>
      </c>
      <c r="Z21" s="258">
        <v>6.5877181076475333E-2</v>
      </c>
      <c r="AA21" s="257">
        <v>17473</v>
      </c>
      <c r="AC21" s="224"/>
    </row>
    <row r="22" spans="2:31" x14ac:dyDescent="0.35">
      <c r="B22" s="303" t="s">
        <v>43</v>
      </c>
      <c r="C22" s="219"/>
      <c r="D22" s="253">
        <v>46430</v>
      </c>
      <c r="E22" s="254">
        <v>45294</v>
      </c>
      <c r="F22" s="254">
        <v>47556</v>
      </c>
      <c r="G22" s="254">
        <v>50117</v>
      </c>
      <c r="H22" s="254">
        <v>54056</v>
      </c>
      <c r="I22" s="254">
        <v>59427</v>
      </c>
      <c r="J22" s="1354">
        <v>67138</v>
      </c>
      <c r="K22" s="257">
        <v>68049</v>
      </c>
      <c r="M22" s="222"/>
      <c r="N22" s="256">
        <v>-2.446693947878531E-2</v>
      </c>
      <c r="O22" s="257">
        <v>-1136</v>
      </c>
      <c r="P22" s="258">
        <v>4.994038945555701E-2</v>
      </c>
      <c r="Q22" s="257">
        <v>2262</v>
      </c>
      <c r="R22" s="258">
        <v>5.3852300445790258E-2</v>
      </c>
      <c r="S22" s="257">
        <v>2561</v>
      </c>
      <c r="T22" s="258">
        <v>7.8596085160723916E-2</v>
      </c>
      <c r="U22" s="257">
        <v>3939</v>
      </c>
      <c r="V22" s="258">
        <v>9.9359923042770415E-2</v>
      </c>
      <c r="W22" s="257">
        <v>5371</v>
      </c>
      <c r="X22" s="258">
        <v>0.12975583488986486</v>
      </c>
      <c r="Y22" s="257">
        <v>7711</v>
      </c>
      <c r="Z22" s="258">
        <v>0.12526044250421675</v>
      </c>
      <c r="AA22" s="257">
        <v>7575</v>
      </c>
      <c r="AC22" s="224"/>
    </row>
    <row r="23" spans="2:31" x14ac:dyDescent="0.35">
      <c r="B23" s="303" t="s">
        <v>44</v>
      </c>
      <c r="C23" s="219"/>
      <c r="D23" s="253">
        <v>18635</v>
      </c>
      <c r="E23" s="254">
        <v>19594</v>
      </c>
      <c r="F23" s="254">
        <v>20339</v>
      </c>
      <c r="G23" s="254">
        <v>21233</v>
      </c>
      <c r="H23" s="254">
        <v>22030</v>
      </c>
      <c r="I23" s="254">
        <v>21443</v>
      </c>
      <c r="J23" s="1354">
        <v>24116</v>
      </c>
      <c r="K23" s="257">
        <v>23920</v>
      </c>
      <c r="L23" s="304"/>
      <c r="M23" s="219"/>
      <c r="N23" s="256">
        <v>5.1462302119667402E-2</v>
      </c>
      <c r="O23" s="257">
        <v>959</v>
      </c>
      <c r="P23" s="258">
        <v>3.8021843421455648E-2</v>
      </c>
      <c r="Q23" s="257">
        <v>745</v>
      </c>
      <c r="R23" s="258">
        <v>4.3954963370863798E-2</v>
      </c>
      <c r="S23" s="257">
        <v>894</v>
      </c>
      <c r="T23" s="258">
        <v>3.7535911081806539E-2</v>
      </c>
      <c r="U23" s="257">
        <v>797</v>
      </c>
      <c r="V23" s="258">
        <v>-2.6645483431684047E-2</v>
      </c>
      <c r="W23" s="257">
        <v>-587</v>
      </c>
      <c r="X23" s="258">
        <v>0.12465606491628978</v>
      </c>
      <c r="Y23" s="257">
        <v>2673</v>
      </c>
      <c r="Z23" s="258">
        <v>0.15510913656557856</v>
      </c>
      <c r="AA23" s="257">
        <v>3212</v>
      </c>
      <c r="AC23" s="224"/>
    </row>
    <row r="24" spans="2:31" x14ac:dyDescent="0.35">
      <c r="B24" s="303" t="s">
        <v>45</v>
      </c>
      <c r="C24" s="219"/>
      <c r="D24" s="253">
        <v>105837</v>
      </c>
      <c r="E24" s="254">
        <v>105419</v>
      </c>
      <c r="F24" s="254">
        <v>106624</v>
      </c>
      <c r="G24" s="254">
        <v>108415</v>
      </c>
      <c r="H24" s="254">
        <v>113823</v>
      </c>
      <c r="I24" s="254">
        <v>117423</v>
      </c>
      <c r="J24" s="1354">
        <v>121567</v>
      </c>
      <c r="K24" s="257">
        <v>120635</v>
      </c>
      <c r="M24" s="222"/>
      <c r="N24" s="256">
        <v>-3.9494694671995401E-3</v>
      </c>
      <c r="O24" s="257">
        <v>-418</v>
      </c>
      <c r="P24" s="258">
        <v>1.1430577030705935E-2</v>
      </c>
      <c r="Q24" s="257">
        <v>1205</v>
      </c>
      <c r="R24" s="258">
        <v>1.6797343937575038E-2</v>
      </c>
      <c r="S24" s="257">
        <v>1791</v>
      </c>
      <c r="T24" s="258">
        <v>4.9882396347368907E-2</v>
      </c>
      <c r="U24" s="257">
        <v>5408</v>
      </c>
      <c r="V24" s="258">
        <v>3.1628054083972401E-2</v>
      </c>
      <c r="W24" s="257">
        <v>3600</v>
      </c>
      <c r="X24" s="258">
        <v>3.5291212113470083E-2</v>
      </c>
      <c r="Y24" s="257">
        <v>4144</v>
      </c>
      <c r="Z24" s="258">
        <v>2.2347836404006838E-2</v>
      </c>
      <c r="AA24" s="257">
        <v>2637</v>
      </c>
      <c r="AC24" s="224"/>
    </row>
    <row r="25" spans="2:31" x14ac:dyDescent="0.35">
      <c r="B25" s="303" t="s">
        <v>46</v>
      </c>
      <c r="C25" s="219"/>
      <c r="D25" s="253">
        <v>15370</v>
      </c>
      <c r="E25" s="254">
        <v>14678</v>
      </c>
      <c r="F25" s="254">
        <v>15446</v>
      </c>
      <c r="G25" s="254">
        <v>14352</v>
      </c>
      <c r="H25" s="254">
        <v>14615</v>
      </c>
      <c r="I25" s="254">
        <v>14692</v>
      </c>
      <c r="J25" s="1354">
        <v>14968</v>
      </c>
      <c r="K25" s="257">
        <v>15148</v>
      </c>
      <c r="M25" s="222"/>
      <c r="N25" s="256">
        <v>-4.5022771633051351E-2</v>
      </c>
      <c r="O25" s="257">
        <v>-692</v>
      </c>
      <c r="P25" s="258">
        <v>5.2323204796293821E-2</v>
      </c>
      <c r="Q25" s="257">
        <v>768</v>
      </c>
      <c r="R25" s="258">
        <v>-7.0827398679269682E-2</v>
      </c>
      <c r="S25" s="257">
        <v>-1094</v>
      </c>
      <c r="T25" s="258">
        <v>1.8324972129319939E-2</v>
      </c>
      <c r="U25" s="257">
        <v>263</v>
      </c>
      <c r="V25" s="258">
        <v>5.2685596989394679E-3</v>
      </c>
      <c r="W25" s="257">
        <v>77</v>
      </c>
      <c r="X25" s="258">
        <v>1.8785733732643584E-2</v>
      </c>
      <c r="Y25" s="257">
        <v>276</v>
      </c>
      <c r="Z25" s="258">
        <v>2.3167848699763516E-2</v>
      </c>
      <c r="AA25" s="257">
        <v>343</v>
      </c>
      <c r="AC25" s="224"/>
    </row>
    <row r="26" spans="2:31" x14ac:dyDescent="0.35">
      <c r="B26" s="305" t="s">
        <v>1</v>
      </c>
      <c r="C26" s="219"/>
      <c r="D26" s="260">
        <v>4335</v>
      </c>
      <c r="E26" s="261">
        <v>4305</v>
      </c>
      <c r="F26" s="261">
        <v>4447</v>
      </c>
      <c r="G26" s="261">
        <v>4708</v>
      </c>
      <c r="H26" s="261">
        <v>5044</v>
      </c>
      <c r="I26" s="261">
        <v>5404</v>
      </c>
      <c r="J26" s="1355">
        <v>5775</v>
      </c>
      <c r="K26" s="265">
        <v>5786</v>
      </c>
      <c r="M26" s="222"/>
      <c r="N26" s="264">
        <v>-6.9204152249134898E-3</v>
      </c>
      <c r="O26" s="265">
        <v>-30</v>
      </c>
      <c r="P26" s="266">
        <v>3.2984901277584244E-2</v>
      </c>
      <c r="Q26" s="265">
        <v>142</v>
      </c>
      <c r="R26" s="266">
        <v>5.8691252529795346E-2</v>
      </c>
      <c r="S26" s="265">
        <v>261</v>
      </c>
      <c r="T26" s="266">
        <v>7.136788445199671E-2</v>
      </c>
      <c r="U26" s="265">
        <v>336</v>
      </c>
      <c r="V26" s="266">
        <v>7.1371927042030103E-2</v>
      </c>
      <c r="W26" s="265">
        <v>360</v>
      </c>
      <c r="X26" s="266">
        <v>6.8652849740932664E-2</v>
      </c>
      <c r="Y26" s="265">
        <v>371</v>
      </c>
      <c r="Z26" s="266">
        <v>5.0090744101633389E-2</v>
      </c>
      <c r="AA26" s="265">
        <v>276</v>
      </c>
      <c r="AC26" s="224"/>
      <c r="AD26" s="224"/>
      <c r="AE26" s="286"/>
    </row>
    <row r="27" spans="2:31" x14ac:dyDescent="0.35">
      <c r="B27" s="235" t="s">
        <v>0</v>
      </c>
      <c r="C27" s="219"/>
      <c r="D27" s="1222">
        <v>1735551</v>
      </c>
      <c r="E27" s="306">
        <v>1709394</v>
      </c>
      <c r="F27" s="307">
        <v>1768008</v>
      </c>
      <c r="G27" s="306">
        <v>1850208</v>
      </c>
      <c r="H27" s="307">
        <v>1944185</v>
      </c>
      <c r="I27" s="306">
        <v>2037769</v>
      </c>
      <c r="J27" s="306">
        <v>2217055</v>
      </c>
      <c r="K27" s="306">
        <f>SUM(K9:K26)</f>
        <v>2236554</v>
      </c>
      <c r="L27" s="308"/>
      <c r="M27" s="222"/>
      <c r="N27" s="240">
        <f>E27/D27-1</f>
        <v>-1.507129436127197E-2</v>
      </c>
      <c r="O27" s="241">
        <f>E27-D27</f>
        <v>-26157</v>
      </c>
      <c r="P27" s="242">
        <f>F27/E27-1</f>
        <v>3.4289344644944375E-2</v>
      </c>
      <c r="Q27" s="243">
        <f>F27-E27</f>
        <v>58614</v>
      </c>
      <c r="R27" s="242">
        <f t="shared" ref="R27" si="0">G27/F27-1</f>
        <v>4.6493002294107244E-2</v>
      </c>
      <c r="S27" s="237">
        <f t="shared" ref="S27" si="1">G27-F27</f>
        <v>82200</v>
      </c>
      <c r="T27" s="242">
        <f>H27/G27-1</f>
        <v>5.0792667635206401E-2</v>
      </c>
      <c r="U27" s="243">
        <f>H27-G27</f>
        <v>93977</v>
      </c>
      <c r="V27" s="309">
        <f>I27/H27-1</f>
        <v>4.8135336914953974E-2</v>
      </c>
      <c r="W27" s="237">
        <f>I27-H27</f>
        <v>93584</v>
      </c>
      <c r="X27" s="242">
        <v>8.798151311556901E-2</v>
      </c>
      <c r="Y27" s="243">
        <v>179286</v>
      </c>
      <c r="Z27" s="242">
        <v>7.9378362569712646E-2</v>
      </c>
      <c r="AA27" s="243">
        <f>SUM(AA9:AA26)</f>
        <v>164478</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433</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76</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30776</v>
      </c>
      <c r="E11" s="928">
        <f>D11/D$29*100</f>
        <v>16.528286484570522</v>
      </c>
      <c r="F11" s="930"/>
      <c r="G11" s="927">
        <v>14667</v>
      </c>
      <c r="H11" s="928">
        <v>47.657265401611646</v>
      </c>
      <c r="I11" s="927">
        <v>14614</v>
      </c>
      <c r="J11" s="928">
        <v>99.638644576259622</v>
      </c>
      <c r="K11" s="930"/>
      <c r="L11" s="927">
        <v>16025</v>
      </c>
      <c r="M11" s="928">
        <v>52.069794645178057</v>
      </c>
      <c r="N11" s="927">
        <v>15882</v>
      </c>
      <c r="O11" s="928">
        <v>99.10764430577224</v>
      </c>
      <c r="P11" s="930"/>
      <c r="Q11" s="927">
        <v>84</v>
      </c>
      <c r="R11" s="928">
        <v>0.27293995321029374</v>
      </c>
      <c r="S11" s="927">
        <v>82</v>
      </c>
      <c r="T11" s="928">
        <f>IFERROR(S11/Q11*100,"-")</f>
        <v>97.61904761904762</v>
      </c>
    </row>
    <row r="12" spans="1:22" s="331" customFormat="1" ht="18" customHeight="1" x14ac:dyDescent="0.25">
      <c r="A12" s="330"/>
      <c r="B12" s="931" t="s">
        <v>7</v>
      </c>
      <c r="C12" s="930"/>
      <c r="D12" s="932">
        <f t="shared" ref="D12:D28" si="0">G12+L12+Q12</f>
        <v>4080</v>
      </c>
      <c r="E12" s="933">
        <f t="shared" ref="E12:E29" si="1">D12/D$29*100</f>
        <v>2.1911687307332897</v>
      </c>
      <c r="F12" s="930"/>
      <c r="G12" s="932">
        <v>2822</v>
      </c>
      <c r="H12" s="933">
        <v>69.166666666666671</v>
      </c>
      <c r="I12" s="932">
        <v>860</v>
      </c>
      <c r="J12" s="933">
        <v>30.474840538625088</v>
      </c>
      <c r="K12" s="930"/>
      <c r="L12" s="932">
        <v>1163</v>
      </c>
      <c r="M12" s="933">
        <v>28.504901960784313</v>
      </c>
      <c r="N12" s="932">
        <v>451</v>
      </c>
      <c r="O12" s="933">
        <v>38.779019776440244</v>
      </c>
      <c r="P12" s="930"/>
      <c r="Q12" s="932">
        <v>95</v>
      </c>
      <c r="R12" s="933">
        <v>2.3284313725490198</v>
      </c>
      <c r="S12" s="932">
        <v>51</v>
      </c>
      <c r="T12" s="933">
        <f t="shared" ref="T12:T28" si="2">IFERROR(S12/Q12*100,"-")</f>
        <v>53.684210526315788</v>
      </c>
    </row>
    <row r="13" spans="1:22" s="331" customFormat="1" ht="18" customHeight="1" x14ac:dyDescent="0.25">
      <c r="A13" s="330"/>
      <c r="B13" s="931" t="s">
        <v>37</v>
      </c>
      <c r="C13" s="930"/>
      <c r="D13" s="932">
        <f t="shared" si="0"/>
        <v>3996</v>
      </c>
      <c r="E13" s="933">
        <f t="shared" si="1"/>
        <v>2.1460564333358394</v>
      </c>
      <c r="F13" s="930"/>
      <c r="G13" s="932">
        <v>1817</v>
      </c>
      <c r="H13" s="933">
        <v>45.470470470470467</v>
      </c>
      <c r="I13" s="932">
        <v>196</v>
      </c>
      <c r="J13" s="933">
        <v>10.787011557512383</v>
      </c>
      <c r="K13" s="930"/>
      <c r="L13" s="932">
        <v>1910</v>
      </c>
      <c r="M13" s="933">
        <v>47.797797797797799</v>
      </c>
      <c r="N13" s="932">
        <v>164</v>
      </c>
      <c r="O13" s="933">
        <v>8.5863874345549736</v>
      </c>
      <c r="P13" s="930"/>
      <c r="Q13" s="932">
        <v>269</v>
      </c>
      <c r="R13" s="933">
        <v>6.7317317317317311</v>
      </c>
      <c r="S13" s="932">
        <v>23</v>
      </c>
      <c r="T13" s="933">
        <f t="shared" si="2"/>
        <v>8.5501858736059475</v>
      </c>
    </row>
    <row r="14" spans="1:22" s="331" customFormat="1" ht="18" customHeight="1" x14ac:dyDescent="0.25">
      <c r="A14" s="330"/>
      <c r="B14" s="931" t="s">
        <v>38</v>
      </c>
      <c r="C14" s="930"/>
      <c r="D14" s="932">
        <f t="shared" si="0"/>
        <v>3078</v>
      </c>
      <c r="E14" s="933">
        <f t="shared" si="1"/>
        <v>1.6530434689208493</v>
      </c>
      <c r="F14" s="930"/>
      <c r="G14" s="932">
        <v>2199</v>
      </c>
      <c r="H14" s="933">
        <v>71.442495126705651</v>
      </c>
      <c r="I14" s="932">
        <v>2123</v>
      </c>
      <c r="J14" s="933">
        <v>96.543883583447027</v>
      </c>
      <c r="K14" s="930"/>
      <c r="L14" s="932">
        <v>876</v>
      </c>
      <c r="M14" s="933">
        <v>28.460038986354775</v>
      </c>
      <c r="N14" s="932">
        <v>756</v>
      </c>
      <c r="O14" s="933">
        <v>86.301369863013704</v>
      </c>
      <c r="P14" s="930"/>
      <c r="Q14" s="932">
        <v>3</v>
      </c>
      <c r="R14" s="933">
        <v>9.7465886939571145E-2</v>
      </c>
      <c r="S14" s="932">
        <v>3</v>
      </c>
      <c r="T14" s="933">
        <f t="shared" si="2"/>
        <v>100</v>
      </c>
    </row>
    <row r="15" spans="1:22" s="331" customFormat="1" ht="18" customHeight="1" x14ac:dyDescent="0.25">
      <c r="A15" s="330"/>
      <c r="B15" s="931" t="s">
        <v>6</v>
      </c>
      <c r="C15" s="930"/>
      <c r="D15" s="932">
        <f t="shared" si="0"/>
        <v>5755</v>
      </c>
      <c r="E15" s="933">
        <f t="shared" si="1"/>
        <v>3.0907294228848241</v>
      </c>
      <c r="F15" s="930"/>
      <c r="G15" s="932">
        <v>3570</v>
      </c>
      <c r="H15" s="933">
        <v>62.03301476976543</v>
      </c>
      <c r="I15" s="932">
        <v>3378</v>
      </c>
      <c r="J15" s="933">
        <v>94.621848739495789</v>
      </c>
      <c r="K15" s="930"/>
      <c r="L15" s="932">
        <v>2032</v>
      </c>
      <c r="M15" s="933">
        <v>35.308427454387484</v>
      </c>
      <c r="N15" s="932">
        <v>1877</v>
      </c>
      <c r="O15" s="933">
        <v>92.372047244094489</v>
      </c>
      <c r="P15" s="930"/>
      <c r="Q15" s="932">
        <v>153</v>
      </c>
      <c r="R15" s="933">
        <v>2.6585577758470897</v>
      </c>
      <c r="S15" s="932">
        <v>127</v>
      </c>
      <c r="T15" s="933">
        <f t="shared" si="2"/>
        <v>83.006535947712422</v>
      </c>
    </row>
    <row r="16" spans="1:22" s="331" customFormat="1" ht="18" customHeight="1" x14ac:dyDescent="0.25">
      <c r="A16" s="330"/>
      <c r="B16" s="931" t="s">
        <v>5</v>
      </c>
      <c r="C16" s="930"/>
      <c r="D16" s="932">
        <f t="shared" si="0"/>
        <v>4547</v>
      </c>
      <c r="E16" s="933">
        <f t="shared" si="1"/>
        <v>2.4419716222167325</v>
      </c>
      <c r="F16" s="930"/>
      <c r="G16" s="932">
        <v>1757</v>
      </c>
      <c r="H16" s="933">
        <v>38.64086210688366</v>
      </c>
      <c r="I16" s="932">
        <v>15</v>
      </c>
      <c r="J16" s="933">
        <v>0.8537279453614115</v>
      </c>
      <c r="K16" s="930"/>
      <c r="L16" s="932">
        <v>2746</v>
      </c>
      <c r="M16" s="933">
        <v>60.39146690125358</v>
      </c>
      <c r="N16" s="932">
        <v>24</v>
      </c>
      <c r="O16" s="933">
        <v>0.8739985433357611</v>
      </c>
      <c r="P16" s="930"/>
      <c r="Q16" s="932">
        <v>44</v>
      </c>
      <c r="R16" s="933">
        <v>0.96767099186276673</v>
      </c>
      <c r="S16" s="932">
        <v>0</v>
      </c>
      <c r="T16" s="933">
        <f t="shared" si="2"/>
        <v>0</v>
      </c>
    </row>
    <row r="17" spans="1:20" s="331" customFormat="1" ht="18" customHeight="1" x14ac:dyDescent="0.25">
      <c r="A17" s="330"/>
      <c r="B17" s="931" t="s">
        <v>4</v>
      </c>
      <c r="C17" s="930"/>
      <c r="D17" s="932">
        <f t="shared" si="0"/>
        <v>8980</v>
      </c>
      <c r="E17" s="933">
        <f t="shared" si="1"/>
        <v>4.8227194122512111</v>
      </c>
      <c r="F17" s="930"/>
      <c r="G17" s="932">
        <v>5459</v>
      </c>
      <c r="H17" s="933">
        <v>60.790645879732743</v>
      </c>
      <c r="I17" s="932">
        <v>339</v>
      </c>
      <c r="J17" s="933">
        <v>6.2099285583440187</v>
      </c>
      <c r="K17" s="930"/>
      <c r="L17" s="932">
        <v>3517</v>
      </c>
      <c r="M17" s="933">
        <v>39.16481069042316</v>
      </c>
      <c r="N17" s="932">
        <v>77</v>
      </c>
      <c r="O17" s="933">
        <v>2.1893659368780209</v>
      </c>
      <c r="P17" s="930"/>
      <c r="Q17" s="932">
        <v>4</v>
      </c>
      <c r="R17" s="933">
        <v>4.4543429844097995E-2</v>
      </c>
      <c r="S17" s="932">
        <v>1</v>
      </c>
      <c r="T17" s="933">
        <f t="shared" si="2"/>
        <v>25</v>
      </c>
    </row>
    <row r="18" spans="1:20" s="331" customFormat="1" ht="18" customHeight="1" x14ac:dyDescent="0.25">
      <c r="A18" s="330"/>
      <c r="B18" s="931" t="s">
        <v>40</v>
      </c>
      <c r="C18" s="930"/>
      <c r="D18" s="932">
        <f t="shared" si="0"/>
        <v>12856</v>
      </c>
      <c r="E18" s="933">
        <f t="shared" si="1"/>
        <v>6.9043297064478359</v>
      </c>
      <c r="F18" s="930"/>
      <c r="G18" s="932">
        <v>7700</v>
      </c>
      <c r="H18" s="933">
        <v>59.894212818917239</v>
      </c>
      <c r="I18" s="932">
        <v>7481</v>
      </c>
      <c r="J18" s="933">
        <v>97.15584415584415</v>
      </c>
      <c r="K18" s="930"/>
      <c r="L18" s="932">
        <v>3535</v>
      </c>
      <c r="M18" s="933">
        <v>27.496888612321097</v>
      </c>
      <c r="N18" s="932">
        <v>3205</v>
      </c>
      <c r="O18" s="933">
        <v>90.66478076379066</v>
      </c>
      <c r="P18" s="930"/>
      <c r="Q18" s="932">
        <v>1621</v>
      </c>
      <c r="R18" s="933">
        <v>12.608898568761667</v>
      </c>
      <c r="S18" s="932">
        <v>1333</v>
      </c>
      <c r="T18" s="933">
        <f t="shared" si="2"/>
        <v>82.233189389265888</v>
      </c>
    </row>
    <row r="19" spans="1:20" s="331" customFormat="1" ht="18" customHeight="1" x14ac:dyDescent="0.25">
      <c r="A19" s="330"/>
      <c r="B19" s="931" t="s">
        <v>41</v>
      </c>
      <c r="C19" s="930"/>
      <c r="D19" s="932">
        <f t="shared" si="0"/>
        <v>38407</v>
      </c>
      <c r="E19" s="933">
        <f t="shared" si="1"/>
        <v>20.626523882665062</v>
      </c>
      <c r="F19" s="930"/>
      <c r="G19" s="932">
        <v>14305</v>
      </c>
      <c r="H19" s="933">
        <v>37.245814565053251</v>
      </c>
      <c r="I19" s="932">
        <v>13733</v>
      </c>
      <c r="J19" s="933">
        <v>96.00139811254806</v>
      </c>
      <c r="K19" s="930"/>
      <c r="L19" s="932">
        <v>20906</v>
      </c>
      <c r="M19" s="933">
        <v>54.432785690108574</v>
      </c>
      <c r="N19" s="932">
        <v>19449</v>
      </c>
      <c r="O19" s="933">
        <v>93.030708887400749</v>
      </c>
      <c r="P19" s="930"/>
      <c r="Q19" s="932">
        <v>3196</v>
      </c>
      <c r="R19" s="933">
        <v>8.32139974483818</v>
      </c>
      <c r="S19" s="932">
        <v>3170</v>
      </c>
      <c r="T19" s="933">
        <f t="shared" si="2"/>
        <v>99.186483103879851</v>
      </c>
    </row>
    <row r="20" spans="1:20" s="331" customFormat="1" ht="18" customHeight="1" x14ac:dyDescent="0.25">
      <c r="A20" s="330"/>
      <c r="B20" s="931" t="s">
        <v>3</v>
      </c>
      <c r="C20" s="930"/>
      <c r="D20" s="932">
        <f t="shared" si="0"/>
        <v>13068</v>
      </c>
      <c r="E20" s="933">
        <f t="shared" si="1"/>
        <v>7.0181845522604478</v>
      </c>
      <c r="F20" s="930"/>
      <c r="G20" s="932">
        <v>5965</v>
      </c>
      <c r="H20" s="933">
        <v>45.645852464034284</v>
      </c>
      <c r="I20" s="932">
        <v>5714</v>
      </c>
      <c r="J20" s="933">
        <v>95.792120704107305</v>
      </c>
      <c r="K20" s="930"/>
      <c r="L20" s="932">
        <v>6247</v>
      </c>
      <c r="M20" s="933">
        <v>47.803795531068261</v>
      </c>
      <c r="N20" s="932">
        <v>5821</v>
      </c>
      <c r="O20" s="933">
        <v>93.180726748839433</v>
      </c>
      <c r="P20" s="930"/>
      <c r="Q20" s="932">
        <v>856</v>
      </c>
      <c r="R20" s="933">
        <v>6.5503520048974595</v>
      </c>
      <c r="S20" s="932">
        <v>518</v>
      </c>
      <c r="T20" s="933">
        <f t="shared" si="2"/>
        <v>60.514018691588788</v>
      </c>
    </row>
    <row r="21" spans="1:20" s="331" customFormat="1" ht="18" customHeight="1" x14ac:dyDescent="0.25">
      <c r="A21" s="330"/>
      <c r="B21" s="931" t="s">
        <v>2</v>
      </c>
      <c r="C21" s="930"/>
      <c r="D21" s="932">
        <f t="shared" si="0"/>
        <v>5172</v>
      </c>
      <c r="E21" s="933">
        <f t="shared" si="1"/>
        <v>2.7776285969001409</v>
      </c>
      <c r="F21" s="930"/>
      <c r="G21" s="932">
        <v>3369</v>
      </c>
      <c r="H21" s="933">
        <v>65.13921113689095</v>
      </c>
      <c r="I21" s="932">
        <v>3305</v>
      </c>
      <c r="J21" s="933">
        <v>98.10032650638172</v>
      </c>
      <c r="K21" s="930"/>
      <c r="L21" s="932">
        <v>1758</v>
      </c>
      <c r="M21" s="933">
        <v>33.990719257540604</v>
      </c>
      <c r="N21" s="932">
        <v>1736</v>
      </c>
      <c r="O21" s="933">
        <v>98.748577929465299</v>
      </c>
      <c r="P21" s="930"/>
      <c r="Q21" s="932">
        <v>45</v>
      </c>
      <c r="R21" s="933">
        <v>0.87006960556844548</v>
      </c>
      <c r="S21" s="932">
        <v>45</v>
      </c>
      <c r="T21" s="933">
        <f t="shared" si="2"/>
        <v>100</v>
      </c>
    </row>
    <row r="22" spans="1:20" s="331" customFormat="1" ht="18" customHeight="1" x14ac:dyDescent="0.25">
      <c r="A22" s="330"/>
      <c r="B22" s="931" t="s">
        <v>35</v>
      </c>
      <c r="C22" s="930"/>
      <c r="D22" s="932">
        <f t="shared" si="0"/>
        <v>7225</v>
      </c>
      <c r="E22" s="933">
        <f t="shared" si="1"/>
        <v>3.8801946273402006</v>
      </c>
      <c r="F22" s="930"/>
      <c r="G22" s="932">
        <v>3806</v>
      </c>
      <c r="H22" s="933">
        <v>52.678200692041521</v>
      </c>
      <c r="I22" s="932">
        <v>3627</v>
      </c>
      <c r="J22" s="933">
        <v>95.29689963215975</v>
      </c>
      <c r="K22" s="930"/>
      <c r="L22" s="932">
        <v>2736</v>
      </c>
      <c r="M22" s="933">
        <v>37.868512110726641</v>
      </c>
      <c r="N22" s="932">
        <v>2656</v>
      </c>
      <c r="O22" s="933">
        <v>97.076023391812853</v>
      </c>
      <c r="P22" s="930"/>
      <c r="Q22" s="932">
        <v>683</v>
      </c>
      <c r="R22" s="933">
        <v>9.453287197231834</v>
      </c>
      <c r="S22" s="932">
        <v>634</v>
      </c>
      <c r="T22" s="933">
        <f t="shared" si="2"/>
        <v>92.825768667642748</v>
      </c>
    </row>
    <row r="23" spans="1:20" s="331" customFormat="1" ht="18" customHeight="1" x14ac:dyDescent="0.25">
      <c r="A23" s="330"/>
      <c r="B23" s="931" t="s">
        <v>42</v>
      </c>
      <c r="C23" s="930"/>
      <c r="D23" s="932">
        <f t="shared" si="0"/>
        <v>24532</v>
      </c>
      <c r="E23" s="933">
        <f t="shared" si="1"/>
        <v>13.174939044693398</v>
      </c>
      <c r="F23" s="930"/>
      <c r="G23" s="932">
        <v>15573</v>
      </c>
      <c r="H23" s="933">
        <v>63.480352193053967</v>
      </c>
      <c r="I23" s="932">
        <v>12716</v>
      </c>
      <c r="J23" s="933">
        <v>81.654144994541838</v>
      </c>
      <c r="K23" s="930"/>
      <c r="L23" s="932">
        <v>7811</v>
      </c>
      <c r="M23" s="933">
        <v>31.840045654655146</v>
      </c>
      <c r="N23" s="932">
        <v>6945</v>
      </c>
      <c r="O23" s="933">
        <v>88.91307130969146</v>
      </c>
      <c r="P23" s="930"/>
      <c r="Q23" s="932">
        <v>1148</v>
      </c>
      <c r="R23" s="933">
        <v>4.6796021522908857</v>
      </c>
      <c r="S23" s="932">
        <v>1133</v>
      </c>
      <c r="T23" s="933">
        <f t="shared" si="2"/>
        <v>98.693379790940767</v>
      </c>
    </row>
    <row r="24" spans="1:20" s="331" customFormat="1" ht="18" customHeight="1" x14ac:dyDescent="0.25">
      <c r="A24" s="330">
        <v>47094</v>
      </c>
      <c r="B24" s="931" t="s">
        <v>43</v>
      </c>
      <c r="C24" s="930"/>
      <c r="D24" s="932">
        <f t="shared" si="0"/>
        <v>5341</v>
      </c>
      <c r="E24" s="933">
        <f t="shared" si="1"/>
        <v>2.868390242854534</v>
      </c>
      <c r="F24" s="930"/>
      <c r="G24" s="932">
        <v>2809</v>
      </c>
      <c r="H24" s="933">
        <v>52.593147350683388</v>
      </c>
      <c r="I24" s="932">
        <v>2799</v>
      </c>
      <c r="J24" s="933">
        <v>99.644001423994297</v>
      </c>
      <c r="K24" s="930"/>
      <c r="L24" s="932">
        <v>2512</v>
      </c>
      <c r="M24" s="933">
        <v>47.032390938026587</v>
      </c>
      <c r="N24" s="932">
        <v>2505</v>
      </c>
      <c r="O24" s="933">
        <v>99.721337579617824</v>
      </c>
      <c r="P24" s="930"/>
      <c r="Q24" s="932">
        <v>20</v>
      </c>
      <c r="R24" s="933">
        <v>0.37446171129002059</v>
      </c>
      <c r="S24" s="932">
        <v>19</v>
      </c>
      <c r="T24" s="933">
        <f t="shared" si="2"/>
        <v>95</v>
      </c>
    </row>
    <row r="25" spans="1:20" s="331" customFormat="1" ht="18" customHeight="1" x14ac:dyDescent="0.25">
      <c r="B25" s="931" t="s">
        <v>44</v>
      </c>
      <c r="C25" s="930"/>
      <c r="D25" s="932">
        <f t="shared" si="0"/>
        <v>2754</v>
      </c>
      <c r="E25" s="933">
        <f t="shared" si="1"/>
        <v>1.4790388932449705</v>
      </c>
      <c r="F25" s="930"/>
      <c r="G25" s="932">
        <v>1001</v>
      </c>
      <c r="H25" s="933">
        <v>36.34713144517066</v>
      </c>
      <c r="I25" s="932">
        <v>996</v>
      </c>
      <c r="J25" s="933">
        <v>99.500499500499501</v>
      </c>
      <c r="K25" s="930"/>
      <c r="L25" s="932">
        <v>1678</v>
      </c>
      <c r="M25" s="933">
        <v>60.929557007988379</v>
      </c>
      <c r="N25" s="932">
        <v>1667</v>
      </c>
      <c r="O25" s="933">
        <v>99.344457687723477</v>
      </c>
      <c r="P25" s="930"/>
      <c r="Q25" s="932">
        <v>75</v>
      </c>
      <c r="R25" s="933">
        <v>2.7233115468409586</v>
      </c>
      <c r="S25" s="932">
        <v>75</v>
      </c>
      <c r="T25" s="933">
        <f t="shared" si="2"/>
        <v>100</v>
      </c>
    </row>
    <row r="26" spans="1:20" s="331" customFormat="1" ht="18" customHeight="1" x14ac:dyDescent="0.25">
      <c r="B26" s="931" t="s">
        <v>45</v>
      </c>
      <c r="C26" s="930"/>
      <c r="D26" s="932">
        <f t="shared" si="0"/>
        <v>13272</v>
      </c>
      <c r="E26" s="933">
        <f t="shared" si="1"/>
        <v>7.1277429887971131</v>
      </c>
      <c r="F26" s="930"/>
      <c r="G26" s="932">
        <v>5772</v>
      </c>
      <c r="H26" s="933">
        <v>43.490054249547924</v>
      </c>
      <c r="I26" s="932">
        <v>4501</v>
      </c>
      <c r="J26" s="933">
        <v>77.979902979902988</v>
      </c>
      <c r="K26" s="930"/>
      <c r="L26" s="932">
        <v>5044</v>
      </c>
      <c r="M26" s="933">
        <v>38.004822182037373</v>
      </c>
      <c r="N26" s="932">
        <v>3766</v>
      </c>
      <c r="O26" s="933">
        <v>74.6629659000793</v>
      </c>
      <c r="P26" s="930"/>
      <c r="Q26" s="932">
        <v>2456</v>
      </c>
      <c r="R26" s="933">
        <v>18.505123568414707</v>
      </c>
      <c r="S26" s="932">
        <v>1731</v>
      </c>
      <c r="T26" s="933">
        <f t="shared" si="2"/>
        <v>70.480456026058633</v>
      </c>
    </row>
    <row r="27" spans="1:20" s="331" customFormat="1" ht="18" customHeight="1" x14ac:dyDescent="0.25">
      <c r="B27" s="931" t="s">
        <v>46</v>
      </c>
      <c r="C27" s="930"/>
      <c r="D27" s="932">
        <f t="shared" si="0"/>
        <v>2161</v>
      </c>
      <c r="E27" s="933">
        <f t="shared" si="1"/>
        <v>1.1605675556653527</v>
      </c>
      <c r="F27" s="930"/>
      <c r="G27" s="932">
        <v>697</v>
      </c>
      <c r="H27" s="933">
        <v>32.253586302637665</v>
      </c>
      <c r="I27" s="932">
        <v>570</v>
      </c>
      <c r="J27" s="933">
        <v>81.779053084648496</v>
      </c>
      <c r="K27" s="930"/>
      <c r="L27" s="932">
        <v>1340</v>
      </c>
      <c r="M27" s="933">
        <v>62.008329477093937</v>
      </c>
      <c r="N27" s="932">
        <v>1160</v>
      </c>
      <c r="O27" s="933">
        <v>86.567164179104466</v>
      </c>
      <c r="P27" s="930"/>
      <c r="Q27" s="932">
        <v>124</v>
      </c>
      <c r="R27" s="933">
        <v>5.7380842202683944</v>
      </c>
      <c r="S27" s="932">
        <v>99</v>
      </c>
      <c r="T27" s="933">
        <f t="shared" si="2"/>
        <v>79.838709677419345</v>
      </c>
    </row>
    <row r="28" spans="1:20" s="331" customFormat="1" ht="18" customHeight="1" x14ac:dyDescent="0.25">
      <c r="B28" s="953" t="s">
        <v>1</v>
      </c>
      <c r="C28" s="930"/>
      <c r="D28" s="954">
        <f t="shared" si="0"/>
        <v>202</v>
      </c>
      <c r="E28" s="955">
        <f t="shared" si="1"/>
        <v>0.10848433421767757</v>
      </c>
      <c r="F28" s="930"/>
      <c r="G28" s="954">
        <v>91</v>
      </c>
      <c r="H28" s="955">
        <v>45.049504950495049</v>
      </c>
      <c r="I28" s="954">
        <v>90</v>
      </c>
      <c r="J28" s="955">
        <v>98.901098901098905</v>
      </c>
      <c r="K28" s="930"/>
      <c r="L28" s="954">
        <v>111</v>
      </c>
      <c r="M28" s="955">
        <v>54.950495049504951</v>
      </c>
      <c r="N28" s="954">
        <v>109</v>
      </c>
      <c r="O28" s="955">
        <v>98.198198198198199</v>
      </c>
      <c r="P28" s="930"/>
      <c r="Q28" s="954">
        <v>0</v>
      </c>
      <c r="R28" s="955">
        <v>0</v>
      </c>
      <c r="S28" s="954">
        <v>0</v>
      </c>
      <c r="T28" s="955" t="str">
        <f t="shared" si="2"/>
        <v>-</v>
      </c>
    </row>
    <row r="29" spans="1:20" s="319" customFormat="1" ht="18" customHeight="1" x14ac:dyDescent="0.25">
      <c r="B29" s="1284" t="s">
        <v>0</v>
      </c>
      <c r="C29" s="1277"/>
      <c r="D29" s="1285">
        <f>SUM(D11:D28)</f>
        <v>186202</v>
      </c>
      <c r="E29" s="1286">
        <f t="shared" si="1"/>
        <v>100</v>
      </c>
      <c r="F29" s="1277"/>
      <c r="G29" s="1285">
        <f>SUM(G11:G28)</f>
        <v>93379</v>
      </c>
      <c r="H29" s="1286">
        <f t="shared" ref="H29" si="3">G29/$D29*100</f>
        <v>50.149300222339178</v>
      </c>
      <c r="I29" s="1285">
        <f>SUM(I11:I28)</f>
        <v>77057</v>
      </c>
      <c r="J29" s="1286">
        <f>I29/G29*100</f>
        <v>82.52069523126184</v>
      </c>
      <c r="K29" s="1277"/>
      <c r="L29" s="1285">
        <f>SUM(L11:L28)</f>
        <v>81947</v>
      </c>
      <c r="M29" s="1286">
        <f t="shared" ref="M29" si="4">L29/$D29*100</f>
        <v>44.009731367010019</v>
      </c>
      <c r="N29" s="1285">
        <f>SUM(N11:N28)</f>
        <v>68250</v>
      </c>
      <c r="O29" s="1286">
        <f>N29/L29*100</f>
        <v>83.285538213723513</v>
      </c>
      <c r="P29" s="1277"/>
      <c r="Q29" s="1285">
        <f>SUM(Q11:Q28)</f>
        <v>10876</v>
      </c>
      <c r="R29" s="1286">
        <f t="shared" ref="R29" si="5">Q29/$D29*100</f>
        <v>5.8409684106507989</v>
      </c>
      <c r="S29" s="1285">
        <f>SUM(S11:S28)</f>
        <v>9044</v>
      </c>
      <c r="T29" s="1286">
        <f>S29/Q29*100</f>
        <v>83.155571901434357</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22" x14ac:dyDescent="0.35">
      <c r="B33" s="1400"/>
      <c r="C33" s="567"/>
      <c r="D33" s="567"/>
      <c r="E33" s="567"/>
      <c r="F33" s="567"/>
      <c r="G33" s="567"/>
      <c r="H33" s="567"/>
      <c r="I33" s="567"/>
      <c r="J33" s="567"/>
      <c r="K33" s="567"/>
      <c r="L33" s="1400"/>
      <c r="M33" s="567"/>
      <c r="N33" s="567"/>
      <c r="O33" s="567"/>
      <c r="P33" s="567"/>
      <c r="Q33" s="567"/>
      <c r="R33" s="567"/>
      <c r="S33" s="567"/>
      <c r="T33" s="1399"/>
      <c r="U33" s="1399"/>
      <c r="V33" s="1399"/>
    </row>
    <row r="34" spans="2:22"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399"/>
      <c r="U34" s="1399"/>
      <c r="V34" s="1399"/>
    </row>
    <row r="35" spans="2:22"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399"/>
      <c r="U35" s="1399"/>
      <c r="V35" s="1399"/>
    </row>
    <row r="36" spans="2:22" s="567" customFormat="1" x14ac:dyDescent="0.35">
      <c r="B36" s="1399"/>
      <c r="C36" s="1399"/>
      <c r="D36" s="1399"/>
      <c r="E36" s="1399"/>
      <c r="F36" s="1399"/>
      <c r="G36" s="1399"/>
      <c r="H36" s="1399"/>
      <c r="I36" s="1399"/>
      <c r="J36" s="1399"/>
      <c r="K36" s="1399"/>
      <c r="L36" s="1399"/>
      <c r="M36" s="1399"/>
      <c r="N36" s="1399"/>
      <c r="O36" s="1399"/>
      <c r="P36" s="1399"/>
      <c r="Q36" s="1399"/>
      <c r="R36" s="1399"/>
      <c r="S36" s="1399"/>
      <c r="T36" s="1399"/>
      <c r="U36" s="1399"/>
      <c r="V36" s="1399"/>
    </row>
    <row r="37" spans="2:22" s="567" customFormat="1" x14ac:dyDescent="0.35">
      <c r="B37" s="1399"/>
      <c r="C37" s="1399"/>
      <c r="D37" s="1399"/>
      <c r="E37" s="1399"/>
      <c r="F37" s="1399"/>
      <c r="G37" s="1399"/>
      <c r="H37" s="1399"/>
      <c r="I37" s="1399"/>
      <c r="J37" s="1399"/>
      <c r="K37" s="1399"/>
      <c r="L37" s="1399"/>
      <c r="M37" s="1399"/>
      <c r="N37" s="1399"/>
      <c r="O37" s="1399"/>
      <c r="P37" s="1399"/>
      <c r="Q37" s="1399"/>
      <c r="R37" s="1399"/>
      <c r="S37" s="1399"/>
      <c r="T37" s="1399"/>
      <c r="U37" s="1399"/>
      <c r="V37" s="1399"/>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432</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77</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3958</v>
      </c>
      <c r="E11" s="928">
        <f>D11/D$29*100</f>
        <v>1.644924133173191</v>
      </c>
      <c r="F11" s="930"/>
      <c r="G11" s="927">
        <v>1885</v>
      </c>
      <c r="H11" s="928">
        <v>47.625063163213746</v>
      </c>
      <c r="I11" s="927">
        <v>1823</v>
      </c>
      <c r="J11" s="928">
        <v>96.710875331564978</v>
      </c>
      <c r="K11" s="930"/>
      <c r="L11" s="927">
        <v>1966</v>
      </c>
      <c r="M11" s="928">
        <v>49.671551288529557</v>
      </c>
      <c r="N11" s="927">
        <v>1862</v>
      </c>
      <c r="O11" s="928">
        <v>94.710071210579855</v>
      </c>
      <c r="P11" s="930"/>
      <c r="Q11" s="927">
        <v>107</v>
      </c>
      <c r="R11" s="928">
        <v>2.7033855482566955</v>
      </c>
      <c r="S11" s="927">
        <v>47</v>
      </c>
      <c r="T11" s="928">
        <f>IFERROR(S11/Q11*100,"-")</f>
        <v>43.925233644859816</v>
      </c>
    </row>
    <row r="12" spans="1:22" s="331" customFormat="1" ht="18" customHeight="1" x14ac:dyDescent="0.25">
      <c r="A12" s="330"/>
      <c r="B12" s="931" t="s">
        <v>7</v>
      </c>
      <c r="C12" s="930"/>
      <c r="D12" s="932">
        <f t="shared" ref="D12:D28" si="0">G12+L12+Q12</f>
        <v>10798</v>
      </c>
      <c r="E12" s="933">
        <f t="shared" ref="E12:E29" si="1">D12/D$29*100</f>
        <v>4.4875924178888615</v>
      </c>
      <c r="F12" s="930"/>
      <c r="G12" s="932">
        <v>4713</v>
      </c>
      <c r="H12" s="933">
        <v>43.646971661418782</v>
      </c>
      <c r="I12" s="932">
        <v>4613</v>
      </c>
      <c r="J12" s="933">
        <v>97.878209208572031</v>
      </c>
      <c r="K12" s="930"/>
      <c r="L12" s="932">
        <v>4146</v>
      </c>
      <c r="M12" s="933">
        <v>38.395999259122057</v>
      </c>
      <c r="N12" s="932">
        <v>4022</v>
      </c>
      <c r="O12" s="933">
        <v>97.009165460684997</v>
      </c>
      <c r="P12" s="930"/>
      <c r="Q12" s="932">
        <v>1939</v>
      </c>
      <c r="R12" s="933">
        <v>17.957029079459158</v>
      </c>
      <c r="S12" s="932">
        <v>1860</v>
      </c>
      <c r="T12" s="933">
        <f t="shared" ref="T12:T28" si="2">IFERROR(S12/Q12*100,"-")</f>
        <v>95.925734914904595</v>
      </c>
    </row>
    <row r="13" spans="1:22" s="331" customFormat="1" ht="18" customHeight="1" x14ac:dyDescent="0.25">
      <c r="A13" s="330"/>
      <c r="B13" s="931" t="s">
        <v>37</v>
      </c>
      <c r="C13" s="930"/>
      <c r="D13" s="932">
        <f t="shared" si="0"/>
        <v>5046</v>
      </c>
      <c r="E13" s="933">
        <f t="shared" si="1"/>
        <v>2.0970912521455083</v>
      </c>
      <c r="F13" s="930"/>
      <c r="G13" s="932">
        <v>1510</v>
      </c>
      <c r="H13" s="933">
        <v>29.924692826000793</v>
      </c>
      <c r="I13" s="932">
        <v>1429</v>
      </c>
      <c r="J13" s="933">
        <v>94.635761589403984</v>
      </c>
      <c r="K13" s="930"/>
      <c r="L13" s="932">
        <v>1876</v>
      </c>
      <c r="M13" s="933">
        <v>37.177962742766546</v>
      </c>
      <c r="N13" s="932">
        <v>1679</v>
      </c>
      <c r="O13" s="933">
        <v>89.498933901918974</v>
      </c>
      <c r="P13" s="930"/>
      <c r="Q13" s="932">
        <v>1660</v>
      </c>
      <c r="R13" s="933">
        <v>32.897344431232661</v>
      </c>
      <c r="S13" s="932">
        <v>1317</v>
      </c>
      <c r="T13" s="933">
        <f t="shared" si="2"/>
        <v>79.337349397590359</v>
      </c>
    </row>
    <row r="14" spans="1:22" s="331" customFormat="1" ht="18" customHeight="1" x14ac:dyDescent="0.25">
      <c r="A14" s="330"/>
      <c r="B14" s="931" t="s">
        <v>38</v>
      </c>
      <c r="C14" s="930"/>
      <c r="D14" s="932">
        <f t="shared" si="0"/>
        <v>817</v>
      </c>
      <c r="E14" s="933">
        <f t="shared" si="1"/>
        <v>0.33954093400770513</v>
      </c>
      <c r="F14" s="930"/>
      <c r="G14" s="932">
        <v>414</v>
      </c>
      <c r="H14" s="933">
        <v>50.673194614443084</v>
      </c>
      <c r="I14" s="932">
        <v>352</v>
      </c>
      <c r="J14" s="933">
        <v>85.024154589371975</v>
      </c>
      <c r="K14" s="930"/>
      <c r="L14" s="932">
        <v>353</v>
      </c>
      <c r="M14" s="933">
        <v>43.20685434516524</v>
      </c>
      <c r="N14" s="932">
        <v>292</v>
      </c>
      <c r="O14" s="933">
        <v>82.71954674220963</v>
      </c>
      <c r="P14" s="930"/>
      <c r="Q14" s="932">
        <v>50</v>
      </c>
      <c r="R14" s="933">
        <v>6.119951040391677</v>
      </c>
      <c r="S14" s="932">
        <v>8</v>
      </c>
      <c r="T14" s="933">
        <f t="shared" si="2"/>
        <v>16</v>
      </c>
    </row>
    <row r="15" spans="1:22" s="331" customFormat="1" ht="18" customHeight="1" x14ac:dyDescent="0.25">
      <c r="A15" s="330"/>
      <c r="B15" s="931" t="s">
        <v>6</v>
      </c>
      <c r="C15" s="930"/>
      <c r="D15" s="932">
        <f t="shared" si="0"/>
        <v>32454</v>
      </c>
      <c r="E15" s="933">
        <f t="shared" si="1"/>
        <v>13.487712940374616</v>
      </c>
      <c r="F15" s="930"/>
      <c r="G15" s="932">
        <v>9765</v>
      </c>
      <c r="H15" s="933">
        <v>30.088740987243483</v>
      </c>
      <c r="I15" s="932">
        <v>6798</v>
      </c>
      <c r="J15" s="933">
        <v>69.615975422427027</v>
      </c>
      <c r="K15" s="930"/>
      <c r="L15" s="932">
        <v>11573</v>
      </c>
      <c r="M15" s="933">
        <v>35.659702964195475</v>
      </c>
      <c r="N15" s="932">
        <v>7690</v>
      </c>
      <c r="O15" s="933">
        <v>66.447766352717537</v>
      </c>
      <c r="P15" s="930"/>
      <c r="Q15" s="932">
        <v>11116</v>
      </c>
      <c r="R15" s="933">
        <v>34.251556048561035</v>
      </c>
      <c r="S15" s="932">
        <v>7730</v>
      </c>
      <c r="T15" s="933">
        <f t="shared" si="2"/>
        <v>69.539402662828351</v>
      </c>
    </row>
    <row r="16" spans="1:22" s="331" customFormat="1" ht="18" customHeight="1" x14ac:dyDescent="0.25">
      <c r="A16" s="330"/>
      <c r="B16" s="931" t="s">
        <v>5</v>
      </c>
      <c r="C16" s="930"/>
      <c r="D16" s="932">
        <f t="shared" si="0"/>
        <v>562</v>
      </c>
      <c r="E16" s="933">
        <f t="shared" si="1"/>
        <v>0.23356426549856826</v>
      </c>
      <c r="F16" s="930"/>
      <c r="G16" s="932">
        <v>252</v>
      </c>
      <c r="H16" s="933">
        <v>44.839857651245552</v>
      </c>
      <c r="I16" s="932">
        <v>208</v>
      </c>
      <c r="J16" s="933">
        <v>82.539682539682531</v>
      </c>
      <c r="K16" s="930"/>
      <c r="L16" s="932">
        <v>287</v>
      </c>
      <c r="M16" s="933">
        <v>51.067615658362989</v>
      </c>
      <c r="N16" s="932">
        <v>241</v>
      </c>
      <c r="O16" s="933">
        <v>83.972125435540065</v>
      </c>
      <c r="P16" s="930"/>
      <c r="Q16" s="932">
        <v>23</v>
      </c>
      <c r="R16" s="933">
        <v>4.092526690391459</v>
      </c>
      <c r="S16" s="932">
        <v>4</v>
      </c>
      <c r="T16" s="933">
        <f t="shared" si="2"/>
        <v>17.391304347826086</v>
      </c>
    </row>
    <row r="17" spans="1:20" s="331" customFormat="1" ht="18" customHeight="1" x14ac:dyDescent="0.25">
      <c r="A17" s="330"/>
      <c r="B17" s="931" t="s">
        <v>4</v>
      </c>
      <c r="C17" s="930"/>
      <c r="D17" s="932">
        <f t="shared" si="0"/>
        <v>46200</v>
      </c>
      <c r="E17" s="933">
        <f t="shared" si="1"/>
        <v>19.200478765184794</v>
      </c>
      <c r="F17" s="930"/>
      <c r="G17" s="932">
        <v>15632</v>
      </c>
      <c r="H17" s="933">
        <v>33.835497835497833</v>
      </c>
      <c r="I17" s="932">
        <v>13289</v>
      </c>
      <c r="J17" s="933">
        <v>85.011514841351072</v>
      </c>
      <c r="K17" s="930"/>
      <c r="L17" s="932">
        <v>15533</v>
      </c>
      <c r="M17" s="933">
        <v>33.621212121212118</v>
      </c>
      <c r="N17" s="932">
        <v>12524</v>
      </c>
      <c r="O17" s="933">
        <v>80.62833966394129</v>
      </c>
      <c r="P17" s="930"/>
      <c r="Q17" s="932">
        <v>15035</v>
      </c>
      <c r="R17" s="933">
        <v>32.543290043290042</v>
      </c>
      <c r="S17" s="932">
        <v>10304</v>
      </c>
      <c r="T17" s="933">
        <f t="shared" si="2"/>
        <v>68.533422015297646</v>
      </c>
    </row>
    <row r="18" spans="1:20" s="331" customFormat="1" ht="18" customHeight="1" x14ac:dyDescent="0.25">
      <c r="A18" s="330"/>
      <c r="B18" s="931" t="s">
        <v>40</v>
      </c>
      <c r="C18" s="930"/>
      <c r="D18" s="932">
        <f t="shared" si="0"/>
        <v>12547</v>
      </c>
      <c r="E18" s="933">
        <f t="shared" si="1"/>
        <v>5.2144676854280005</v>
      </c>
      <c r="F18" s="930"/>
      <c r="G18" s="932">
        <v>4296</v>
      </c>
      <c r="H18" s="933">
        <v>34.239260380967565</v>
      </c>
      <c r="I18" s="932">
        <v>3641</v>
      </c>
      <c r="J18" s="933">
        <v>84.753258845437614</v>
      </c>
      <c r="K18" s="930"/>
      <c r="L18" s="932">
        <v>4654</v>
      </c>
      <c r="M18" s="933">
        <v>37.092532079381527</v>
      </c>
      <c r="N18" s="932">
        <v>3810</v>
      </c>
      <c r="O18" s="933">
        <v>81.865062311989689</v>
      </c>
      <c r="P18" s="930"/>
      <c r="Q18" s="932">
        <v>3597</v>
      </c>
      <c r="R18" s="933">
        <v>28.668207539650915</v>
      </c>
      <c r="S18" s="932">
        <v>2648</v>
      </c>
      <c r="T18" s="933">
        <f t="shared" si="2"/>
        <v>73.616902974701134</v>
      </c>
    </row>
    <row r="19" spans="1:20" s="331" customFormat="1" ht="18" customHeight="1" x14ac:dyDescent="0.25">
      <c r="A19" s="330"/>
      <c r="B19" s="931" t="s">
        <v>41</v>
      </c>
      <c r="C19" s="930"/>
      <c r="D19" s="932">
        <f t="shared" si="0"/>
        <v>22445</v>
      </c>
      <c r="E19" s="933">
        <f t="shared" si="1"/>
        <v>9.3280248026963797</v>
      </c>
      <c r="F19" s="930"/>
      <c r="G19" s="932">
        <v>6521</v>
      </c>
      <c r="H19" s="933">
        <v>29.053241256404544</v>
      </c>
      <c r="I19" s="932">
        <v>6251</v>
      </c>
      <c r="J19" s="933">
        <v>95.859530746817981</v>
      </c>
      <c r="K19" s="930"/>
      <c r="L19" s="932">
        <v>11737</v>
      </c>
      <c r="M19" s="933">
        <v>52.292269993316999</v>
      </c>
      <c r="N19" s="932">
        <v>10856</v>
      </c>
      <c r="O19" s="933">
        <v>92.493822953054433</v>
      </c>
      <c r="P19" s="930"/>
      <c r="Q19" s="932">
        <v>4187</v>
      </c>
      <c r="R19" s="933">
        <v>18.654488750278457</v>
      </c>
      <c r="S19" s="932">
        <v>3296</v>
      </c>
      <c r="T19" s="933">
        <f t="shared" si="2"/>
        <v>78.719847145927872</v>
      </c>
    </row>
    <row r="20" spans="1:20" s="331" customFormat="1" ht="18" customHeight="1" x14ac:dyDescent="0.25">
      <c r="A20" s="330"/>
      <c r="B20" s="931" t="s">
        <v>3</v>
      </c>
      <c r="C20" s="930"/>
      <c r="D20" s="932">
        <f t="shared" si="0"/>
        <v>27574</v>
      </c>
      <c r="E20" s="933">
        <f t="shared" si="1"/>
        <v>11.459610421454665</v>
      </c>
      <c r="F20" s="930"/>
      <c r="G20" s="932">
        <v>8069</v>
      </c>
      <c r="H20" s="933">
        <v>29.263073910205268</v>
      </c>
      <c r="I20" s="932">
        <v>4367</v>
      </c>
      <c r="J20" s="933">
        <v>54.120708885859457</v>
      </c>
      <c r="K20" s="930"/>
      <c r="L20" s="932">
        <v>10727</v>
      </c>
      <c r="M20" s="933">
        <v>38.902589395807645</v>
      </c>
      <c r="N20" s="932">
        <v>5659</v>
      </c>
      <c r="O20" s="933">
        <v>52.754731052484381</v>
      </c>
      <c r="P20" s="930"/>
      <c r="Q20" s="932">
        <v>8778</v>
      </c>
      <c r="R20" s="933">
        <v>31.83433669398709</v>
      </c>
      <c r="S20" s="932">
        <v>3803</v>
      </c>
      <c r="T20" s="933">
        <f t="shared" si="2"/>
        <v>43.324219640009112</v>
      </c>
    </row>
    <row r="21" spans="1:20" s="331" customFormat="1" ht="18" customHeight="1" x14ac:dyDescent="0.25">
      <c r="A21" s="330"/>
      <c r="B21" s="931" t="s">
        <v>2</v>
      </c>
      <c r="C21" s="930"/>
      <c r="D21" s="932">
        <f t="shared" si="0"/>
        <v>19896</v>
      </c>
      <c r="E21" s="933">
        <f t="shared" si="1"/>
        <v>8.2686737123834764</v>
      </c>
      <c r="F21" s="930"/>
      <c r="G21" s="932">
        <v>5870</v>
      </c>
      <c r="H21" s="933">
        <v>29.503417772416569</v>
      </c>
      <c r="I21" s="932">
        <v>4932</v>
      </c>
      <c r="J21" s="933">
        <v>84.020442930153322</v>
      </c>
      <c r="K21" s="930"/>
      <c r="L21" s="932">
        <v>6753</v>
      </c>
      <c r="M21" s="933">
        <v>33.941495778045841</v>
      </c>
      <c r="N21" s="932">
        <v>5105</v>
      </c>
      <c r="O21" s="933">
        <v>75.596031393454766</v>
      </c>
      <c r="P21" s="930"/>
      <c r="Q21" s="932">
        <v>7273</v>
      </c>
      <c r="R21" s="933">
        <v>36.55508644953759</v>
      </c>
      <c r="S21" s="932">
        <v>4795</v>
      </c>
      <c r="T21" s="933">
        <f t="shared" si="2"/>
        <v>65.928777670837349</v>
      </c>
    </row>
    <row r="22" spans="1:20" s="331" customFormat="1" ht="18" customHeight="1" x14ac:dyDescent="0.25">
      <c r="A22" s="330"/>
      <c r="B22" s="931" t="s">
        <v>35</v>
      </c>
      <c r="C22" s="930"/>
      <c r="D22" s="932">
        <f t="shared" si="0"/>
        <v>20629</v>
      </c>
      <c r="E22" s="933">
        <f t="shared" si="1"/>
        <v>8.5733046849999361</v>
      </c>
      <c r="F22" s="930"/>
      <c r="G22" s="932">
        <v>6815</v>
      </c>
      <c r="H22" s="933">
        <v>33.036017257259196</v>
      </c>
      <c r="I22" s="932">
        <v>5212</v>
      </c>
      <c r="J22" s="933">
        <v>76.47835656639765</v>
      </c>
      <c r="K22" s="930"/>
      <c r="L22" s="932">
        <v>6702</v>
      </c>
      <c r="M22" s="933">
        <v>32.488244704057394</v>
      </c>
      <c r="N22" s="932">
        <v>3862</v>
      </c>
      <c r="O22" s="933">
        <v>57.624589674723957</v>
      </c>
      <c r="P22" s="930"/>
      <c r="Q22" s="932">
        <v>7112</v>
      </c>
      <c r="R22" s="933">
        <v>34.47573803868341</v>
      </c>
      <c r="S22" s="932">
        <v>3384</v>
      </c>
      <c r="T22" s="933">
        <f t="shared" si="2"/>
        <v>47.581552305961758</v>
      </c>
    </row>
    <row r="23" spans="1:20" s="331" customFormat="1" ht="18" customHeight="1" x14ac:dyDescent="0.25">
      <c r="A23" s="330"/>
      <c r="B23" s="931" t="s">
        <v>42</v>
      </c>
      <c r="C23" s="930"/>
      <c r="D23" s="932">
        <f t="shared" si="0"/>
        <v>30388</v>
      </c>
      <c r="E23" s="933">
        <f t="shared" si="1"/>
        <v>12.629094128061375</v>
      </c>
      <c r="F23" s="930"/>
      <c r="G23" s="932">
        <v>13544</v>
      </c>
      <c r="H23" s="933">
        <v>44.570225088850862</v>
      </c>
      <c r="I23" s="932">
        <v>10880</v>
      </c>
      <c r="J23" s="933">
        <v>80.330773774365028</v>
      </c>
      <c r="K23" s="930"/>
      <c r="L23" s="932">
        <v>11385</v>
      </c>
      <c r="M23" s="933">
        <v>37.465446886929051</v>
      </c>
      <c r="N23" s="932">
        <v>8806</v>
      </c>
      <c r="O23" s="933">
        <v>77.347386912604293</v>
      </c>
      <c r="P23" s="930"/>
      <c r="Q23" s="932">
        <v>5459</v>
      </c>
      <c r="R23" s="933">
        <v>17.964328024220087</v>
      </c>
      <c r="S23" s="932">
        <v>3766</v>
      </c>
      <c r="T23" s="933">
        <f t="shared" si="2"/>
        <v>68.986993954936807</v>
      </c>
    </row>
    <row r="24" spans="1:20" s="331" customFormat="1" ht="18" customHeight="1" x14ac:dyDescent="0.25">
      <c r="A24" s="330">
        <v>47094</v>
      </c>
      <c r="B24" s="931" t="s">
        <v>43</v>
      </c>
      <c r="C24" s="930"/>
      <c r="D24" s="932">
        <f t="shared" si="0"/>
        <v>1891</v>
      </c>
      <c r="E24" s="933">
        <f t="shared" si="1"/>
        <v>0.78588972608148144</v>
      </c>
      <c r="F24" s="930"/>
      <c r="G24" s="932">
        <v>1077</v>
      </c>
      <c r="H24" s="933">
        <v>56.953992596509785</v>
      </c>
      <c r="I24" s="932">
        <v>1015</v>
      </c>
      <c r="J24" s="933">
        <v>94.243268337975863</v>
      </c>
      <c r="K24" s="930"/>
      <c r="L24" s="932">
        <v>590</v>
      </c>
      <c r="M24" s="933">
        <v>31.200423056583819</v>
      </c>
      <c r="N24" s="932">
        <v>502</v>
      </c>
      <c r="O24" s="933">
        <v>85.084745762711862</v>
      </c>
      <c r="P24" s="930"/>
      <c r="Q24" s="932">
        <v>224</v>
      </c>
      <c r="R24" s="933">
        <v>11.845584346906399</v>
      </c>
      <c r="S24" s="932">
        <v>150</v>
      </c>
      <c r="T24" s="933">
        <f t="shared" si="2"/>
        <v>66.964285714285708</v>
      </c>
    </row>
    <row r="25" spans="1:20" s="331" customFormat="1" ht="18" customHeight="1" x14ac:dyDescent="0.25">
      <c r="B25" s="931" t="s">
        <v>44</v>
      </c>
      <c r="C25" s="930"/>
      <c r="D25" s="932">
        <f t="shared" si="0"/>
        <v>3064</v>
      </c>
      <c r="E25" s="933">
        <f t="shared" si="1"/>
        <v>1.2733824012235111</v>
      </c>
      <c r="F25" s="930"/>
      <c r="G25" s="932">
        <v>727</v>
      </c>
      <c r="H25" s="933">
        <v>23.727154046997391</v>
      </c>
      <c r="I25" s="932">
        <v>557</v>
      </c>
      <c r="J25" s="933">
        <v>76.616231086657493</v>
      </c>
      <c r="K25" s="930"/>
      <c r="L25" s="932">
        <v>1410</v>
      </c>
      <c r="M25" s="933">
        <v>46.018276762402088</v>
      </c>
      <c r="N25" s="932">
        <v>1028</v>
      </c>
      <c r="O25" s="933">
        <v>72.907801418439718</v>
      </c>
      <c r="P25" s="930"/>
      <c r="Q25" s="932">
        <v>927</v>
      </c>
      <c r="R25" s="933">
        <v>30.25456919060052</v>
      </c>
      <c r="S25" s="932">
        <v>489</v>
      </c>
      <c r="T25" s="933">
        <f t="shared" si="2"/>
        <v>52.750809061488667</v>
      </c>
    </row>
    <row r="26" spans="1:20" s="331" customFormat="1" ht="18" customHeight="1" x14ac:dyDescent="0.25">
      <c r="B26" s="931" t="s">
        <v>45</v>
      </c>
      <c r="C26" s="930"/>
      <c r="D26" s="932">
        <f t="shared" si="0"/>
        <v>1374</v>
      </c>
      <c r="E26" s="933">
        <f t="shared" si="1"/>
        <v>0.57102722561393737</v>
      </c>
      <c r="F26" s="930"/>
      <c r="G26" s="932">
        <v>640</v>
      </c>
      <c r="H26" s="933">
        <v>46.579330422125182</v>
      </c>
      <c r="I26" s="932">
        <v>474</v>
      </c>
      <c r="J26" s="933">
        <v>74.0625</v>
      </c>
      <c r="K26" s="930"/>
      <c r="L26" s="932">
        <v>694</v>
      </c>
      <c r="M26" s="933">
        <v>50.509461426491995</v>
      </c>
      <c r="N26" s="932">
        <v>496</v>
      </c>
      <c r="O26" s="933">
        <v>71.46974063400576</v>
      </c>
      <c r="P26" s="930"/>
      <c r="Q26" s="932">
        <v>40</v>
      </c>
      <c r="R26" s="933">
        <v>2.9112081513828238</v>
      </c>
      <c r="S26" s="932">
        <v>26</v>
      </c>
      <c r="T26" s="933">
        <f t="shared" si="2"/>
        <v>65</v>
      </c>
    </row>
    <row r="27" spans="1:20" s="331" customFormat="1" ht="18" customHeight="1" x14ac:dyDescent="0.25">
      <c r="B27" s="931" t="s">
        <v>46</v>
      </c>
      <c r="C27" s="930"/>
      <c r="D27" s="932">
        <f t="shared" si="0"/>
        <v>970</v>
      </c>
      <c r="E27" s="933">
        <f t="shared" si="1"/>
        <v>0.40312693511318726</v>
      </c>
      <c r="F27" s="930"/>
      <c r="G27" s="932">
        <v>396</v>
      </c>
      <c r="H27" s="933">
        <v>40.824742268041234</v>
      </c>
      <c r="I27" s="932">
        <v>372</v>
      </c>
      <c r="J27" s="933">
        <v>93.939393939393938</v>
      </c>
      <c r="K27" s="930"/>
      <c r="L27" s="932">
        <v>533</v>
      </c>
      <c r="M27" s="933">
        <v>54.948453608247426</v>
      </c>
      <c r="N27" s="932">
        <v>461</v>
      </c>
      <c r="O27" s="933">
        <v>86.491557223264536</v>
      </c>
      <c r="P27" s="930"/>
      <c r="Q27" s="932">
        <v>41</v>
      </c>
      <c r="R27" s="933">
        <v>4.2268041237113403</v>
      </c>
      <c r="S27" s="932">
        <v>22</v>
      </c>
      <c r="T27" s="933">
        <f t="shared" si="2"/>
        <v>53.658536585365859</v>
      </c>
    </row>
    <row r="28" spans="1:20" s="331" customFormat="1" ht="18" customHeight="1" x14ac:dyDescent="0.25">
      <c r="B28" s="953" t="s">
        <v>1</v>
      </c>
      <c r="C28" s="930"/>
      <c r="D28" s="954">
        <f t="shared" si="0"/>
        <v>6</v>
      </c>
      <c r="E28" s="955">
        <f t="shared" si="1"/>
        <v>2.4935686708032201E-3</v>
      </c>
      <c r="F28" s="930"/>
      <c r="G28" s="954">
        <v>1</v>
      </c>
      <c r="H28" s="955">
        <v>16.666666666666664</v>
      </c>
      <c r="I28" s="954">
        <v>1</v>
      </c>
      <c r="J28" s="955">
        <v>100</v>
      </c>
      <c r="K28" s="930"/>
      <c r="L28" s="954">
        <v>4</v>
      </c>
      <c r="M28" s="955">
        <v>66.666666666666657</v>
      </c>
      <c r="N28" s="954">
        <v>3</v>
      </c>
      <c r="O28" s="955">
        <v>75</v>
      </c>
      <c r="P28" s="930"/>
      <c r="Q28" s="954">
        <v>1</v>
      </c>
      <c r="R28" s="955">
        <v>16.666666666666664</v>
      </c>
      <c r="S28" s="954">
        <v>0</v>
      </c>
      <c r="T28" s="955">
        <f t="shared" si="2"/>
        <v>0</v>
      </c>
    </row>
    <row r="29" spans="1:20" s="319" customFormat="1" ht="18" customHeight="1" x14ac:dyDescent="0.25">
      <c r="B29" s="1284" t="s">
        <v>0</v>
      </c>
      <c r="C29" s="1277"/>
      <c r="D29" s="1285">
        <f>SUM(D11:D28)</f>
        <v>240619</v>
      </c>
      <c r="E29" s="1286">
        <f t="shared" si="1"/>
        <v>100</v>
      </c>
      <c r="F29" s="1277"/>
      <c r="G29" s="1285">
        <f>SUM(G11:G28)</f>
        <v>82127</v>
      </c>
      <c r="H29" s="1286">
        <f>G29/$D29*100</f>
        <v>34.131552371176014</v>
      </c>
      <c r="I29" s="1285">
        <f>SUM(I11:I28)</f>
        <v>66214</v>
      </c>
      <c r="J29" s="1286">
        <f>I29/G29*100</f>
        <v>80.623911746441493</v>
      </c>
      <c r="K29" s="1277"/>
      <c r="L29" s="1285">
        <f>SUM(L11:L28)</f>
        <v>90923</v>
      </c>
      <c r="M29" s="1286">
        <f>L29/$D29*100</f>
        <v>37.787124042573531</v>
      </c>
      <c r="N29" s="1285">
        <f>SUM(N11:N28)</f>
        <v>68898</v>
      </c>
      <c r="O29" s="1286">
        <f>N29/L29*100</f>
        <v>75.776206240445205</v>
      </c>
      <c r="P29" s="1277"/>
      <c r="Q29" s="1285">
        <f>SUM(Q11:Q28)</f>
        <v>67569</v>
      </c>
      <c r="R29" s="1286">
        <f>Q29/$D29*100</f>
        <v>28.081323586250463</v>
      </c>
      <c r="S29" s="1285">
        <f>SUM(S11:S28)</f>
        <v>43649</v>
      </c>
      <c r="T29" s="1286">
        <f>S29/Q29*100</f>
        <v>64.599150498009436</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431</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66</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98230</v>
      </c>
      <c r="E11" s="928">
        <f>D11/D$29*100</f>
        <v>13.06679188510056</v>
      </c>
      <c r="F11" s="930"/>
      <c r="G11" s="927">
        <v>28069</v>
      </c>
      <c r="H11" s="928">
        <v>28.574773490786932</v>
      </c>
      <c r="I11" s="927">
        <v>22368</v>
      </c>
      <c r="J11" s="928">
        <v>79.68933699098649</v>
      </c>
      <c r="K11" s="930"/>
      <c r="L11" s="927">
        <v>43314</v>
      </c>
      <c r="M11" s="928">
        <v>44.094472157182125</v>
      </c>
      <c r="N11" s="927">
        <v>33618</v>
      </c>
      <c r="O11" s="928">
        <v>77.614628064828935</v>
      </c>
      <c r="P11" s="930"/>
      <c r="Q11" s="927">
        <v>26847</v>
      </c>
      <c r="R11" s="928">
        <v>27.330754352030951</v>
      </c>
      <c r="S11" s="927">
        <v>19503</v>
      </c>
      <c r="T11" s="928">
        <f>IFERROR(S11/Q11*100,"-")</f>
        <v>72.644988266845459</v>
      </c>
    </row>
    <row r="12" spans="1:22" s="331" customFormat="1" ht="18" customHeight="1" x14ac:dyDescent="0.25">
      <c r="A12" s="330"/>
      <c r="B12" s="931" t="s">
        <v>7</v>
      </c>
      <c r="C12" s="930"/>
      <c r="D12" s="932">
        <f t="shared" ref="D12:D28" si="0">G12+L12+Q12</f>
        <v>26544</v>
      </c>
      <c r="E12" s="933">
        <f t="shared" ref="E12:E29" si="1">D12/D$29*100</f>
        <v>3.53094699987895</v>
      </c>
      <c r="F12" s="930"/>
      <c r="G12" s="932">
        <v>5714</v>
      </c>
      <c r="H12" s="933">
        <v>21.526522001205546</v>
      </c>
      <c r="I12" s="932">
        <v>4063</v>
      </c>
      <c r="J12" s="933">
        <v>71.106055302765142</v>
      </c>
      <c r="K12" s="930"/>
      <c r="L12" s="932">
        <v>9827</v>
      </c>
      <c r="M12" s="933">
        <v>37.021549125979512</v>
      </c>
      <c r="N12" s="932">
        <v>6915</v>
      </c>
      <c r="O12" s="933">
        <v>70.367355245751511</v>
      </c>
      <c r="P12" s="930"/>
      <c r="Q12" s="932">
        <v>11003</v>
      </c>
      <c r="R12" s="933">
        <v>41.451928872814946</v>
      </c>
      <c r="S12" s="932">
        <v>7837</v>
      </c>
      <c r="T12" s="933">
        <f t="shared" ref="T12:T28" si="2">IFERROR(S12/Q12*100,"-")</f>
        <v>71.226029264745989</v>
      </c>
    </row>
    <row r="13" spans="1:22" s="331" customFormat="1" ht="18" customHeight="1" x14ac:dyDescent="0.25">
      <c r="A13" s="330"/>
      <c r="B13" s="931" t="s">
        <v>37</v>
      </c>
      <c r="C13" s="930"/>
      <c r="D13" s="932">
        <f t="shared" si="0"/>
        <v>13375</v>
      </c>
      <c r="E13" s="933">
        <f t="shared" si="1"/>
        <v>1.7791748087470218</v>
      </c>
      <c r="F13" s="930"/>
      <c r="G13" s="932">
        <v>2670</v>
      </c>
      <c r="H13" s="933">
        <v>19.962616822429908</v>
      </c>
      <c r="I13" s="932">
        <v>2210</v>
      </c>
      <c r="J13" s="933">
        <v>82.771535580524343</v>
      </c>
      <c r="K13" s="930"/>
      <c r="L13" s="932">
        <v>4483</v>
      </c>
      <c r="M13" s="933">
        <v>33.517757009345793</v>
      </c>
      <c r="N13" s="932">
        <v>3433</v>
      </c>
      <c r="O13" s="933">
        <v>76.578184251617216</v>
      </c>
      <c r="P13" s="930"/>
      <c r="Q13" s="932">
        <v>6222</v>
      </c>
      <c r="R13" s="933">
        <v>46.519626168224299</v>
      </c>
      <c r="S13" s="932">
        <v>3973</v>
      </c>
      <c r="T13" s="933">
        <f t="shared" si="2"/>
        <v>63.854066216650594</v>
      </c>
    </row>
    <row r="14" spans="1:22" s="331" customFormat="1" ht="18" customHeight="1" x14ac:dyDescent="0.25">
      <c r="A14" s="330"/>
      <c r="B14" s="931" t="s">
        <v>38</v>
      </c>
      <c r="C14" s="930"/>
      <c r="D14" s="932">
        <f t="shared" si="0"/>
        <v>26413</v>
      </c>
      <c r="E14" s="933">
        <f t="shared" si="1"/>
        <v>3.5135210634343994</v>
      </c>
      <c r="F14" s="930"/>
      <c r="G14" s="932">
        <v>4812</v>
      </c>
      <c r="H14" s="933">
        <v>18.218301593912088</v>
      </c>
      <c r="I14" s="932">
        <v>1923</v>
      </c>
      <c r="J14" s="933">
        <v>39.962593516209481</v>
      </c>
      <c r="K14" s="930"/>
      <c r="L14" s="932">
        <v>8510</v>
      </c>
      <c r="M14" s="933">
        <v>32.21898307651535</v>
      </c>
      <c r="N14" s="932">
        <v>2676</v>
      </c>
      <c r="O14" s="933">
        <v>31.445358401880142</v>
      </c>
      <c r="P14" s="930"/>
      <c r="Q14" s="932">
        <v>13091</v>
      </c>
      <c r="R14" s="933">
        <v>49.562715329572562</v>
      </c>
      <c r="S14" s="932">
        <v>3720</v>
      </c>
      <c r="T14" s="933">
        <f t="shared" si="2"/>
        <v>28.416469330074097</v>
      </c>
    </row>
    <row r="15" spans="1:22" s="331" customFormat="1" ht="18" customHeight="1" x14ac:dyDescent="0.25">
      <c r="A15" s="330"/>
      <c r="B15" s="931" t="s">
        <v>6</v>
      </c>
      <c r="C15" s="930"/>
      <c r="D15" s="932">
        <f t="shared" si="0"/>
        <v>30635</v>
      </c>
      <c r="E15" s="933">
        <f t="shared" si="1"/>
        <v>4.0751417021282261</v>
      </c>
      <c r="F15" s="930"/>
      <c r="G15" s="932">
        <v>10780</v>
      </c>
      <c r="H15" s="933">
        <v>35.188509874326748</v>
      </c>
      <c r="I15" s="932">
        <v>8531</v>
      </c>
      <c r="J15" s="933">
        <v>79.137291280148432</v>
      </c>
      <c r="K15" s="930"/>
      <c r="L15" s="932">
        <v>11315</v>
      </c>
      <c r="M15" s="933">
        <v>36.934878407050761</v>
      </c>
      <c r="N15" s="932">
        <v>9210</v>
      </c>
      <c r="O15" s="933">
        <v>81.396376491383108</v>
      </c>
      <c r="P15" s="930"/>
      <c r="Q15" s="932">
        <v>8540</v>
      </c>
      <c r="R15" s="933">
        <v>27.876611718622492</v>
      </c>
      <c r="S15" s="932">
        <v>6923</v>
      </c>
      <c r="T15" s="933">
        <f t="shared" si="2"/>
        <v>81.06557377049181</v>
      </c>
    </row>
    <row r="16" spans="1:22" s="331" customFormat="1" ht="18" customHeight="1" x14ac:dyDescent="0.25">
      <c r="A16" s="330"/>
      <c r="B16" s="931" t="s">
        <v>5</v>
      </c>
      <c r="C16" s="930"/>
      <c r="D16" s="932">
        <f t="shared" si="0"/>
        <v>9584</v>
      </c>
      <c r="E16" s="933">
        <f t="shared" si="1"/>
        <v>1.2748868311799222</v>
      </c>
      <c r="F16" s="930"/>
      <c r="G16" s="932">
        <v>2206</v>
      </c>
      <c r="H16" s="933">
        <v>23.01752921535893</v>
      </c>
      <c r="I16" s="932">
        <v>1719</v>
      </c>
      <c r="J16" s="933">
        <v>77.923844061650044</v>
      </c>
      <c r="K16" s="930"/>
      <c r="L16" s="932">
        <v>3586</v>
      </c>
      <c r="M16" s="933">
        <v>37.416527545909851</v>
      </c>
      <c r="N16" s="932">
        <v>2520</v>
      </c>
      <c r="O16" s="933">
        <v>70.273284997211377</v>
      </c>
      <c r="P16" s="930"/>
      <c r="Q16" s="932">
        <v>3792</v>
      </c>
      <c r="R16" s="933">
        <v>39.565943238731215</v>
      </c>
      <c r="S16" s="932">
        <v>2466</v>
      </c>
      <c r="T16" s="933">
        <f t="shared" si="2"/>
        <v>65.031645569620252</v>
      </c>
    </row>
    <row r="17" spans="1:20" s="331" customFormat="1" ht="18" customHeight="1" x14ac:dyDescent="0.25">
      <c r="A17" s="330"/>
      <c r="B17" s="931" t="s">
        <v>4</v>
      </c>
      <c r="C17" s="930"/>
      <c r="D17" s="932">
        <f t="shared" si="0"/>
        <v>39502</v>
      </c>
      <c r="E17" s="933">
        <f t="shared" si="1"/>
        <v>5.2546514613177466</v>
      </c>
      <c r="F17" s="930"/>
      <c r="G17" s="932">
        <v>9490</v>
      </c>
      <c r="H17" s="933">
        <v>24.024100045567312</v>
      </c>
      <c r="I17" s="932">
        <v>6427</v>
      </c>
      <c r="J17" s="933">
        <v>67.723919915700733</v>
      </c>
      <c r="K17" s="930"/>
      <c r="L17" s="932">
        <v>14362</v>
      </c>
      <c r="M17" s="933">
        <v>36.357652777074577</v>
      </c>
      <c r="N17" s="932">
        <v>9258</v>
      </c>
      <c r="O17" s="933">
        <v>64.461774126166276</v>
      </c>
      <c r="P17" s="930"/>
      <c r="Q17" s="932">
        <v>15650</v>
      </c>
      <c r="R17" s="933">
        <v>39.618247177358107</v>
      </c>
      <c r="S17" s="932">
        <v>10169</v>
      </c>
      <c r="T17" s="933">
        <f t="shared" si="2"/>
        <v>64.977635782747598</v>
      </c>
    </row>
    <row r="18" spans="1:20" s="331" customFormat="1" ht="18" customHeight="1" x14ac:dyDescent="0.25">
      <c r="A18" s="330"/>
      <c r="B18" s="931" t="s">
        <v>40</v>
      </c>
      <c r="C18" s="930"/>
      <c r="D18" s="932">
        <f t="shared" si="0"/>
        <v>23427</v>
      </c>
      <c r="E18" s="933">
        <f t="shared" si="1"/>
        <v>3.1163161304311391</v>
      </c>
      <c r="F18" s="930"/>
      <c r="G18" s="932">
        <v>9027</v>
      </c>
      <c r="H18" s="933">
        <v>38.532462543219367</v>
      </c>
      <c r="I18" s="932">
        <v>4134</v>
      </c>
      <c r="J18" s="933">
        <v>45.795945496842805</v>
      </c>
      <c r="K18" s="930"/>
      <c r="L18" s="932">
        <v>9212</v>
      </c>
      <c r="M18" s="933">
        <v>39.322149656379388</v>
      </c>
      <c r="N18" s="932">
        <v>5130</v>
      </c>
      <c r="O18" s="933">
        <v>55.688232739904478</v>
      </c>
      <c r="P18" s="930"/>
      <c r="Q18" s="932">
        <v>5188</v>
      </c>
      <c r="R18" s="933">
        <v>22.145387800401249</v>
      </c>
      <c r="S18" s="932">
        <v>3144</v>
      </c>
      <c r="T18" s="933">
        <f t="shared" si="2"/>
        <v>60.60138781804163</v>
      </c>
    </row>
    <row r="19" spans="1:20" s="331" customFormat="1" ht="18" customHeight="1" x14ac:dyDescent="0.25">
      <c r="A19" s="330"/>
      <c r="B19" s="931" t="s">
        <v>41</v>
      </c>
      <c r="C19" s="930"/>
      <c r="D19" s="932">
        <f t="shared" si="0"/>
        <v>161887</v>
      </c>
      <c r="E19" s="933">
        <f t="shared" si="1"/>
        <v>21.534599795411523</v>
      </c>
      <c r="F19" s="930"/>
      <c r="G19" s="932">
        <v>22630</v>
      </c>
      <c r="H19" s="933">
        <v>13.978886507255062</v>
      </c>
      <c r="I19" s="932">
        <v>14782</v>
      </c>
      <c r="J19" s="933">
        <v>65.320371188687588</v>
      </c>
      <c r="K19" s="930"/>
      <c r="L19" s="932">
        <v>54155</v>
      </c>
      <c r="M19" s="933">
        <v>33.452346389765701</v>
      </c>
      <c r="N19" s="932">
        <v>38674</v>
      </c>
      <c r="O19" s="933">
        <v>71.413535222971106</v>
      </c>
      <c r="P19" s="930"/>
      <c r="Q19" s="932">
        <v>85102</v>
      </c>
      <c r="R19" s="933">
        <v>52.568767102979244</v>
      </c>
      <c r="S19" s="932">
        <v>68541</v>
      </c>
      <c r="T19" s="933">
        <f t="shared" si="2"/>
        <v>80.539822800874248</v>
      </c>
    </row>
    <row r="20" spans="1:20" s="331" customFormat="1" ht="18" customHeight="1" x14ac:dyDescent="0.25">
      <c r="A20" s="330"/>
      <c r="B20" s="931" t="s">
        <v>3</v>
      </c>
      <c r="C20" s="930"/>
      <c r="D20" s="932">
        <f t="shared" si="0"/>
        <v>130396</v>
      </c>
      <c r="E20" s="933">
        <f t="shared" si="1"/>
        <v>17.34559090552349</v>
      </c>
      <c r="F20" s="930"/>
      <c r="G20" s="932">
        <v>33396</v>
      </c>
      <c r="H20" s="933">
        <v>25.611215067946869</v>
      </c>
      <c r="I20" s="932">
        <v>14527</v>
      </c>
      <c r="J20" s="933">
        <v>43.49922146364834</v>
      </c>
      <c r="K20" s="930"/>
      <c r="L20" s="932">
        <v>47723</v>
      </c>
      <c r="M20" s="933">
        <v>36.598515291880119</v>
      </c>
      <c r="N20" s="932">
        <v>20697</v>
      </c>
      <c r="O20" s="933">
        <v>43.369025417513569</v>
      </c>
      <c r="P20" s="930"/>
      <c r="Q20" s="932">
        <v>49277</v>
      </c>
      <c r="R20" s="933">
        <v>37.790269640173015</v>
      </c>
      <c r="S20" s="932">
        <v>24200</v>
      </c>
      <c r="T20" s="933">
        <f t="shared" si="2"/>
        <v>49.110132516184017</v>
      </c>
    </row>
    <row r="21" spans="1:20" s="331" customFormat="1" ht="18" customHeight="1" x14ac:dyDescent="0.25">
      <c r="A21" s="330"/>
      <c r="B21" s="931" t="s">
        <v>2</v>
      </c>
      <c r="C21" s="930"/>
      <c r="D21" s="932">
        <f t="shared" si="0"/>
        <v>7556</v>
      </c>
      <c r="E21" s="933">
        <f t="shared" si="1"/>
        <v>1.005117372328411</v>
      </c>
      <c r="F21" s="930"/>
      <c r="G21" s="932">
        <v>2063</v>
      </c>
      <c r="H21" s="933">
        <v>27.302805717310747</v>
      </c>
      <c r="I21" s="932">
        <v>1624</v>
      </c>
      <c r="J21" s="933">
        <v>78.720310227823546</v>
      </c>
      <c r="K21" s="930"/>
      <c r="L21" s="932">
        <v>2809</v>
      </c>
      <c r="M21" s="933">
        <v>37.175754367390148</v>
      </c>
      <c r="N21" s="932">
        <v>2339</v>
      </c>
      <c r="O21" s="933">
        <v>83.268066927732292</v>
      </c>
      <c r="P21" s="930"/>
      <c r="Q21" s="932">
        <v>2684</v>
      </c>
      <c r="R21" s="933">
        <v>35.521439915299105</v>
      </c>
      <c r="S21" s="932">
        <v>2336</v>
      </c>
      <c r="T21" s="933">
        <f t="shared" si="2"/>
        <v>87.034277198211626</v>
      </c>
    </row>
    <row r="22" spans="1:20" s="331" customFormat="1" ht="18" customHeight="1" x14ac:dyDescent="0.25">
      <c r="A22" s="330"/>
      <c r="B22" s="931" t="s">
        <v>35</v>
      </c>
      <c r="C22" s="930"/>
      <c r="D22" s="932">
        <f t="shared" si="0"/>
        <v>38212</v>
      </c>
      <c r="E22" s="933">
        <f t="shared" si="1"/>
        <v>5.0830525451843886</v>
      </c>
      <c r="F22" s="930"/>
      <c r="G22" s="932">
        <v>8585</v>
      </c>
      <c r="H22" s="933">
        <v>22.466764367214488</v>
      </c>
      <c r="I22" s="932">
        <v>3204</v>
      </c>
      <c r="J22" s="933">
        <v>37.320908561444377</v>
      </c>
      <c r="K22" s="930"/>
      <c r="L22" s="932">
        <v>12526</v>
      </c>
      <c r="M22" s="933">
        <v>32.78027844656129</v>
      </c>
      <c r="N22" s="932">
        <v>4313</v>
      </c>
      <c r="O22" s="933">
        <v>34.432380648251637</v>
      </c>
      <c r="P22" s="930"/>
      <c r="Q22" s="932">
        <v>17101</v>
      </c>
      <c r="R22" s="933">
        <v>44.752957186224222</v>
      </c>
      <c r="S22" s="932">
        <v>4624</v>
      </c>
      <c r="T22" s="933">
        <f t="shared" si="2"/>
        <v>27.03935442371791</v>
      </c>
    </row>
    <row r="23" spans="1:20" s="331" customFormat="1" ht="18" customHeight="1" x14ac:dyDescent="0.25">
      <c r="A23" s="330"/>
      <c r="B23" s="931" t="s">
        <v>42</v>
      </c>
      <c r="C23" s="930"/>
      <c r="D23" s="932">
        <f t="shared" si="0"/>
        <v>61421</v>
      </c>
      <c r="E23" s="933">
        <f t="shared" si="1"/>
        <v>8.1703697890131455</v>
      </c>
      <c r="F23" s="930"/>
      <c r="G23" s="932">
        <v>18406</v>
      </c>
      <c r="H23" s="933">
        <v>29.9669494146953</v>
      </c>
      <c r="I23" s="932">
        <v>11160</v>
      </c>
      <c r="J23" s="933">
        <v>60.632402477453006</v>
      </c>
      <c r="K23" s="930"/>
      <c r="L23" s="932">
        <v>24263</v>
      </c>
      <c r="M23" s="933">
        <v>39.502775923544064</v>
      </c>
      <c r="N23" s="932">
        <v>15154</v>
      </c>
      <c r="O23" s="933">
        <v>62.457239418043933</v>
      </c>
      <c r="P23" s="930"/>
      <c r="Q23" s="932">
        <v>18752</v>
      </c>
      <c r="R23" s="933">
        <v>30.530274661760636</v>
      </c>
      <c r="S23" s="932">
        <v>12344</v>
      </c>
      <c r="T23" s="933">
        <f t="shared" si="2"/>
        <v>65.827645051194537</v>
      </c>
    </row>
    <row r="24" spans="1:20" s="331" customFormat="1" ht="18" customHeight="1" x14ac:dyDescent="0.25">
      <c r="A24" s="330">
        <v>47094</v>
      </c>
      <c r="B24" s="931" t="s">
        <v>43</v>
      </c>
      <c r="C24" s="930"/>
      <c r="D24" s="932">
        <f t="shared" si="0"/>
        <v>31453</v>
      </c>
      <c r="E24" s="933">
        <f t="shared" si="1"/>
        <v>4.1839540380949591</v>
      </c>
      <c r="F24" s="930"/>
      <c r="G24" s="932">
        <v>8131</v>
      </c>
      <c r="H24" s="933">
        <v>25.851270149111372</v>
      </c>
      <c r="I24" s="932">
        <v>5952</v>
      </c>
      <c r="J24" s="933">
        <v>73.20132824990776</v>
      </c>
      <c r="K24" s="930"/>
      <c r="L24" s="932">
        <v>10957</v>
      </c>
      <c r="M24" s="933">
        <v>34.836104664101988</v>
      </c>
      <c r="N24" s="932">
        <v>7705</v>
      </c>
      <c r="O24" s="933">
        <v>70.320343159623988</v>
      </c>
      <c r="P24" s="930"/>
      <c r="Q24" s="932">
        <v>12365</v>
      </c>
      <c r="R24" s="933">
        <v>39.312625186786633</v>
      </c>
      <c r="S24" s="932">
        <v>7036</v>
      </c>
      <c r="T24" s="933">
        <f t="shared" si="2"/>
        <v>56.902547513141933</v>
      </c>
    </row>
    <row r="25" spans="1:20" s="331" customFormat="1" ht="18" customHeight="1" x14ac:dyDescent="0.25">
      <c r="B25" s="931" t="s">
        <v>44</v>
      </c>
      <c r="C25" s="930"/>
      <c r="D25" s="932">
        <f t="shared" si="0"/>
        <v>10241</v>
      </c>
      <c r="E25" s="933">
        <f t="shared" si="1"/>
        <v>1.362282558233888</v>
      </c>
      <c r="F25" s="930"/>
      <c r="G25" s="932">
        <v>1264</v>
      </c>
      <c r="H25" s="933">
        <v>12.342544673371741</v>
      </c>
      <c r="I25" s="932">
        <v>827</v>
      </c>
      <c r="J25" s="933">
        <v>65.427215189873422</v>
      </c>
      <c r="K25" s="930"/>
      <c r="L25" s="932">
        <v>3134</v>
      </c>
      <c r="M25" s="933">
        <v>30.602480226540379</v>
      </c>
      <c r="N25" s="932">
        <v>1936</v>
      </c>
      <c r="O25" s="933">
        <v>61.77409061901723</v>
      </c>
      <c r="P25" s="930"/>
      <c r="Q25" s="932">
        <v>5843</v>
      </c>
      <c r="R25" s="933">
        <v>57.05497510008788</v>
      </c>
      <c r="S25" s="932">
        <v>3079</v>
      </c>
      <c r="T25" s="933">
        <f t="shared" si="2"/>
        <v>52.695533116549718</v>
      </c>
    </row>
    <row r="26" spans="1:20" s="331" customFormat="1" ht="18" customHeight="1" x14ac:dyDescent="0.25">
      <c r="B26" s="931" t="s">
        <v>45</v>
      </c>
      <c r="C26" s="930"/>
      <c r="D26" s="932">
        <f t="shared" si="0"/>
        <v>39618</v>
      </c>
      <c r="E26" s="933">
        <f t="shared" si="1"/>
        <v>5.2700820615281883</v>
      </c>
      <c r="F26" s="930"/>
      <c r="G26" s="932">
        <v>7115</v>
      </c>
      <c r="H26" s="933">
        <v>17.959008531475593</v>
      </c>
      <c r="I26" s="932">
        <v>3469</v>
      </c>
      <c r="J26" s="933">
        <v>48.756148981026001</v>
      </c>
      <c r="K26" s="930"/>
      <c r="L26" s="932">
        <v>12420</v>
      </c>
      <c r="M26" s="933">
        <v>31.349386642435256</v>
      </c>
      <c r="N26" s="932">
        <v>6337</v>
      </c>
      <c r="O26" s="933">
        <v>51.022544283413851</v>
      </c>
      <c r="P26" s="930"/>
      <c r="Q26" s="932">
        <v>20083</v>
      </c>
      <c r="R26" s="933">
        <v>50.691604826089154</v>
      </c>
      <c r="S26" s="932">
        <v>11671</v>
      </c>
      <c r="T26" s="933">
        <f t="shared" si="2"/>
        <v>58.113827615396104</v>
      </c>
    </row>
    <row r="27" spans="1:20" s="331" customFormat="1" ht="18" customHeight="1" x14ac:dyDescent="0.25">
      <c r="B27" s="931" t="s">
        <v>46</v>
      </c>
      <c r="C27" s="930"/>
      <c r="D27" s="932">
        <f t="shared" si="0"/>
        <v>1241</v>
      </c>
      <c r="E27" s="933">
        <f t="shared" si="1"/>
        <v>0.16508081776860217</v>
      </c>
      <c r="F27" s="930"/>
      <c r="G27" s="932">
        <v>476</v>
      </c>
      <c r="H27" s="933">
        <v>38.356164383561641</v>
      </c>
      <c r="I27" s="932">
        <v>173</v>
      </c>
      <c r="J27" s="933">
        <v>36.344537815126046</v>
      </c>
      <c r="K27" s="930"/>
      <c r="L27" s="932">
        <v>757</v>
      </c>
      <c r="M27" s="933">
        <v>60.999194198227237</v>
      </c>
      <c r="N27" s="932">
        <v>295</v>
      </c>
      <c r="O27" s="933">
        <v>38.969616908850725</v>
      </c>
      <c r="P27" s="930"/>
      <c r="Q27" s="932">
        <v>8</v>
      </c>
      <c r="R27" s="933">
        <v>0.64464141821112009</v>
      </c>
      <c r="S27" s="932">
        <v>2</v>
      </c>
      <c r="T27" s="933">
        <f t="shared" si="2"/>
        <v>25</v>
      </c>
    </row>
    <row r="28" spans="1:20" s="331" customFormat="1" ht="18" customHeight="1" x14ac:dyDescent="0.25">
      <c r="B28" s="953" t="s">
        <v>1</v>
      </c>
      <c r="C28" s="930"/>
      <c r="D28" s="954">
        <f t="shared" si="0"/>
        <v>2018</v>
      </c>
      <c r="E28" s="955">
        <f t="shared" si="1"/>
        <v>0.26843923469543851</v>
      </c>
      <c r="F28" s="930"/>
      <c r="G28" s="954">
        <v>680</v>
      </c>
      <c r="H28" s="955">
        <v>33.696729435084244</v>
      </c>
      <c r="I28" s="954">
        <v>659</v>
      </c>
      <c r="J28" s="955">
        <v>96.911764705882348</v>
      </c>
      <c r="K28" s="930"/>
      <c r="L28" s="954">
        <v>774</v>
      </c>
      <c r="M28" s="955">
        <v>38.354806739345889</v>
      </c>
      <c r="N28" s="954">
        <v>754</v>
      </c>
      <c r="O28" s="955">
        <v>97.41602067183463</v>
      </c>
      <c r="P28" s="930"/>
      <c r="Q28" s="954">
        <v>564</v>
      </c>
      <c r="R28" s="955">
        <v>27.948463825569871</v>
      </c>
      <c r="S28" s="954">
        <v>548</v>
      </c>
      <c r="T28" s="955">
        <f t="shared" si="2"/>
        <v>97.163120567375884</v>
      </c>
    </row>
    <row r="29" spans="1:20" s="319" customFormat="1" ht="18" customHeight="1" x14ac:dyDescent="0.25">
      <c r="B29" s="1284" t="s">
        <v>0</v>
      </c>
      <c r="C29" s="1277"/>
      <c r="D29" s="1285">
        <f>SUM(D11:D28)</f>
        <v>751753</v>
      </c>
      <c r="E29" s="1286">
        <f t="shared" si="1"/>
        <v>100</v>
      </c>
      <c r="F29" s="1277"/>
      <c r="G29" s="1285">
        <f>SUM(G11:G28)</f>
        <v>175514</v>
      </c>
      <c r="H29" s="1286">
        <f>G29/$D29*100</f>
        <v>23.347296252891574</v>
      </c>
      <c r="I29" s="1285">
        <f>SUM(I11:I28)</f>
        <v>107752</v>
      </c>
      <c r="J29" s="1286">
        <f>I29/G29*100</f>
        <v>61.392253609398686</v>
      </c>
      <c r="K29" s="1277"/>
      <c r="L29" s="1285">
        <f>SUM(L11:L28)</f>
        <v>274127</v>
      </c>
      <c r="M29" s="1286">
        <f>L29/$D29*100</f>
        <v>36.465035723169706</v>
      </c>
      <c r="N29" s="1285">
        <f>SUM(N11:N28)</f>
        <v>170964</v>
      </c>
      <c r="O29" s="1286">
        <f>N29/L29*100</f>
        <v>62.366713238754301</v>
      </c>
      <c r="P29" s="1277"/>
      <c r="Q29" s="1285">
        <f>SUM(Q11:Q28)</f>
        <v>302112</v>
      </c>
      <c r="R29" s="1286">
        <f>Q29/$D29*100</f>
        <v>40.187668023938713</v>
      </c>
      <c r="S29" s="1285">
        <f>SUM(S11:S28)</f>
        <v>192116</v>
      </c>
      <c r="T29" s="1286">
        <f>S29/Q29*100</f>
        <v>63.590986124351232</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45"/>
      <c r="C2" s="1445"/>
      <c r="D2" s="1445"/>
      <c r="E2" s="1445"/>
      <c r="F2" s="344"/>
      <c r="G2" s="1659"/>
      <c r="H2" s="1659"/>
      <c r="I2" s="1659"/>
      <c r="J2" s="1659"/>
      <c r="K2" s="1659"/>
      <c r="L2" s="1659"/>
      <c r="M2" s="1659"/>
      <c r="N2" s="1659"/>
      <c r="O2" s="1659"/>
      <c r="P2" s="1659"/>
      <c r="Q2" s="1659"/>
      <c r="R2" s="1659"/>
      <c r="T2" s="344"/>
    </row>
    <row r="3" spans="1:22" s="343" customFormat="1" ht="3" customHeight="1" x14ac:dyDescent="0.35">
      <c r="B3" s="344"/>
      <c r="C3" s="344"/>
      <c r="D3" s="344"/>
      <c r="E3" s="344"/>
      <c r="F3" s="344"/>
      <c r="L3" s="344"/>
      <c r="Q3" s="344"/>
      <c r="T3" s="344"/>
    </row>
    <row r="4" spans="1:22" s="345" customFormat="1" ht="15" customHeight="1" x14ac:dyDescent="0.25">
      <c r="B4" s="1483" t="s">
        <v>430</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60" t="s">
        <v>12</v>
      </c>
      <c r="C7" s="920"/>
      <c r="D7" s="1672" t="s">
        <v>65</v>
      </c>
      <c r="E7" s="1665"/>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61"/>
      <c r="C8" s="920"/>
      <c r="D8" s="1673"/>
      <c r="E8" s="1668"/>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6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9.5640392125607709E-2</v>
      </c>
      <c r="F11" s="930"/>
      <c r="G11" s="927">
        <v>9</v>
      </c>
      <c r="H11" s="928">
        <v>75</v>
      </c>
      <c r="I11" s="927">
        <v>8</v>
      </c>
      <c r="J11" s="928">
        <v>88.888888888888886</v>
      </c>
      <c r="K11" s="930"/>
      <c r="L11" s="927">
        <v>3</v>
      </c>
      <c r="M11" s="928">
        <v>25</v>
      </c>
      <c r="N11" s="927">
        <v>3</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30</v>
      </c>
      <c r="E13" s="933">
        <f t="shared" si="1"/>
        <v>0.23910098031401927</v>
      </c>
      <c r="F13" s="930"/>
      <c r="G13" s="932">
        <v>12</v>
      </c>
      <c r="H13" s="933">
        <v>40</v>
      </c>
      <c r="I13" s="932">
        <v>10</v>
      </c>
      <c r="J13" s="933">
        <v>83.333333333333343</v>
      </c>
      <c r="K13" s="930"/>
      <c r="L13" s="932">
        <v>7</v>
      </c>
      <c r="M13" s="933">
        <v>23.333333333333332</v>
      </c>
      <c r="N13" s="932">
        <v>5</v>
      </c>
      <c r="O13" s="933">
        <v>71.428571428571431</v>
      </c>
      <c r="P13" s="930"/>
      <c r="Q13" s="932">
        <v>11</v>
      </c>
      <c r="R13" s="933">
        <v>36.666666666666664</v>
      </c>
      <c r="S13" s="932">
        <v>8</v>
      </c>
      <c r="T13" s="933">
        <f t="shared" si="2"/>
        <v>72.727272727272734</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296</v>
      </c>
      <c r="E15" s="933">
        <f t="shared" si="1"/>
        <v>2.3591296724316568</v>
      </c>
      <c r="F15" s="930"/>
      <c r="G15" s="932">
        <v>173</v>
      </c>
      <c r="H15" s="933">
        <v>58.445945945945944</v>
      </c>
      <c r="I15" s="932">
        <v>140</v>
      </c>
      <c r="J15" s="933">
        <v>80.924855491329481</v>
      </c>
      <c r="K15" s="930"/>
      <c r="L15" s="932">
        <v>95</v>
      </c>
      <c r="M15" s="933">
        <v>32.094594594594597</v>
      </c>
      <c r="N15" s="932">
        <v>76</v>
      </c>
      <c r="O15" s="933">
        <v>80</v>
      </c>
      <c r="P15" s="930"/>
      <c r="Q15" s="932">
        <v>28</v>
      </c>
      <c r="R15" s="933">
        <v>9.4594594594594597</v>
      </c>
      <c r="S15" s="932">
        <v>20</v>
      </c>
      <c r="T15" s="933">
        <f t="shared" si="2"/>
        <v>71.428571428571431</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3039</v>
      </c>
      <c r="E17" s="933">
        <f t="shared" si="1"/>
        <v>24.220929305810156</v>
      </c>
      <c r="F17" s="930"/>
      <c r="G17" s="932">
        <v>629</v>
      </c>
      <c r="H17" s="933">
        <v>20.697597894044094</v>
      </c>
      <c r="I17" s="932">
        <v>466</v>
      </c>
      <c r="J17" s="933">
        <v>74.0858505564388</v>
      </c>
      <c r="K17" s="930"/>
      <c r="L17" s="932">
        <v>997</v>
      </c>
      <c r="M17" s="933">
        <v>32.806844356696281</v>
      </c>
      <c r="N17" s="932">
        <v>668</v>
      </c>
      <c r="O17" s="933">
        <v>67.001003009027087</v>
      </c>
      <c r="P17" s="930"/>
      <c r="Q17" s="932">
        <v>1413</v>
      </c>
      <c r="R17" s="933">
        <v>46.495557749259625</v>
      </c>
      <c r="S17" s="932">
        <v>892</v>
      </c>
      <c r="T17" s="933">
        <f t="shared" si="2"/>
        <v>63.128096249115359</v>
      </c>
    </row>
    <row r="18" spans="1:20" s="331" customFormat="1" ht="18" customHeight="1" x14ac:dyDescent="0.25">
      <c r="A18" s="330"/>
      <c r="B18" s="931" t="s">
        <v>40</v>
      </c>
      <c r="C18" s="930"/>
      <c r="D18" s="932">
        <f t="shared" si="0"/>
        <v>19</v>
      </c>
      <c r="E18" s="933">
        <f t="shared" si="1"/>
        <v>0.15143062086554554</v>
      </c>
      <c r="F18" s="930"/>
      <c r="G18" s="932">
        <v>13</v>
      </c>
      <c r="H18" s="933">
        <v>68.421052631578945</v>
      </c>
      <c r="I18" s="932">
        <v>11</v>
      </c>
      <c r="J18" s="933">
        <v>84.615384615384613</v>
      </c>
      <c r="K18" s="930"/>
      <c r="L18" s="932">
        <v>5</v>
      </c>
      <c r="M18" s="933">
        <v>26.315789473684209</v>
      </c>
      <c r="N18" s="932">
        <v>4</v>
      </c>
      <c r="O18" s="933">
        <v>80</v>
      </c>
      <c r="P18" s="930"/>
      <c r="Q18" s="932">
        <v>1</v>
      </c>
      <c r="R18" s="933">
        <v>5.2631578947368416</v>
      </c>
      <c r="S18" s="932">
        <v>1</v>
      </c>
      <c r="T18" s="933">
        <f t="shared" si="2"/>
        <v>100</v>
      </c>
    </row>
    <row r="19" spans="1:20" s="331" customFormat="1" ht="18" customHeight="1" x14ac:dyDescent="0.25">
      <c r="A19" s="330"/>
      <c r="B19" s="931" t="s">
        <v>41</v>
      </c>
      <c r="C19" s="930"/>
      <c r="D19" s="932">
        <f t="shared" si="0"/>
        <v>87</v>
      </c>
      <c r="E19" s="933">
        <f t="shared" si="1"/>
        <v>0.69339284291065595</v>
      </c>
      <c r="F19" s="930"/>
      <c r="G19" s="932">
        <v>62</v>
      </c>
      <c r="H19" s="933">
        <v>71.264367816091962</v>
      </c>
      <c r="I19" s="932">
        <v>52</v>
      </c>
      <c r="J19" s="933">
        <v>83.870967741935488</v>
      </c>
      <c r="K19" s="930"/>
      <c r="L19" s="932">
        <v>18</v>
      </c>
      <c r="M19" s="933">
        <v>20.689655172413794</v>
      </c>
      <c r="N19" s="932">
        <v>17</v>
      </c>
      <c r="O19" s="933">
        <v>94.444444444444443</v>
      </c>
      <c r="P19" s="930"/>
      <c r="Q19" s="932">
        <v>7</v>
      </c>
      <c r="R19" s="933">
        <v>8.0459770114942533</v>
      </c>
      <c r="S19" s="932">
        <v>7</v>
      </c>
      <c r="T19" s="933">
        <f t="shared" si="2"/>
        <v>100</v>
      </c>
    </row>
    <row r="20" spans="1:20" s="331" customFormat="1" ht="18" customHeight="1" x14ac:dyDescent="0.25">
      <c r="A20" s="330"/>
      <c r="B20" s="931" t="s">
        <v>3</v>
      </c>
      <c r="C20" s="930"/>
      <c r="D20" s="932">
        <f t="shared" si="0"/>
        <v>1134</v>
      </c>
      <c r="E20" s="933">
        <f t="shared" si="1"/>
        <v>9.0380170558699291</v>
      </c>
      <c r="F20" s="930"/>
      <c r="G20" s="932">
        <v>376</v>
      </c>
      <c r="H20" s="933">
        <v>33.156966490299823</v>
      </c>
      <c r="I20" s="932">
        <v>241</v>
      </c>
      <c r="J20" s="933">
        <v>64.09574468085107</v>
      </c>
      <c r="K20" s="930"/>
      <c r="L20" s="932">
        <v>560</v>
      </c>
      <c r="M20" s="933">
        <v>49.382716049382715</v>
      </c>
      <c r="N20" s="932">
        <v>423</v>
      </c>
      <c r="O20" s="933">
        <v>75.535714285714278</v>
      </c>
      <c r="P20" s="930"/>
      <c r="Q20" s="932">
        <v>198</v>
      </c>
      <c r="R20" s="933">
        <v>17.460317460317459</v>
      </c>
      <c r="S20" s="932">
        <v>153</v>
      </c>
      <c r="T20" s="933">
        <f t="shared" si="2"/>
        <v>77.272727272727266</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145</v>
      </c>
      <c r="E22" s="933">
        <f t="shared" si="1"/>
        <v>1.1556547381844264</v>
      </c>
      <c r="F22" s="930"/>
      <c r="G22" s="932">
        <v>89</v>
      </c>
      <c r="H22" s="933">
        <v>61.379310344827587</v>
      </c>
      <c r="I22" s="932">
        <v>72</v>
      </c>
      <c r="J22" s="933">
        <v>80.898876404494374</v>
      </c>
      <c r="K22" s="930"/>
      <c r="L22" s="932">
        <v>54</v>
      </c>
      <c r="M22" s="933">
        <v>37.241379310344833</v>
      </c>
      <c r="N22" s="932">
        <v>46</v>
      </c>
      <c r="O22" s="933">
        <v>85.18518518518519</v>
      </c>
      <c r="P22" s="930"/>
      <c r="Q22" s="932">
        <v>2</v>
      </c>
      <c r="R22" s="933">
        <v>1.3793103448275863</v>
      </c>
      <c r="S22" s="932">
        <v>2</v>
      </c>
      <c r="T22" s="933">
        <f t="shared" si="2"/>
        <v>100</v>
      </c>
    </row>
    <row r="23" spans="1:20" s="331" customFormat="1" ht="18" customHeight="1" x14ac:dyDescent="0.25">
      <c r="A23" s="330"/>
      <c r="B23" s="931" t="s">
        <v>42</v>
      </c>
      <c r="C23" s="930"/>
      <c r="D23" s="932">
        <f t="shared" si="0"/>
        <v>90</v>
      </c>
      <c r="E23" s="933">
        <f t="shared" si="1"/>
        <v>0.71730294094205782</v>
      </c>
      <c r="F23" s="930"/>
      <c r="G23" s="932">
        <v>65</v>
      </c>
      <c r="H23" s="933">
        <v>72.222222222222214</v>
      </c>
      <c r="I23" s="932">
        <v>57</v>
      </c>
      <c r="J23" s="933">
        <v>87.692307692307693</v>
      </c>
      <c r="K23" s="930"/>
      <c r="L23" s="932">
        <v>22</v>
      </c>
      <c r="M23" s="933">
        <v>24.444444444444443</v>
      </c>
      <c r="N23" s="932">
        <v>21</v>
      </c>
      <c r="O23" s="933">
        <v>95.454545454545453</v>
      </c>
      <c r="P23" s="930"/>
      <c r="Q23" s="932">
        <v>3</v>
      </c>
      <c r="R23" s="933">
        <v>3.3333333333333335</v>
      </c>
      <c r="S23" s="932">
        <v>3</v>
      </c>
      <c r="T23" s="933">
        <f t="shared" si="2"/>
        <v>100</v>
      </c>
    </row>
    <row r="24" spans="1:20" s="331" customFormat="1" ht="18" customHeight="1" x14ac:dyDescent="0.25">
      <c r="A24" s="330">
        <v>47094</v>
      </c>
      <c r="B24" s="931" t="s">
        <v>43</v>
      </c>
      <c r="C24" s="930"/>
      <c r="D24" s="932">
        <f t="shared" si="0"/>
        <v>5</v>
      </c>
      <c r="E24" s="933">
        <f t="shared" si="1"/>
        <v>3.9850163385669879E-2</v>
      </c>
      <c r="F24" s="930"/>
      <c r="G24" s="932">
        <v>2</v>
      </c>
      <c r="H24" s="933">
        <v>40</v>
      </c>
      <c r="I24" s="932">
        <v>1</v>
      </c>
      <c r="J24" s="933">
        <v>50</v>
      </c>
      <c r="K24" s="930"/>
      <c r="L24" s="932">
        <v>1</v>
      </c>
      <c r="M24" s="933">
        <v>20</v>
      </c>
      <c r="N24" s="932">
        <v>0</v>
      </c>
      <c r="O24" s="933">
        <v>0</v>
      </c>
      <c r="P24" s="930"/>
      <c r="Q24" s="932">
        <v>2</v>
      </c>
      <c r="R24" s="933">
        <v>40</v>
      </c>
      <c r="S24" s="932">
        <v>1</v>
      </c>
      <c r="T24" s="933">
        <f t="shared" si="2"/>
        <v>50</v>
      </c>
    </row>
    <row r="25" spans="1:20" s="331" customFormat="1" ht="18" customHeight="1" x14ac:dyDescent="0.25">
      <c r="B25" s="931" t="s">
        <v>44</v>
      </c>
      <c r="C25" s="930"/>
      <c r="D25" s="932">
        <f t="shared" si="0"/>
        <v>39</v>
      </c>
      <c r="E25" s="933">
        <f t="shared" si="1"/>
        <v>0.31083127440822511</v>
      </c>
      <c r="F25" s="930"/>
      <c r="G25" s="932">
        <v>12</v>
      </c>
      <c r="H25" s="933">
        <v>30.76923076923077</v>
      </c>
      <c r="I25" s="932">
        <v>9</v>
      </c>
      <c r="J25" s="933">
        <v>75</v>
      </c>
      <c r="K25" s="930"/>
      <c r="L25" s="932">
        <v>15</v>
      </c>
      <c r="M25" s="933">
        <v>38.461538461538467</v>
      </c>
      <c r="N25" s="932">
        <v>10</v>
      </c>
      <c r="O25" s="933">
        <v>66.666666666666657</v>
      </c>
      <c r="P25" s="930"/>
      <c r="Q25" s="932">
        <v>12</v>
      </c>
      <c r="R25" s="933">
        <v>30.76923076923077</v>
      </c>
      <c r="S25" s="932">
        <v>7</v>
      </c>
      <c r="T25" s="933">
        <f t="shared" si="2"/>
        <v>58.333333333333336</v>
      </c>
    </row>
    <row r="26" spans="1:20" s="331" customFormat="1" ht="18" customHeight="1" x14ac:dyDescent="0.25">
      <c r="B26" s="931" t="s">
        <v>45</v>
      </c>
      <c r="C26" s="930"/>
      <c r="D26" s="932">
        <f t="shared" si="0"/>
        <v>7651</v>
      </c>
      <c r="E26" s="933">
        <f t="shared" si="1"/>
        <v>60.978720012752049</v>
      </c>
      <c r="F26" s="930"/>
      <c r="G26" s="932">
        <v>2038</v>
      </c>
      <c r="H26" s="933">
        <v>26.637040909685005</v>
      </c>
      <c r="I26" s="932">
        <v>730</v>
      </c>
      <c r="J26" s="933">
        <v>35.819430814524047</v>
      </c>
      <c r="K26" s="930"/>
      <c r="L26" s="932">
        <v>2791</v>
      </c>
      <c r="M26" s="933">
        <v>36.478891648150565</v>
      </c>
      <c r="N26" s="932">
        <v>897</v>
      </c>
      <c r="O26" s="933">
        <v>32.139018273020426</v>
      </c>
      <c r="P26" s="930"/>
      <c r="Q26" s="932">
        <v>2822</v>
      </c>
      <c r="R26" s="933">
        <v>36.884067442164422</v>
      </c>
      <c r="S26" s="932">
        <v>1055</v>
      </c>
      <c r="T26" s="933">
        <f t="shared" si="2"/>
        <v>37.38483345145287</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12547</v>
      </c>
      <c r="E29" s="1286">
        <f t="shared" si="1"/>
        <v>100</v>
      </c>
      <c r="F29" s="1277"/>
      <c r="G29" s="1285">
        <f>SUM(G11:G28)</f>
        <v>3480</v>
      </c>
      <c r="H29" s="1286">
        <f>G29/$D29*100</f>
        <v>27.735713716426236</v>
      </c>
      <c r="I29" s="1285">
        <f>SUM(I11:I28)</f>
        <v>1797</v>
      </c>
      <c r="J29" s="1286">
        <f>I29/G29*100</f>
        <v>51.637931034482754</v>
      </c>
      <c r="K29" s="1277"/>
      <c r="L29" s="1285">
        <f>SUM(L11:L28)</f>
        <v>4568</v>
      </c>
      <c r="M29" s="1286">
        <f>L29/$D29*100</f>
        <v>36.407109269148002</v>
      </c>
      <c r="N29" s="1285">
        <f>SUM(N11:N28)</f>
        <v>2170</v>
      </c>
      <c r="O29" s="1286">
        <f>N29/L29*100</f>
        <v>47.504378283712782</v>
      </c>
      <c r="P29" s="1277"/>
      <c r="Q29" s="1285">
        <f>SUM(Q11:Q28)</f>
        <v>4499</v>
      </c>
      <c r="R29" s="1286">
        <f>Q29/$D29*100</f>
        <v>35.857177014425758</v>
      </c>
      <c r="S29" s="1285">
        <f>SUM(S11:S28)</f>
        <v>2149</v>
      </c>
      <c r="T29" s="1286">
        <f>S29/Q29*100</f>
        <v>47.766170260057791</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439</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marzo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3958</v>
      </c>
      <c r="D9" s="976">
        <f>IFERROR(C9/$C9*100,"-")</f>
        <v>100</v>
      </c>
      <c r="E9" s="975">
        <v>0</v>
      </c>
      <c r="F9" s="976">
        <v>0</v>
      </c>
      <c r="G9" s="975">
        <v>3661</v>
      </c>
      <c r="H9" s="976">
        <v>92.496210207175338</v>
      </c>
      <c r="I9" s="975">
        <v>297</v>
      </c>
      <c r="J9" s="976">
        <v>7.5037897928246586</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10798</v>
      </c>
      <c r="D10" s="980">
        <f t="shared" ref="D10:D26" si="2">IFERROR(C10/$C10*100,"-")</f>
        <v>100</v>
      </c>
      <c r="E10" s="979">
        <v>0</v>
      </c>
      <c r="F10" s="980">
        <v>0</v>
      </c>
      <c r="G10" s="979">
        <v>8210</v>
      </c>
      <c r="H10" s="980">
        <v>76.032598629375812</v>
      </c>
      <c r="I10" s="979">
        <v>2588</v>
      </c>
      <c r="J10" s="980">
        <v>23.967401370624188</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5046</v>
      </c>
      <c r="D11" s="980">
        <f t="shared" si="2"/>
        <v>100</v>
      </c>
      <c r="E11" s="979">
        <v>316</v>
      </c>
      <c r="F11" s="980">
        <v>6.2623860483551326</v>
      </c>
      <c r="G11" s="979">
        <v>2804</v>
      </c>
      <c r="H11" s="980">
        <v>55.568767340467694</v>
      </c>
      <c r="I11" s="979">
        <v>505</v>
      </c>
      <c r="J11" s="980">
        <v>10.007927070947286</v>
      </c>
      <c r="K11" s="979">
        <v>1125</v>
      </c>
      <c r="L11" s="980">
        <v>22.294887039239001</v>
      </c>
      <c r="M11" s="979">
        <v>296</v>
      </c>
      <c r="N11" s="980">
        <v>5.866032500990884</v>
      </c>
      <c r="O11" s="979">
        <v>0</v>
      </c>
      <c r="P11" s="980">
        <f t="shared" si="0"/>
        <v>0</v>
      </c>
      <c r="R11" s="977"/>
    </row>
    <row r="12" spans="1:21" s="962" customFormat="1" ht="16.5" customHeight="1" x14ac:dyDescent="0.25">
      <c r="A12" s="962">
        <v>4</v>
      </c>
      <c r="B12" s="978" t="s">
        <v>38</v>
      </c>
      <c r="C12" s="979">
        <f t="shared" si="1"/>
        <v>817</v>
      </c>
      <c r="D12" s="980">
        <f t="shared" si="2"/>
        <v>100</v>
      </c>
      <c r="E12" s="979">
        <v>0</v>
      </c>
      <c r="F12" s="980">
        <v>0</v>
      </c>
      <c r="G12" s="979">
        <v>661</v>
      </c>
      <c r="H12" s="980">
        <v>80.905752753977964</v>
      </c>
      <c r="I12" s="979">
        <v>156</v>
      </c>
      <c r="J12" s="980">
        <v>19.094247246022032</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32454</v>
      </c>
      <c r="D13" s="980">
        <f t="shared" si="2"/>
        <v>100</v>
      </c>
      <c r="E13" s="979">
        <v>16854</v>
      </c>
      <c r="F13" s="980">
        <v>51.931965243113332</v>
      </c>
      <c r="G13" s="979">
        <v>5914</v>
      </c>
      <c r="H13" s="980">
        <v>18.22271522770691</v>
      </c>
      <c r="I13" s="979">
        <v>4061</v>
      </c>
      <c r="J13" s="980">
        <v>12.513095458186974</v>
      </c>
      <c r="K13" s="979">
        <v>5367</v>
      </c>
      <c r="L13" s="980">
        <v>16.53725272693659</v>
      </c>
      <c r="M13" s="979">
        <v>258</v>
      </c>
      <c r="N13" s="980">
        <v>0.79497134405620262</v>
      </c>
      <c r="O13" s="979">
        <v>0</v>
      </c>
      <c r="P13" s="980">
        <f t="shared" si="0"/>
        <v>0</v>
      </c>
      <c r="R13" s="977"/>
    </row>
    <row r="14" spans="1:21" s="962" customFormat="1" ht="16.5" customHeight="1" x14ac:dyDescent="0.25">
      <c r="A14" s="962">
        <v>6</v>
      </c>
      <c r="B14" s="978" t="s">
        <v>5</v>
      </c>
      <c r="C14" s="979">
        <f t="shared" si="1"/>
        <v>562</v>
      </c>
      <c r="D14" s="980">
        <f t="shared" si="2"/>
        <v>100</v>
      </c>
      <c r="E14" s="979">
        <v>0</v>
      </c>
      <c r="F14" s="980">
        <v>0</v>
      </c>
      <c r="G14" s="979">
        <v>443</v>
      </c>
      <c r="H14" s="980">
        <v>78.82562277580071</v>
      </c>
      <c r="I14" s="979">
        <v>5</v>
      </c>
      <c r="J14" s="980">
        <v>0.88967971530249124</v>
      </c>
      <c r="K14" s="979">
        <v>114</v>
      </c>
      <c r="L14" s="980">
        <v>20.284697508896798</v>
      </c>
      <c r="M14" s="979">
        <v>0</v>
      </c>
      <c r="N14" s="980">
        <v>0</v>
      </c>
      <c r="O14" s="979">
        <v>0</v>
      </c>
      <c r="P14" s="980">
        <f t="shared" si="0"/>
        <v>0</v>
      </c>
      <c r="R14" s="977"/>
    </row>
    <row r="15" spans="1:21" s="963" customFormat="1" ht="16.5" customHeight="1" x14ac:dyDescent="0.25">
      <c r="A15" s="963">
        <v>7</v>
      </c>
      <c r="B15" s="978" t="s">
        <v>4</v>
      </c>
      <c r="C15" s="979">
        <f t="shared" si="1"/>
        <v>46200</v>
      </c>
      <c r="D15" s="980">
        <f t="shared" si="2"/>
        <v>100</v>
      </c>
      <c r="E15" s="979">
        <v>6507</v>
      </c>
      <c r="F15" s="980">
        <v>14.084415584415586</v>
      </c>
      <c r="G15" s="979">
        <v>21055</v>
      </c>
      <c r="H15" s="980">
        <v>45.573593073593074</v>
      </c>
      <c r="I15" s="979">
        <v>13077</v>
      </c>
      <c r="J15" s="980">
        <v>28.305194805194805</v>
      </c>
      <c r="K15" s="979">
        <v>5561</v>
      </c>
      <c r="L15" s="980">
        <v>12.036796536796537</v>
      </c>
      <c r="M15" s="979">
        <v>0</v>
      </c>
      <c r="N15" s="980">
        <v>0</v>
      </c>
      <c r="O15" s="979">
        <v>0</v>
      </c>
      <c r="P15" s="980">
        <f t="shared" si="0"/>
        <v>0</v>
      </c>
      <c r="R15" s="977"/>
    </row>
    <row r="16" spans="1:21" s="963" customFormat="1" ht="16.5" customHeight="1" x14ac:dyDescent="0.25">
      <c r="A16" s="963">
        <v>8</v>
      </c>
      <c r="B16" s="978" t="s">
        <v>40</v>
      </c>
      <c r="C16" s="979">
        <f t="shared" si="1"/>
        <v>12547</v>
      </c>
      <c r="D16" s="980">
        <f t="shared" si="2"/>
        <v>100</v>
      </c>
      <c r="E16" s="979">
        <v>1416</v>
      </c>
      <c r="F16" s="980">
        <v>11.285566270821711</v>
      </c>
      <c r="G16" s="979">
        <v>8549</v>
      </c>
      <c r="H16" s="980">
        <v>68.13580935681837</v>
      </c>
      <c r="I16" s="979">
        <v>563</v>
      </c>
      <c r="J16" s="980">
        <v>4.4871283972264289</v>
      </c>
      <c r="K16" s="979">
        <v>2019</v>
      </c>
      <c r="L16" s="980">
        <v>16.091495975133498</v>
      </c>
      <c r="M16" s="979">
        <v>0</v>
      </c>
      <c r="N16" s="980">
        <v>0</v>
      </c>
      <c r="O16" s="979">
        <v>0</v>
      </c>
      <c r="P16" s="980">
        <f t="shared" si="0"/>
        <v>0</v>
      </c>
      <c r="R16" s="977"/>
    </row>
    <row r="17" spans="1:18" s="963" customFormat="1" ht="16.5" customHeight="1" x14ac:dyDescent="0.25">
      <c r="A17" s="963">
        <v>9</v>
      </c>
      <c r="B17" s="978" t="s">
        <v>41</v>
      </c>
      <c r="C17" s="979">
        <f t="shared" si="1"/>
        <v>22445</v>
      </c>
      <c r="D17" s="980">
        <f t="shared" si="2"/>
        <v>100</v>
      </c>
      <c r="E17" s="979">
        <v>5580</v>
      </c>
      <c r="F17" s="980">
        <v>24.860770773000667</v>
      </c>
      <c r="G17" s="979">
        <v>14293</v>
      </c>
      <c r="H17" s="980">
        <v>63.680106928046328</v>
      </c>
      <c r="I17" s="979">
        <v>2572</v>
      </c>
      <c r="J17" s="980">
        <v>11.459122298952996</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27574</v>
      </c>
      <c r="D18" s="980">
        <f t="shared" si="2"/>
        <v>100</v>
      </c>
      <c r="E18" s="979">
        <v>14802</v>
      </c>
      <c r="F18" s="980">
        <v>53.681003844201058</v>
      </c>
      <c r="G18" s="979">
        <v>8588</v>
      </c>
      <c r="H18" s="980">
        <v>31.145281787190832</v>
      </c>
      <c r="I18" s="979">
        <v>981</v>
      </c>
      <c r="J18" s="980">
        <v>3.5576992819322548</v>
      </c>
      <c r="K18" s="979">
        <v>3203</v>
      </c>
      <c r="L18" s="980">
        <v>11.616015086675855</v>
      </c>
      <c r="M18" s="979">
        <v>0</v>
      </c>
      <c r="N18" s="980">
        <v>0</v>
      </c>
      <c r="O18" s="979">
        <v>0</v>
      </c>
      <c r="P18" s="980">
        <f t="shared" si="0"/>
        <v>0</v>
      </c>
      <c r="R18" s="977"/>
    </row>
    <row r="19" spans="1:18" s="962" customFormat="1" ht="16.5" customHeight="1" x14ac:dyDescent="0.25">
      <c r="A19" s="962">
        <v>11</v>
      </c>
      <c r="B19" s="978" t="s">
        <v>2</v>
      </c>
      <c r="C19" s="979">
        <f t="shared" si="1"/>
        <v>19896</v>
      </c>
      <c r="D19" s="980">
        <f t="shared" si="2"/>
        <v>100</v>
      </c>
      <c r="E19" s="979">
        <v>13954</v>
      </c>
      <c r="F19" s="980">
        <v>70.134700442299959</v>
      </c>
      <c r="G19" s="979">
        <v>3278</v>
      </c>
      <c r="H19" s="980">
        <v>16.4756735022115</v>
      </c>
      <c r="I19" s="979">
        <v>969</v>
      </c>
      <c r="J19" s="980">
        <v>4.8703256936067554</v>
      </c>
      <c r="K19" s="979">
        <v>1695</v>
      </c>
      <c r="L19" s="980">
        <v>8.5193003618817844</v>
      </c>
      <c r="M19" s="979">
        <v>0</v>
      </c>
      <c r="N19" s="980">
        <v>0</v>
      </c>
      <c r="O19" s="979">
        <v>0</v>
      </c>
      <c r="P19" s="980">
        <f t="shared" si="0"/>
        <v>0</v>
      </c>
      <c r="R19" s="977"/>
    </row>
    <row r="20" spans="1:18" s="962" customFormat="1" ht="16.5" customHeight="1" x14ac:dyDescent="0.25">
      <c r="A20" s="962">
        <v>12</v>
      </c>
      <c r="B20" s="978" t="s">
        <v>35</v>
      </c>
      <c r="C20" s="979">
        <f t="shared" si="1"/>
        <v>20629</v>
      </c>
      <c r="D20" s="980">
        <f t="shared" si="2"/>
        <v>100</v>
      </c>
      <c r="E20" s="979">
        <v>5803</v>
      </c>
      <c r="F20" s="980">
        <v>28.130302002035968</v>
      </c>
      <c r="G20" s="979">
        <v>8116</v>
      </c>
      <c r="H20" s="980">
        <v>39.342672936157832</v>
      </c>
      <c r="I20" s="979">
        <v>3935</v>
      </c>
      <c r="J20" s="980">
        <v>19.075088467691113</v>
      </c>
      <c r="K20" s="979">
        <v>2775</v>
      </c>
      <c r="L20" s="980">
        <v>13.451936594115081</v>
      </c>
      <c r="M20" s="979">
        <v>0</v>
      </c>
      <c r="N20" s="980">
        <v>0</v>
      </c>
      <c r="O20" s="979">
        <v>0</v>
      </c>
      <c r="P20" s="980">
        <f t="shared" si="0"/>
        <v>0</v>
      </c>
      <c r="R20" s="977"/>
    </row>
    <row r="21" spans="1:18" s="962" customFormat="1" ht="16.5" customHeight="1" x14ac:dyDescent="0.25">
      <c r="A21" s="962">
        <v>13</v>
      </c>
      <c r="B21" s="978" t="s">
        <v>42</v>
      </c>
      <c r="C21" s="979">
        <f t="shared" si="1"/>
        <v>30388</v>
      </c>
      <c r="D21" s="980">
        <f t="shared" si="2"/>
        <v>100</v>
      </c>
      <c r="E21" s="979">
        <v>3736</v>
      </c>
      <c r="F21" s="980">
        <v>12.294326707911017</v>
      </c>
      <c r="G21" s="979">
        <v>15840</v>
      </c>
      <c r="H21" s="980">
        <v>52.125839147031726</v>
      </c>
      <c r="I21" s="979">
        <v>2471</v>
      </c>
      <c r="J21" s="980">
        <v>8.1314992760300111</v>
      </c>
      <c r="K21" s="979">
        <v>8341</v>
      </c>
      <c r="L21" s="980">
        <v>27.448334869027246</v>
      </c>
      <c r="M21" s="979">
        <v>0</v>
      </c>
      <c r="N21" s="980">
        <v>0</v>
      </c>
      <c r="O21" s="979">
        <v>0</v>
      </c>
      <c r="P21" s="980">
        <f t="shared" si="0"/>
        <v>0</v>
      </c>
      <c r="R21" s="977"/>
    </row>
    <row r="22" spans="1:18" s="962" customFormat="1" ht="16.5" customHeight="1" x14ac:dyDescent="0.25">
      <c r="A22" s="962">
        <v>14</v>
      </c>
      <c r="B22" s="978" t="s">
        <v>43</v>
      </c>
      <c r="C22" s="979">
        <f t="shared" si="1"/>
        <v>1891</v>
      </c>
      <c r="D22" s="980">
        <f t="shared" si="2"/>
        <v>100</v>
      </c>
      <c r="E22" s="979">
        <v>2</v>
      </c>
      <c r="F22" s="980">
        <v>0.10576414595452141</v>
      </c>
      <c r="G22" s="979">
        <v>1080</v>
      </c>
      <c r="H22" s="980">
        <v>57.112638815441564</v>
      </c>
      <c r="I22" s="979">
        <v>317</v>
      </c>
      <c r="J22" s="980">
        <v>16.763617133791644</v>
      </c>
      <c r="K22" s="979">
        <v>492</v>
      </c>
      <c r="L22" s="980">
        <v>26.017979904812265</v>
      </c>
      <c r="M22" s="979">
        <v>0</v>
      </c>
      <c r="N22" s="980">
        <v>0</v>
      </c>
      <c r="O22" s="979">
        <v>0</v>
      </c>
      <c r="P22" s="980">
        <f t="shared" si="0"/>
        <v>0</v>
      </c>
      <c r="R22" s="977"/>
    </row>
    <row r="23" spans="1:18" s="962" customFormat="1" ht="16.5" customHeight="1" x14ac:dyDescent="0.25">
      <c r="A23" s="962">
        <v>15</v>
      </c>
      <c r="B23" s="978" t="s">
        <v>44</v>
      </c>
      <c r="C23" s="979">
        <f t="shared" si="1"/>
        <v>3064</v>
      </c>
      <c r="D23" s="980">
        <f t="shared" si="2"/>
        <v>100</v>
      </c>
      <c r="E23" s="979">
        <v>1668</v>
      </c>
      <c r="F23" s="980">
        <v>54.438642297650134</v>
      </c>
      <c r="G23" s="979">
        <v>876</v>
      </c>
      <c r="H23" s="980">
        <v>28.590078328981722</v>
      </c>
      <c r="I23" s="979">
        <v>381</v>
      </c>
      <c r="J23" s="980">
        <v>12.434725848563968</v>
      </c>
      <c r="K23" s="979">
        <v>139</v>
      </c>
      <c r="L23" s="980">
        <v>4.5365535248041775</v>
      </c>
      <c r="M23" s="979">
        <v>0</v>
      </c>
      <c r="N23" s="980">
        <v>0</v>
      </c>
      <c r="O23" s="979">
        <v>0</v>
      </c>
      <c r="P23" s="980">
        <f t="shared" si="0"/>
        <v>0</v>
      </c>
      <c r="R23" s="977"/>
    </row>
    <row r="24" spans="1:18" s="962" customFormat="1" ht="16.5" customHeight="1" x14ac:dyDescent="0.25">
      <c r="A24" s="962">
        <v>16</v>
      </c>
      <c r="B24" s="978" t="s">
        <v>45</v>
      </c>
      <c r="C24" s="979">
        <f t="shared" si="1"/>
        <v>1374</v>
      </c>
      <c r="D24" s="980">
        <f t="shared" si="2"/>
        <v>100</v>
      </c>
      <c r="E24" s="979">
        <v>0</v>
      </c>
      <c r="F24" s="980">
        <v>0</v>
      </c>
      <c r="G24" s="979">
        <v>1361</v>
      </c>
      <c r="H24" s="980">
        <v>99.053857350800584</v>
      </c>
      <c r="I24" s="979">
        <v>13</v>
      </c>
      <c r="J24" s="980">
        <v>0.94614264919941782</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914</v>
      </c>
      <c r="D25" s="980">
        <f t="shared" si="2"/>
        <v>100</v>
      </c>
      <c r="E25" s="979">
        <v>0</v>
      </c>
      <c r="F25" s="980">
        <v>0</v>
      </c>
      <c r="G25" s="979">
        <v>888</v>
      </c>
      <c r="H25" s="980">
        <v>97.155361050328224</v>
      </c>
      <c r="I25" s="979">
        <v>26</v>
      </c>
      <c r="J25" s="980">
        <v>2.8446389496717726</v>
      </c>
      <c r="K25" s="979">
        <v>0</v>
      </c>
      <c r="L25" s="980">
        <v>0</v>
      </c>
      <c r="M25" s="979">
        <v>0</v>
      </c>
      <c r="N25" s="980">
        <v>0</v>
      </c>
      <c r="O25" s="979">
        <v>0</v>
      </c>
      <c r="P25" s="980">
        <f t="shared" si="0"/>
        <v>0</v>
      </c>
      <c r="R25" s="977"/>
    </row>
    <row r="26" spans="1:18" s="962" customFormat="1" ht="16.5" customHeight="1" x14ac:dyDescent="0.25">
      <c r="B26" s="981" t="s">
        <v>1</v>
      </c>
      <c r="C26" s="982">
        <f t="shared" si="1"/>
        <v>6</v>
      </c>
      <c r="D26" s="983">
        <f t="shared" si="2"/>
        <v>100</v>
      </c>
      <c r="E26" s="982">
        <v>3</v>
      </c>
      <c r="F26" s="983">
        <v>50</v>
      </c>
      <c r="G26" s="982">
        <v>3</v>
      </c>
      <c r="H26" s="983">
        <v>50</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240563</v>
      </c>
      <c r="D27" s="1290">
        <f>C27/$C27*100</f>
        <v>100</v>
      </c>
      <c r="E27" s="1291">
        <f>SUM(E9:E26)</f>
        <v>70641</v>
      </c>
      <c r="F27" s="1292">
        <f>E27/$C27*100</f>
        <v>29.364864921039395</v>
      </c>
      <c r="G27" s="1291">
        <f>SUM(G9:G26)</f>
        <v>105620</v>
      </c>
      <c r="H27" s="1292">
        <f>G27/$C27*100</f>
        <v>43.905338726238035</v>
      </c>
      <c r="I27" s="1291">
        <f>SUM(I9:I26)</f>
        <v>32917</v>
      </c>
      <c r="J27" s="1292">
        <f>I27/$C27*100</f>
        <v>13.683317883465037</v>
      </c>
      <c r="K27" s="1291">
        <f>SUM(K9:K26)</f>
        <v>30831</v>
      </c>
      <c r="L27" s="1292">
        <f>K27/$C27*100</f>
        <v>12.816185365164218</v>
      </c>
      <c r="M27" s="1291">
        <f>SUM(M9:M26)</f>
        <v>554</v>
      </c>
      <c r="N27" s="1292">
        <f>M27/$C27*100</f>
        <v>0.23029310409331444</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442</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marzo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1885</v>
      </c>
      <c r="D9" s="976">
        <f>IFERROR(C9/$C9*100,"-")</f>
        <v>100</v>
      </c>
      <c r="E9" s="975">
        <v>0</v>
      </c>
      <c r="F9" s="976">
        <v>0</v>
      </c>
      <c r="G9" s="975">
        <v>1802</v>
      </c>
      <c r="H9" s="976">
        <v>95.596816976127315</v>
      </c>
      <c r="I9" s="975">
        <v>83</v>
      </c>
      <c r="J9" s="976">
        <v>4.4031830238726792</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4713</v>
      </c>
      <c r="D10" s="980">
        <f t="shared" ref="D10:D26" si="1">IFERROR(C10/$C10*100,"-")</f>
        <v>100</v>
      </c>
      <c r="E10" s="979">
        <v>0</v>
      </c>
      <c r="F10" s="980">
        <v>0</v>
      </c>
      <c r="G10" s="979">
        <v>4394</v>
      </c>
      <c r="H10" s="980">
        <v>93.231487375344784</v>
      </c>
      <c r="I10" s="979">
        <v>319</v>
      </c>
      <c r="J10" s="980">
        <v>6.7685126246552096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1510</v>
      </c>
      <c r="D11" s="980">
        <f t="shared" si="1"/>
        <v>100</v>
      </c>
      <c r="E11" s="979">
        <v>66</v>
      </c>
      <c r="F11" s="980">
        <v>4.370860927152318</v>
      </c>
      <c r="G11" s="979">
        <v>1290</v>
      </c>
      <c r="H11" s="980">
        <v>85.430463576158942</v>
      </c>
      <c r="I11" s="979">
        <v>128</v>
      </c>
      <c r="J11" s="980">
        <v>8.4768211920529808</v>
      </c>
      <c r="K11" s="979">
        <v>1</v>
      </c>
      <c r="L11" s="980">
        <v>6.6225165562913912E-2</v>
      </c>
      <c r="M11" s="979">
        <v>25</v>
      </c>
      <c r="N11" s="980">
        <v>1.6556291390728477</v>
      </c>
      <c r="O11" s="979">
        <v>0</v>
      </c>
      <c r="P11" s="980">
        <f t="shared" si="2"/>
        <v>0</v>
      </c>
      <c r="R11" s="977"/>
    </row>
    <row r="12" spans="1:21" s="962" customFormat="1" ht="16.5" customHeight="1" x14ac:dyDescent="0.25">
      <c r="A12" s="962">
        <v>4</v>
      </c>
      <c r="B12" s="978" t="s">
        <v>38</v>
      </c>
      <c r="C12" s="979">
        <f t="shared" si="0"/>
        <v>414</v>
      </c>
      <c r="D12" s="980">
        <f t="shared" si="1"/>
        <v>100</v>
      </c>
      <c r="E12" s="979">
        <v>0</v>
      </c>
      <c r="F12" s="980">
        <v>0</v>
      </c>
      <c r="G12" s="979">
        <v>372</v>
      </c>
      <c r="H12" s="980">
        <v>89.85507246376811</v>
      </c>
      <c r="I12" s="979">
        <v>42</v>
      </c>
      <c r="J12" s="980">
        <v>10.144927536231885</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9765</v>
      </c>
      <c r="D13" s="980">
        <f t="shared" si="1"/>
        <v>100</v>
      </c>
      <c r="E13" s="979">
        <v>4516</v>
      </c>
      <c r="F13" s="980">
        <v>46.246799795186895</v>
      </c>
      <c r="G13" s="979">
        <v>3285</v>
      </c>
      <c r="H13" s="980">
        <v>33.640552995391701</v>
      </c>
      <c r="I13" s="979">
        <v>768</v>
      </c>
      <c r="J13" s="980">
        <v>7.8648233486943164</v>
      </c>
      <c r="K13" s="979">
        <v>1153</v>
      </c>
      <c r="L13" s="980">
        <v>11.807475678443421</v>
      </c>
      <c r="M13" s="979">
        <v>43</v>
      </c>
      <c r="N13" s="980">
        <v>0.44034818228366618</v>
      </c>
      <c r="O13" s="979">
        <v>0</v>
      </c>
      <c r="P13" s="980">
        <f t="shared" si="2"/>
        <v>0</v>
      </c>
      <c r="R13" s="977"/>
    </row>
    <row r="14" spans="1:21" s="962" customFormat="1" ht="16.5" customHeight="1" x14ac:dyDescent="0.25">
      <c r="A14" s="962">
        <v>6</v>
      </c>
      <c r="B14" s="978" t="s">
        <v>5</v>
      </c>
      <c r="C14" s="979">
        <f t="shared" si="0"/>
        <v>252</v>
      </c>
      <c r="D14" s="980">
        <f t="shared" si="1"/>
        <v>100</v>
      </c>
      <c r="E14" s="979">
        <v>0</v>
      </c>
      <c r="F14" s="980">
        <v>0</v>
      </c>
      <c r="G14" s="979">
        <v>206</v>
      </c>
      <c r="H14" s="980">
        <v>81.746031746031747</v>
      </c>
      <c r="I14" s="979">
        <v>1</v>
      </c>
      <c r="J14" s="980">
        <v>0.3968253968253968</v>
      </c>
      <c r="K14" s="979">
        <v>45</v>
      </c>
      <c r="L14" s="980">
        <v>17.857142857142858</v>
      </c>
      <c r="M14" s="979">
        <v>0</v>
      </c>
      <c r="N14" s="980">
        <v>0</v>
      </c>
      <c r="O14" s="979">
        <v>0</v>
      </c>
      <c r="P14" s="980">
        <f t="shared" si="2"/>
        <v>0</v>
      </c>
      <c r="R14" s="977"/>
    </row>
    <row r="15" spans="1:21" s="963" customFormat="1" ht="16.5" customHeight="1" x14ac:dyDescent="0.25">
      <c r="A15" s="963">
        <v>7</v>
      </c>
      <c r="B15" s="978" t="s">
        <v>4</v>
      </c>
      <c r="C15" s="979">
        <f t="shared" si="0"/>
        <v>15632</v>
      </c>
      <c r="D15" s="980">
        <f t="shared" si="1"/>
        <v>100</v>
      </c>
      <c r="E15" s="979">
        <v>1176</v>
      </c>
      <c r="F15" s="980">
        <v>7.5230296827021492</v>
      </c>
      <c r="G15" s="979">
        <v>11137</v>
      </c>
      <c r="H15" s="980">
        <v>71.244882292732854</v>
      </c>
      <c r="I15" s="979">
        <v>1615</v>
      </c>
      <c r="J15" s="980">
        <v>10.331371545547595</v>
      </c>
      <c r="K15" s="979">
        <v>1704</v>
      </c>
      <c r="L15" s="980">
        <v>10.900716479017399</v>
      </c>
      <c r="M15" s="979">
        <v>0</v>
      </c>
      <c r="N15" s="980">
        <v>0</v>
      </c>
      <c r="O15" s="979">
        <v>0</v>
      </c>
      <c r="P15" s="980">
        <f t="shared" si="2"/>
        <v>0</v>
      </c>
      <c r="R15" s="977"/>
    </row>
    <row r="16" spans="1:21" s="963" customFormat="1" ht="16.5" customHeight="1" x14ac:dyDescent="0.25">
      <c r="A16" s="963">
        <v>8</v>
      </c>
      <c r="B16" s="978" t="s">
        <v>40</v>
      </c>
      <c r="C16" s="979">
        <f t="shared" si="0"/>
        <v>4296</v>
      </c>
      <c r="D16" s="980">
        <f t="shared" si="1"/>
        <v>100</v>
      </c>
      <c r="E16" s="979">
        <v>234</v>
      </c>
      <c r="F16" s="980">
        <v>5.4469273743016755</v>
      </c>
      <c r="G16" s="979">
        <v>3418</v>
      </c>
      <c r="H16" s="980">
        <v>79.562383612662941</v>
      </c>
      <c r="I16" s="979">
        <v>164</v>
      </c>
      <c r="J16" s="980">
        <v>3.8175046554934826</v>
      </c>
      <c r="K16" s="979">
        <v>480</v>
      </c>
      <c r="L16" s="980">
        <v>11.173184357541899</v>
      </c>
      <c r="M16" s="979">
        <v>0</v>
      </c>
      <c r="N16" s="980">
        <v>0</v>
      </c>
      <c r="O16" s="979">
        <v>0</v>
      </c>
      <c r="P16" s="980">
        <f t="shared" si="2"/>
        <v>0</v>
      </c>
      <c r="R16" s="977"/>
    </row>
    <row r="17" spans="1:18" s="963" customFormat="1" ht="16.5" customHeight="1" x14ac:dyDescent="0.25">
      <c r="A17" s="963">
        <v>9</v>
      </c>
      <c r="B17" s="978" t="s">
        <v>41</v>
      </c>
      <c r="C17" s="979">
        <f t="shared" si="0"/>
        <v>6521</v>
      </c>
      <c r="D17" s="980">
        <f t="shared" si="1"/>
        <v>100</v>
      </c>
      <c r="E17" s="979">
        <v>569</v>
      </c>
      <c r="F17" s="980">
        <v>8.7256555742984201</v>
      </c>
      <c r="G17" s="979">
        <v>5583</v>
      </c>
      <c r="H17" s="980">
        <v>85.615703113019464</v>
      </c>
      <c r="I17" s="979">
        <v>369</v>
      </c>
      <c r="J17" s="980">
        <v>5.6586413126821045</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8069</v>
      </c>
      <c r="D18" s="980">
        <f t="shared" si="1"/>
        <v>100</v>
      </c>
      <c r="E18" s="979">
        <v>3116</v>
      </c>
      <c r="F18" s="980">
        <v>38.616928987482957</v>
      </c>
      <c r="G18" s="979">
        <v>3282</v>
      </c>
      <c r="H18" s="980">
        <v>40.674185153054907</v>
      </c>
      <c r="I18" s="979">
        <v>558</v>
      </c>
      <c r="J18" s="980">
        <v>6.9153550625852027</v>
      </c>
      <c r="K18" s="979">
        <v>1113</v>
      </c>
      <c r="L18" s="980">
        <v>13.793530796876938</v>
      </c>
      <c r="M18" s="979">
        <v>0</v>
      </c>
      <c r="N18" s="980">
        <v>0</v>
      </c>
      <c r="O18" s="979">
        <v>0</v>
      </c>
      <c r="P18" s="980">
        <f t="shared" si="2"/>
        <v>0</v>
      </c>
      <c r="R18" s="977"/>
    </row>
    <row r="19" spans="1:18" s="962" customFormat="1" ht="16.5" customHeight="1" x14ac:dyDescent="0.25">
      <c r="A19" s="962">
        <v>11</v>
      </c>
      <c r="B19" s="978" t="s">
        <v>2</v>
      </c>
      <c r="C19" s="979">
        <f t="shared" si="0"/>
        <v>5870</v>
      </c>
      <c r="D19" s="980">
        <f t="shared" si="1"/>
        <v>100</v>
      </c>
      <c r="E19" s="979">
        <v>3421</v>
      </c>
      <c r="F19" s="980">
        <v>58.279386712095402</v>
      </c>
      <c r="G19" s="979">
        <v>1820</v>
      </c>
      <c r="H19" s="980">
        <v>31.005110732538334</v>
      </c>
      <c r="I19" s="979">
        <v>309</v>
      </c>
      <c r="J19" s="980">
        <v>5.2640545144804092</v>
      </c>
      <c r="K19" s="979">
        <v>320</v>
      </c>
      <c r="L19" s="980">
        <v>5.4514480408858601</v>
      </c>
      <c r="M19" s="979">
        <v>0</v>
      </c>
      <c r="N19" s="980">
        <v>0</v>
      </c>
      <c r="O19" s="979">
        <v>0</v>
      </c>
      <c r="P19" s="980">
        <f t="shared" si="2"/>
        <v>0</v>
      </c>
      <c r="R19" s="977"/>
    </row>
    <row r="20" spans="1:18" s="962" customFormat="1" ht="16.5" customHeight="1" x14ac:dyDescent="0.25">
      <c r="A20" s="962">
        <v>12</v>
      </c>
      <c r="B20" s="978" t="s">
        <v>35</v>
      </c>
      <c r="C20" s="979">
        <f t="shared" si="0"/>
        <v>6815</v>
      </c>
      <c r="D20" s="980">
        <f t="shared" si="1"/>
        <v>100</v>
      </c>
      <c r="E20" s="979">
        <v>867</v>
      </c>
      <c r="F20" s="980">
        <v>12.721936903888482</v>
      </c>
      <c r="G20" s="979">
        <v>4544</v>
      </c>
      <c r="H20" s="980">
        <v>66.676449009537791</v>
      </c>
      <c r="I20" s="979">
        <v>1119</v>
      </c>
      <c r="J20" s="980">
        <v>16.419662509170944</v>
      </c>
      <c r="K20" s="979">
        <v>285</v>
      </c>
      <c r="L20" s="980">
        <v>4.1819515774027876</v>
      </c>
      <c r="M20" s="979">
        <v>0</v>
      </c>
      <c r="N20" s="980">
        <v>0</v>
      </c>
      <c r="O20" s="979">
        <v>0</v>
      </c>
      <c r="P20" s="980">
        <f t="shared" si="2"/>
        <v>0</v>
      </c>
      <c r="R20" s="977"/>
    </row>
    <row r="21" spans="1:18" s="962" customFormat="1" ht="16.5" customHeight="1" x14ac:dyDescent="0.25">
      <c r="A21" s="962">
        <v>13</v>
      </c>
      <c r="B21" s="978" t="s">
        <v>42</v>
      </c>
      <c r="C21" s="979">
        <f t="shared" si="0"/>
        <v>13544</v>
      </c>
      <c r="D21" s="980">
        <f t="shared" si="1"/>
        <v>100</v>
      </c>
      <c r="E21" s="979">
        <v>1401</v>
      </c>
      <c r="F21" s="980">
        <v>10.344063792085056</v>
      </c>
      <c r="G21" s="979">
        <v>9094</v>
      </c>
      <c r="H21" s="980">
        <v>67.144122858830485</v>
      </c>
      <c r="I21" s="979">
        <v>1100</v>
      </c>
      <c r="J21" s="980">
        <v>8.121677495569994</v>
      </c>
      <c r="K21" s="979">
        <v>1949</v>
      </c>
      <c r="L21" s="980">
        <v>14.390135853514471</v>
      </c>
      <c r="M21" s="979">
        <v>0</v>
      </c>
      <c r="N21" s="980">
        <v>0</v>
      </c>
      <c r="O21" s="979">
        <v>0</v>
      </c>
      <c r="P21" s="980">
        <f t="shared" si="2"/>
        <v>0</v>
      </c>
      <c r="R21" s="977"/>
    </row>
    <row r="22" spans="1:18" s="962" customFormat="1" ht="16.5" customHeight="1" x14ac:dyDescent="0.25">
      <c r="A22" s="962">
        <v>14</v>
      </c>
      <c r="B22" s="978" t="s">
        <v>43</v>
      </c>
      <c r="C22" s="979">
        <f t="shared" si="0"/>
        <v>1077</v>
      </c>
      <c r="D22" s="980">
        <f t="shared" si="1"/>
        <v>100</v>
      </c>
      <c r="E22" s="979">
        <v>2</v>
      </c>
      <c r="F22" s="980">
        <v>0.18570102135561745</v>
      </c>
      <c r="G22" s="979">
        <v>784</v>
      </c>
      <c r="H22" s="980">
        <v>72.794800371402047</v>
      </c>
      <c r="I22" s="979">
        <v>108</v>
      </c>
      <c r="J22" s="980">
        <v>10.027855153203342</v>
      </c>
      <c r="K22" s="979">
        <v>183</v>
      </c>
      <c r="L22" s="980">
        <v>16.991643454038996</v>
      </c>
      <c r="M22" s="979">
        <v>0</v>
      </c>
      <c r="N22" s="980">
        <v>0</v>
      </c>
      <c r="O22" s="979">
        <v>0</v>
      </c>
      <c r="P22" s="980">
        <f t="shared" si="2"/>
        <v>0</v>
      </c>
      <c r="R22" s="977"/>
    </row>
    <row r="23" spans="1:18" s="962" customFormat="1" ht="16.5" customHeight="1" x14ac:dyDescent="0.25">
      <c r="A23" s="962">
        <v>15</v>
      </c>
      <c r="B23" s="978" t="s">
        <v>44</v>
      </c>
      <c r="C23" s="979">
        <f t="shared" si="0"/>
        <v>727</v>
      </c>
      <c r="D23" s="980">
        <f t="shared" si="1"/>
        <v>100</v>
      </c>
      <c r="E23" s="979">
        <v>442</v>
      </c>
      <c r="F23" s="980">
        <v>60.797799174690518</v>
      </c>
      <c r="G23" s="979">
        <v>243</v>
      </c>
      <c r="H23" s="980">
        <v>33.425034387895458</v>
      </c>
      <c r="I23" s="979">
        <v>41</v>
      </c>
      <c r="J23" s="980">
        <v>5.639614855570839</v>
      </c>
      <c r="K23" s="979">
        <v>1</v>
      </c>
      <c r="L23" s="980">
        <v>0.13755158184319119</v>
      </c>
      <c r="M23" s="979">
        <v>0</v>
      </c>
      <c r="N23" s="980">
        <v>0</v>
      </c>
      <c r="O23" s="979">
        <v>0</v>
      </c>
      <c r="P23" s="980">
        <f t="shared" si="2"/>
        <v>0</v>
      </c>
      <c r="R23" s="977"/>
    </row>
    <row r="24" spans="1:18" s="962" customFormat="1" ht="16.5" customHeight="1" x14ac:dyDescent="0.25">
      <c r="A24" s="962">
        <v>16</v>
      </c>
      <c r="B24" s="978" t="s">
        <v>45</v>
      </c>
      <c r="C24" s="979">
        <f t="shared" si="0"/>
        <v>640</v>
      </c>
      <c r="D24" s="980">
        <f t="shared" si="1"/>
        <v>100</v>
      </c>
      <c r="E24" s="979">
        <v>0</v>
      </c>
      <c r="F24" s="980">
        <v>0</v>
      </c>
      <c r="G24" s="979">
        <v>638</v>
      </c>
      <c r="H24" s="980">
        <v>99.6875</v>
      </c>
      <c r="I24" s="979">
        <v>2</v>
      </c>
      <c r="J24" s="980">
        <v>0.3125</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384</v>
      </c>
      <c r="D25" s="980">
        <f t="shared" si="1"/>
        <v>100</v>
      </c>
      <c r="E25" s="979">
        <v>0</v>
      </c>
      <c r="F25" s="980">
        <v>0</v>
      </c>
      <c r="G25" s="979">
        <v>384</v>
      </c>
      <c r="H25" s="980">
        <v>100</v>
      </c>
      <c r="I25" s="979">
        <v>0</v>
      </c>
      <c r="J25" s="980">
        <v>0</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0</v>
      </c>
      <c r="F26" s="983">
        <v>0</v>
      </c>
      <c r="G26" s="982">
        <v>1</v>
      </c>
      <c r="H26" s="983">
        <v>100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82115</v>
      </c>
      <c r="D27" s="1292">
        <f>C27/$C27*100</f>
        <v>100</v>
      </c>
      <c r="E27" s="1291">
        <f>SUM(E9:E26)</f>
        <v>15810</v>
      </c>
      <c r="F27" s="1292">
        <f>E27/$C27*100</f>
        <v>19.253485964805456</v>
      </c>
      <c r="G27" s="1291">
        <f>SUM(G9:G26)</f>
        <v>52277</v>
      </c>
      <c r="H27" s="1292">
        <f>G27/$C27*100</f>
        <v>63.663155330938316</v>
      </c>
      <c r="I27" s="1291">
        <f>SUM(I9:I26)</f>
        <v>6726</v>
      </c>
      <c r="J27" s="1292">
        <f>I27/$C27*100</f>
        <v>8.1909517140595511</v>
      </c>
      <c r="K27" s="1291">
        <f>SUM(K9:K26)</f>
        <v>7234</v>
      </c>
      <c r="L27" s="1292">
        <f>K27/$C27*100</f>
        <v>8.8095962978749309</v>
      </c>
      <c r="M27" s="1291">
        <f>SUM(M9:M26)</f>
        <v>68</v>
      </c>
      <c r="N27" s="1292">
        <f>M27/$C27*100</f>
        <v>8.2810692321743887E-2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441</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marzo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1966</v>
      </c>
      <c r="D9" s="976">
        <f>IFERROR(C9/$C9*100,"-")</f>
        <v>100</v>
      </c>
      <c r="E9" s="975">
        <v>0</v>
      </c>
      <c r="F9" s="976">
        <v>0</v>
      </c>
      <c r="G9" s="975">
        <v>1843</v>
      </c>
      <c r="H9" s="976">
        <v>93.743641912512714</v>
      </c>
      <c r="I9" s="975">
        <v>123</v>
      </c>
      <c r="J9" s="976">
        <v>6.2563580874872837</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4146</v>
      </c>
      <c r="D10" s="980">
        <f t="shared" ref="D10:D26" si="1">IFERROR(C10/$C10*100,"-")</f>
        <v>100</v>
      </c>
      <c r="E10" s="979">
        <v>0</v>
      </c>
      <c r="F10" s="980">
        <v>0</v>
      </c>
      <c r="G10" s="979">
        <v>3780</v>
      </c>
      <c r="H10" s="980">
        <v>91.172214182344419</v>
      </c>
      <c r="I10" s="979">
        <v>366</v>
      </c>
      <c r="J10" s="980">
        <v>8.8277858176555721</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1876</v>
      </c>
      <c r="D11" s="980">
        <f t="shared" si="1"/>
        <v>100</v>
      </c>
      <c r="E11" s="979">
        <v>110</v>
      </c>
      <c r="F11" s="980">
        <v>5.863539445628998</v>
      </c>
      <c r="G11" s="979">
        <v>1496</v>
      </c>
      <c r="H11" s="980">
        <v>79.744136460554373</v>
      </c>
      <c r="I11" s="979">
        <v>206</v>
      </c>
      <c r="J11" s="980">
        <v>10.980810234541579</v>
      </c>
      <c r="K11" s="979">
        <v>0</v>
      </c>
      <c r="L11" s="980">
        <v>0</v>
      </c>
      <c r="M11" s="979">
        <v>64</v>
      </c>
      <c r="N11" s="980">
        <v>3.4115138592750531</v>
      </c>
      <c r="O11" s="979">
        <v>0</v>
      </c>
      <c r="P11" s="980">
        <f t="shared" si="2"/>
        <v>0</v>
      </c>
      <c r="R11" s="977"/>
    </row>
    <row r="12" spans="1:21" s="962" customFormat="1" ht="16.5" customHeight="1" x14ac:dyDescent="0.25">
      <c r="A12" s="962">
        <v>4</v>
      </c>
      <c r="B12" s="978" t="s">
        <v>38</v>
      </c>
      <c r="C12" s="979">
        <f t="shared" si="0"/>
        <v>353</v>
      </c>
      <c r="D12" s="980">
        <f t="shared" si="1"/>
        <v>100</v>
      </c>
      <c r="E12" s="979">
        <v>0</v>
      </c>
      <c r="F12" s="980">
        <v>0</v>
      </c>
      <c r="G12" s="979">
        <v>289</v>
      </c>
      <c r="H12" s="980">
        <v>81.869688385269129</v>
      </c>
      <c r="I12" s="979">
        <v>64</v>
      </c>
      <c r="J12" s="980">
        <v>18.130311614730878</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11573</v>
      </c>
      <c r="D13" s="980">
        <f t="shared" si="1"/>
        <v>100</v>
      </c>
      <c r="E13" s="979">
        <v>5813</v>
      </c>
      <c r="F13" s="980">
        <v>50.228981249459949</v>
      </c>
      <c r="G13" s="979">
        <v>2622</v>
      </c>
      <c r="H13" s="980">
        <v>22.656182493735418</v>
      </c>
      <c r="I13" s="979">
        <v>1133</v>
      </c>
      <c r="J13" s="980">
        <v>9.7900285146461599</v>
      </c>
      <c r="K13" s="979">
        <v>1915</v>
      </c>
      <c r="L13" s="980">
        <v>16.547135574181286</v>
      </c>
      <c r="M13" s="979">
        <v>90</v>
      </c>
      <c r="N13" s="980">
        <v>0.7776721679771883</v>
      </c>
      <c r="O13" s="979">
        <v>0</v>
      </c>
      <c r="P13" s="980">
        <f t="shared" si="2"/>
        <v>0</v>
      </c>
      <c r="R13" s="977"/>
    </row>
    <row r="14" spans="1:21" s="962" customFormat="1" ht="16.5" customHeight="1" x14ac:dyDescent="0.25">
      <c r="A14" s="962">
        <v>6</v>
      </c>
      <c r="B14" s="978" t="s">
        <v>5</v>
      </c>
      <c r="C14" s="979">
        <f t="shared" si="0"/>
        <v>287</v>
      </c>
      <c r="D14" s="980">
        <f t="shared" si="1"/>
        <v>100</v>
      </c>
      <c r="E14" s="979">
        <v>0</v>
      </c>
      <c r="F14" s="980">
        <v>0</v>
      </c>
      <c r="G14" s="979">
        <v>237</v>
      </c>
      <c r="H14" s="980">
        <v>82.57839721254355</v>
      </c>
      <c r="I14" s="979">
        <v>3</v>
      </c>
      <c r="J14" s="980">
        <v>1.0452961672473868</v>
      </c>
      <c r="K14" s="979">
        <v>47</v>
      </c>
      <c r="L14" s="980">
        <v>16.376306620209057</v>
      </c>
      <c r="M14" s="979">
        <v>0</v>
      </c>
      <c r="N14" s="980">
        <v>0</v>
      </c>
      <c r="O14" s="979">
        <v>0</v>
      </c>
      <c r="P14" s="980">
        <f t="shared" si="2"/>
        <v>0</v>
      </c>
      <c r="R14" s="977"/>
    </row>
    <row r="15" spans="1:21" s="963" customFormat="1" ht="16.5" customHeight="1" x14ac:dyDescent="0.25">
      <c r="A15" s="963">
        <v>7</v>
      </c>
      <c r="B15" s="978" t="s">
        <v>4</v>
      </c>
      <c r="C15" s="979">
        <f t="shared" si="0"/>
        <v>15533</v>
      </c>
      <c r="D15" s="980">
        <f t="shared" si="1"/>
        <v>100</v>
      </c>
      <c r="E15" s="979">
        <v>1778</v>
      </c>
      <c r="F15" s="980">
        <v>11.446597566471384</v>
      </c>
      <c r="G15" s="979">
        <v>9916</v>
      </c>
      <c r="H15" s="980">
        <v>63.838279791411836</v>
      </c>
      <c r="I15" s="979">
        <v>1819</v>
      </c>
      <c r="J15" s="980">
        <v>11.710551728577867</v>
      </c>
      <c r="K15" s="979">
        <v>2020</v>
      </c>
      <c r="L15" s="980">
        <v>13.004570913538918</v>
      </c>
      <c r="M15" s="979">
        <v>0</v>
      </c>
      <c r="N15" s="980">
        <v>0</v>
      </c>
      <c r="O15" s="979">
        <v>0</v>
      </c>
      <c r="P15" s="980">
        <f t="shared" si="2"/>
        <v>0</v>
      </c>
      <c r="R15" s="977"/>
    </row>
    <row r="16" spans="1:21" s="963" customFormat="1" ht="16.5" customHeight="1" x14ac:dyDescent="0.25">
      <c r="A16" s="963">
        <v>8</v>
      </c>
      <c r="B16" s="978" t="s">
        <v>40</v>
      </c>
      <c r="C16" s="979">
        <f t="shared" si="0"/>
        <v>4654</v>
      </c>
      <c r="D16" s="980">
        <f t="shared" si="1"/>
        <v>100</v>
      </c>
      <c r="E16" s="979">
        <v>418</v>
      </c>
      <c r="F16" s="980">
        <v>8.9815212720240645</v>
      </c>
      <c r="G16" s="979">
        <v>3285</v>
      </c>
      <c r="H16" s="980">
        <v>70.584443489471425</v>
      </c>
      <c r="I16" s="979">
        <v>266</v>
      </c>
      <c r="J16" s="980">
        <v>5.7155135367425869</v>
      </c>
      <c r="K16" s="979">
        <v>685</v>
      </c>
      <c r="L16" s="980">
        <v>14.718521701761924</v>
      </c>
      <c r="M16" s="979">
        <v>0</v>
      </c>
      <c r="N16" s="980">
        <v>0</v>
      </c>
      <c r="O16" s="979">
        <v>0</v>
      </c>
      <c r="P16" s="980">
        <f t="shared" si="2"/>
        <v>0</v>
      </c>
      <c r="R16" s="977"/>
    </row>
    <row r="17" spans="1:18" s="963" customFormat="1" ht="16.5" customHeight="1" x14ac:dyDescent="0.25">
      <c r="A17" s="963">
        <v>9</v>
      </c>
      <c r="B17" s="978" t="s">
        <v>41</v>
      </c>
      <c r="C17" s="979">
        <f t="shared" si="0"/>
        <v>11737</v>
      </c>
      <c r="D17" s="980">
        <f t="shared" si="1"/>
        <v>100</v>
      </c>
      <c r="E17" s="979">
        <v>1656</v>
      </c>
      <c r="F17" s="980">
        <v>14.109227230126949</v>
      </c>
      <c r="G17" s="979">
        <v>8705</v>
      </c>
      <c r="H17" s="980">
        <v>74.167163670443898</v>
      </c>
      <c r="I17" s="979">
        <v>1376</v>
      </c>
      <c r="J17" s="980">
        <v>11.723609099429154</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10727</v>
      </c>
      <c r="D18" s="980">
        <f t="shared" si="1"/>
        <v>100</v>
      </c>
      <c r="E18" s="979">
        <v>5262</v>
      </c>
      <c r="F18" s="980">
        <v>49.053789503122964</v>
      </c>
      <c r="G18" s="979">
        <v>3931</v>
      </c>
      <c r="H18" s="980">
        <v>36.645846928311734</v>
      </c>
      <c r="I18" s="979">
        <v>342</v>
      </c>
      <c r="J18" s="980">
        <v>3.1882166495758368</v>
      </c>
      <c r="K18" s="979">
        <v>1192</v>
      </c>
      <c r="L18" s="980">
        <v>11.112146918989465</v>
      </c>
      <c r="M18" s="979">
        <v>0</v>
      </c>
      <c r="N18" s="980">
        <v>0</v>
      </c>
      <c r="O18" s="979">
        <v>0</v>
      </c>
      <c r="P18" s="980">
        <f t="shared" si="2"/>
        <v>0</v>
      </c>
      <c r="R18" s="977"/>
    </row>
    <row r="19" spans="1:18" s="962" customFormat="1" ht="16.5" customHeight="1" x14ac:dyDescent="0.25">
      <c r="A19" s="962">
        <v>11</v>
      </c>
      <c r="B19" s="978" t="s">
        <v>2</v>
      </c>
      <c r="C19" s="979">
        <f t="shared" si="0"/>
        <v>6753</v>
      </c>
      <c r="D19" s="980">
        <f t="shared" si="1"/>
        <v>100</v>
      </c>
      <c r="E19" s="979">
        <v>4385</v>
      </c>
      <c r="F19" s="980">
        <v>64.934103361468971</v>
      </c>
      <c r="G19" s="979">
        <v>1458</v>
      </c>
      <c r="H19" s="980">
        <v>21.590404264771212</v>
      </c>
      <c r="I19" s="979">
        <v>362</v>
      </c>
      <c r="J19" s="980">
        <v>5.360580482748408</v>
      </c>
      <c r="K19" s="979">
        <v>548</v>
      </c>
      <c r="L19" s="980">
        <v>8.1149118910114026</v>
      </c>
      <c r="M19" s="979">
        <v>0</v>
      </c>
      <c r="N19" s="980">
        <v>0</v>
      </c>
      <c r="O19" s="979">
        <v>0</v>
      </c>
      <c r="P19" s="980">
        <f t="shared" si="2"/>
        <v>0</v>
      </c>
      <c r="R19" s="977"/>
    </row>
    <row r="20" spans="1:18" s="962" customFormat="1" ht="16.5" customHeight="1" x14ac:dyDescent="0.25">
      <c r="A20" s="962">
        <v>12</v>
      </c>
      <c r="B20" s="978" t="s">
        <v>35</v>
      </c>
      <c r="C20" s="979">
        <f t="shared" si="0"/>
        <v>6702</v>
      </c>
      <c r="D20" s="980">
        <f t="shared" si="1"/>
        <v>100</v>
      </c>
      <c r="E20" s="979">
        <v>1870</v>
      </c>
      <c r="F20" s="980">
        <v>27.902118770516264</v>
      </c>
      <c r="G20" s="979">
        <v>2906</v>
      </c>
      <c r="H20" s="980">
        <v>43.360190987764845</v>
      </c>
      <c r="I20" s="979">
        <v>1248</v>
      </c>
      <c r="J20" s="980">
        <v>18.621307072515666</v>
      </c>
      <c r="K20" s="979">
        <v>678</v>
      </c>
      <c r="L20" s="980">
        <v>10.116383169203223</v>
      </c>
      <c r="M20" s="979">
        <v>0</v>
      </c>
      <c r="N20" s="980">
        <v>0</v>
      </c>
      <c r="O20" s="979">
        <v>0</v>
      </c>
      <c r="P20" s="980">
        <f t="shared" si="2"/>
        <v>0</v>
      </c>
      <c r="R20" s="977"/>
    </row>
    <row r="21" spans="1:18" s="962" customFormat="1" ht="16.5" customHeight="1" x14ac:dyDescent="0.25">
      <c r="A21" s="962">
        <v>13</v>
      </c>
      <c r="B21" s="978" t="s">
        <v>42</v>
      </c>
      <c r="C21" s="979">
        <f t="shared" si="0"/>
        <v>11385</v>
      </c>
      <c r="D21" s="980">
        <f t="shared" si="1"/>
        <v>100</v>
      </c>
      <c r="E21" s="979">
        <v>1260</v>
      </c>
      <c r="F21" s="980">
        <v>11.067193675889328</v>
      </c>
      <c r="G21" s="979">
        <v>6744</v>
      </c>
      <c r="H21" s="980">
        <v>59.235836627140969</v>
      </c>
      <c r="I21" s="979">
        <v>956</v>
      </c>
      <c r="J21" s="980">
        <v>8.3970136144049192</v>
      </c>
      <c r="K21" s="979">
        <v>2425</v>
      </c>
      <c r="L21" s="980">
        <v>21.299956082564776</v>
      </c>
      <c r="M21" s="979">
        <v>0</v>
      </c>
      <c r="N21" s="980">
        <v>0</v>
      </c>
      <c r="O21" s="979">
        <v>0</v>
      </c>
      <c r="P21" s="980">
        <f t="shared" si="2"/>
        <v>0</v>
      </c>
      <c r="R21" s="977"/>
    </row>
    <row r="22" spans="1:18" s="962" customFormat="1" ht="16.5" customHeight="1" x14ac:dyDescent="0.25">
      <c r="A22" s="962">
        <v>14</v>
      </c>
      <c r="B22" s="978" t="s">
        <v>43</v>
      </c>
      <c r="C22" s="979">
        <f t="shared" si="0"/>
        <v>590</v>
      </c>
      <c r="D22" s="980">
        <f t="shared" si="1"/>
        <v>100</v>
      </c>
      <c r="E22" s="979">
        <v>0</v>
      </c>
      <c r="F22" s="980">
        <v>0</v>
      </c>
      <c r="G22" s="979">
        <v>296</v>
      </c>
      <c r="H22" s="980">
        <v>50.169491525423723</v>
      </c>
      <c r="I22" s="979">
        <v>124</v>
      </c>
      <c r="J22" s="980">
        <v>21.01694915254237</v>
      </c>
      <c r="K22" s="979">
        <v>170</v>
      </c>
      <c r="L22" s="980">
        <v>28.8135593220339</v>
      </c>
      <c r="M22" s="979">
        <v>0</v>
      </c>
      <c r="N22" s="980">
        <v>0</v>
      </c>
      <c r="O22" s="979">
        <v>0</v>
      </c>
      <c r="P22" s="980">
        <f t="shared" si="2"/>
        <v>0</v>
      </c>
      <c r="R22" s="977"/>
    </row>
    <row r="23" spans="1:18" s="962" customFormat="1" ht="16.5" customHeight="1" x14ac:dyDescent="0.25">
      <c r="A23" s="962">
        <v>15</v>
      </c>
      <c r="B23" s="978" t="s">
        <v>44</v>
      </c>
      <c r="C23" s="979">
        <f t="shared" si="0"/>
        <v>1410</v>
      </c>
      <c r="D23" s="980">
        <f t="shared" si="1"/>
        <v>100</v>
      </c>
      <c r="E23" s="979">
        <v>654</v>
      </c>
      <c r="F23" s="980">
        <v>46.382978723404257</v>
      </c>
      <c r="G23" s="979">
        <v>620</v>
      </c>
      <c r="H23" s="980">
        <v>43.971631205673759</v>
      </c>
      <c r="I23" s="979">
        <v>136</v>
      </c>
      <c r="J23" s="980">
        <v>9.6453900709219855</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694</v>
      </c>
      <c r="D24" s="980">
        <f t="shared" si="1"/>
        <v>100</v>
      </c>
      <c r="E24" s="979">
        <v>0</v>
      </c>
      <c r="F24" s="980">
        <v>0</v>
      </c>
      <c r="G24" s="979">
        <v>687</v>
      </c>
      <c r="H24" s="980">
        <v>98.991354466858795</v>
      </c>
      <c r="I24" s="979">
        <v>7</v>
      </c>
      <c r="J24" s="980">
        <v>1.0086455331412103</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489</v>
      </c>
      <c r="D25" s="980">
        <f t="shared" si="1"/>
        <v>100</v>
      </c>
      <c r="E25" s="979">
        <v>0</v>
      </c>
      <c r="F25" s="980">
        <v>0</v>
      </c>
      <c r="G25" s="979">
        <v>489</v>
      </c>
      <c r="H25" s="980">
        <v>100</v>
      </c>
      <c r="I25" s="979">
        <v>0</v>
      </c>
      <c r="J25" s="980">
        <v>0</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2</v>
      </c>
      <c r="F26" s="983">
        <v>50</v>
      </c>
      <c r="G26" s="982">
        <v>2</v>
      </c>
      <c r="H26" s="983">
        <v>50</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90879</v>
      </c>
      <c r="D27" s="1290">
        <f>C27/$C27*100</f>
        <v>100</v>
      </c>
      <c r="E27" s="1291">
        <f>SUM(E9:E26)</f>
        <v>23208</v>
      </c>
      <c r="F27" s="1292">
        <f>E27/$C27*100</f>
        <v>25.537252830686956</v>
      </c>
      <c r="G27" s="1291">
        <f>SUM(G9:G26)</f>
        <v>49306</v>
      </c>
      <c r="H27" s="1292">
        <f>G27/$C27*100</f>
        <v>54.254558258783661</v>
      </c>
      <c r="I27" s="1291">
        <f>SUM(I9:I26)</f>
        <v>8531</v>
      </c>
      <c r="J27" s="1292">
        <f>I27/$C27*100</f>
        <v>9.3872071655718035</v>
      </c>
      <c r="K27" s="1291">
        <f>SUM(K9:K26)</f>
        <v>9680</v>
      </c>
      <c r="L27" s="1292">
        <f>K27/$C27*100</f>
        <v>10.651525654991802</v>
      </c>
      <c r="M27" s="1291">
        <f>SUM(M9:M26)</f>
        <v>154</v>
      </c>
      <c r="N27" s="1292">
        <f>M27/$C27*100</f>
        <v>0.16945608996577868</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440</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marzo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107</v>
      </c>
      <c r="D9" s="976">
        <f>IFERROR(C9/$C9*100,"-")</f>
        <v>100</v>
      </c>
      <c r="E9" s="975">
        <v>0</v>
      </c>
      <c r="F9" s="976">
        <v>0</v>
      </c>
      <c r="G9" s="975">
        <v>16</v>
      </c>
      <c r="H9" s="976">
        <v>14.953271028037381</v>
      </c>
      <c r="I9" s="975">
        <v>91</v>
      </c>
      <c r="J9" s="976">
        <v>85.046728971962608</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1939</v>
      </c>
      <c r="D10" s="980">
        <f t="shared" ref="D10:D26" si="1">IFERROR(C10/$C10*100,"-")</f>
        <v>100</v>
      </c>
      <c r="E10" s="979">
        <v>0</v>
      </c>
      <c r="F10" s="980">
        <v>0</v>
      </c>
      <c r="G10" s="979">
        <v>36</v>
      </c>
      <c r="H10" s="980">
        <v>1.8566271273852502</v>
      </c>
      <c r="I10" s="979">
        <v>1903</v>
      </c>
      <c r="J10" s="980">
        <v>98.143372872614748</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1660</v>
      </c>
      <c r="D11" s="980">
        <f t="shared" si="1"/>
        <v>100</v>
      </c>
      <c r="E11" s="979">
        <v>140</v>
      </c>
      <c r="F11" s="980">
        <v>8.4337349397590362</v>
      </c>
      <c r="G11" s="979">
        <v>18</v>
      </c>
      <c r="H11" s="980">
        <v>1.0843373493975903</v>
      </c>
      <c r="I11" s="979">
        <v>171</v>
      </c>
      <c r="J11" s="980">
        <v>10.301204819277109</v>
      </c>
      <c r="K11" s="979">
        <v>1124</v>
      </c>
      <c r="L11" s="980">
        <v>67.710843373493972</v>
      </c>
      <c r="M11" s="979">
        <v>207</v>
      </c>
      <c r="N11" s="980">
        <v>12.46987951807229</v>
      </c>
      <c r="O11" s="979">
        <v>0</v>
      </c>
      <c r="P11" s="980">
        <f t="shared" si="2"/>
        <v>0</v>
      </c>
      <c r="R11" s="977"/>
    </row>
    <row r="12" spans="1:21" s="962" customFormat="1" ht="16.5" customHeight="1" x14ac:dyDescent="0.25">
      <c r="A12" s="962">
        <v>4</v>
      </c>
      <c r="B12" s="978" t="s">
        <v>38</v>
      </c>
      <c r="C12" s="979">
        <f t="shared" si="0"/>
        <v>50</v>
      </c>
      <c r="D12" s="980">
        <f t="shared" si="1"/>
        <v>100</v>
      </c>
      <c r="E12" s="979">
        <v>0</v>
      </c>
      <c r="F12" s="980">
        <v>0</v>
      </c>
      <c r="G12" s="979">
        <v>0</v>
      </c>
      <c r="H12" s="980">
        <v>0</v>
      </c>
      <c r="I12" s="979">
        <v>50</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11116</v>
      </c>
      <c r="D13" s="980">
        <f t="shared" si="1"/>
        <v>100</v>
      </c>
      <c r="E13" s="979">
        <v>6525</v>
      </c>
      <c r="F13" s="980">
        <v>58.699172364159772</v>
      </c>
      <c r="G13" s="979">
        <v>7</v>
      </c>
      <c r="H13" s="980">
        <v>6.2972292191435769E-2</v>
      </c>
      <c r="I13" s="979">
        <v>2160</v>
      </c>
      <c r="J13" s="980">
        <v>19.431450161928751</v>
      </c>
      <c r="K13" s="979">
        <v>2299</v>
      </c>
      <c r="L13" s="980">
        <v>20.68189996401583</v>
      </c>
      <c r="M13" s="979">
        <v>125</v>
      </c>
      <c r="N13" s="980">
        <v>1.1245052177042101</v>
      </c>
      <c r="O13" s="979">
        <v>0</v>
      </c>
      <c r="P13" s="980">
        <f t="shared" si="2"/>
        <v>0</v>
      </c>
      <c r="R13" s="977"/>
    </row>
    <row r="14" spans="1:21" s="962" customFormat="1" ht="16.5" customHeight="1" x14ac:dyDescent="0.25">
      <c r="A14" s="962">
        <v>6</v>
      </c>
      <c r="B14" s="978" t="s">
        <v>5</v>
      </c>
      <c r="C14" s="979">
        <f t="shared" si="0"/>
        <v>23</v>
      </c>
      <c r="D14" s="980">
        <f t="shared" si="1"/>
        <v>100</v>
      </c>
      <c r="E14" s="979">
        <v>0</v>
      </c>
      <c r="F14" s="980">
        <v>0</v>
      </c>
      <c r="G14" s="979">
        <v>0</v>
      </c>
      <c r="H14" s="980">
        <v>0</v>
      </c>
      <c r="I14" s="979">
        <v>1</v>
      </c>
      <c r="J14" s="980">
        <v>4.3478260869565215</v>
      </c>
      <c r="K14" s="979">
        <v>22</v>
      </c>
      <c r="L14" s="980">
        <v>95.652173913043484</v>
      </c>
      <c r="M14" s="979">
        <v>0</v>
      </c>
      <c r="N14" s="980">
        <v>0</v>
      </c>
      <c r="O14" s="979">
        <v>0</v>
      </c>
      <c r="P14" s="980">
        <f t="shared" si="2"/>
        <v>0</v>
      </c>
      <c r="R14" s="977"/>
    </row>
    <row r="15" spans="1:21" s="963" customFormat="1" ht="16.5" customHeight="1" x14ac:dyDescent="0.25">
      <c r="A15" s="963">
        <v>7</v>
      </c>
      <c r="B15" s="978" t="s">
        <v>4</v>
      </c>
      <c r="C15" s="979">
        <f t="shared" si="0"/>
        <v>15035</v>
      </c>
      <c r="D15" s="980">
        <f t="shared" si="1"/>
        <v>100</v>
      </c>
      <c r="E15" s="979">
        <v>3553</v>
      </c>
      <c r="F15" s="980">
        <v>23.631526438310608</v>
      </c>
      <c r="G15" s="979">
        <v>2</v>
      </c>
      <c r="H15" s="980">
        <v>1.3302294645826405E-2</v>
      </c>
      <c r="I15" s="979">
        <v>9643</v>
      </c>
      <c r="J15" s="980">
        <v>64.137013634852011</v>
      </c>
      <c r="K15" s="979">
        <v>1837</v>
      </c>
      <c r="L15" s="980">
        <v>12.218157632191554</v>
      </c>
      <c r="M15" s="979">
        <v>0</v>
      </c>
      <c r="N15" s="980">
        <v>0</v>
      </c>
      <c r="O15" s="979">
        <v>0</v>
      </c>
      <c r="P15" s="980">
        <f t="shared" si="2"/>
        <v>0</v>
      </c>
      <c r="R15" s="977"/>
    </row>
    <row r="16" spans="1:21" s="963" customFormat="1" ht="16.5" customHeight="1" x14ac:dyDescent="0.25">
      <c r="A16" s="963">
        <v>8</v>
      </c>
      <c r="B16" s="978" t="s">
        <v>40</v>
      </c>
      <c r="C16" s="979">
        <f t="shared" si="0"/>
        <v>3597</v>
      </c>
      <c r="D16" s="980">
        <f t="shared" si="1"/>
        <v>100</v>
      </c>
      <c r="E16" s="979">
        <v>764</v>
      </c>
      <c r="F16" s="980">
        <v>21.239922157353348</v>
      </c>
      <c r="G16" s="979">
        <v>1846</v>
      </c>
      <c r="H16" s="980">
        <v>51.320544898526556</v>
      </c>
      <c r="I16" s="979">
        <v>133</v>
      </c>
      <c r="J16" s="980">
        <v>3.69752571587434</v>
      </c>
      <c r="K16" s="979">
        <v>854</v>
      </c>
      <c r="L16" s="980">
        <v>23.742007228245761</v>
      </c>
      <c r="M16" s="979">
        <v>0</v>
      </c>
      <c r="N16" s="980">
        <v>0</v>
      </c>
      <c r="O16" s="979">
        <v>0</v>
      </c>
      <c r="P16" s="980">
        <f t="shared" si="2"/>
        <v>0</v>
      </c>
      <c r="R16" s="977"/>
    </row>
    <row r="17" spans="1:18" s="963" customFormat="1" ht="16.5" customHeight="1" x14ac:dyDescent="0.25">
      <c r="A17" s="963">
        <v>9</v>
      </c>
      <c r="B17" s="978" t="s">
        <v>41</v>
      </c>
      <c r="C17" s="979">
        <f t="shared" si="0"/>
        <v>4187</v>
      </c>
      <c r="D17" s="980">
        <f t="shared" si="1"/>
        <v>100</v>
      </c>
      <c r="E17" s="979">
        <v>3355</v>
      </c>
      <c r="F17" s="980">
        <v>80.128970623358015</v>
      </c>
      <c r="G17" s="979">
        <v>5</v>
      </c>
      <c r="H17" s="980">
        <v>0.11941724385001193</v>
      </c>
      <c r="I17" s="979">
        <v>827</v>
      </c>
      <c r="J17" s="980">
        <v>19.751612132791976</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8778</v>
      </c>
      <c r="D18" s="980">
        <f t="shared" si="1"/>
        <v>100</v>
      </c>
      <c r="E18" s="979">
        <v>6424</v>
      </c>
      <c r="F18" s="980">
        <v>73.182957393483704</v>
      </c>
      <c r="G18" s="979">
        <v>1375</v>
      </c>
      <c r="H18" s="980">
        <v>15.664160401002505</v>
      </c>
      <c r="I18" s="979">
        <v>81</v>
      </c>
      <c r="J18" s="980">
        <v>0.92276144907723845</v>
      </c>
      <c r="K18" s="979">
        <v>898</v>
      </c>
      <c r="L18" s="980">
        <v>10.230120756436547</v>
      </c>
      <c r="M18" s="979">
        <v>0</v>
      </c>
      <c r="N18" s="980">
        <v>0</v>
      </c>
      <c r="O18" s="979">
        <v>0</v>
      </c>
      <c r="P18" s="980">
        <f t="shared" si="2"/>
        <v>0</v>
      </c>
      <c r="R18" s="977"/>
    </row>
    <row r="19" spans="1:18" s="962" customFormat="1" ht="16.5" customHeight="1" x14ac:dyDescent="0.25">
      <c r="A19" s="962">
        <v>11</v>
      </c>
      <c r="B19" s="978" t="s">
        <v>2</v>
      </c>
      <c r="C19" s="979">
        <f t="shared" si="0"/>
        <v>7273</v>
      </c>
      <c r="D19" s="980">
        <f t="shared" si="1"/>
        <v>100</v>
      </c>
      <c r="E19" s="979">
        <v>6148</v>
      </c>
      <c r="F19" s="980">
        <v>84.531830056372883</v>
      </c>
      <c r="G19" s="979">
        <v>0</v>
      </c>
      <c r="H19" s="980">
        <v>0</v>
      </c>
      <c r="I19" s="979">
        <v>298</v>
      </c>
      <c r="J19" s="980">
        <v>4.0973463495118931</v>
      </c>
      <c r="K19" s="979">
        <v>827</v>
      </c>
      <c r="L19" s="980">
        <v>11.370823594115221</v>
      </c>
      <c r="M19" s="979">
        <v>0</v>
      </c>
      <c r="N19" s="980">
        <v>0</v>
      </c>
      <c r="O19" s="979">
        <v>0</v>
      </c>
      <c r="P19" s="980">
        <f t="shared" si="2"/>
        <v>0</v>
      </c>
      <c r="R19" s="977"/>
    </row>
    <row r="20" spans="1:18" s="962" customFormat="1" ht="16.5" customHeight="1" x14ac:dyDescent="0.25">
      <c r="A20" s="962">
        <v>12</v>
      </c>
      <c r="B20" s="978" t="s">
        <v>35</v>
      </c>
      <c r="C20" s="979">
        <f t="shared" si="0"/>
        <v>7112</v>
      </c>
      <c r="D20" s="980">
        <f t="shared" si="1"/>
        <v>100</v>
      </c>
      <c r="E20" s="979">
        <v>3066</v>
      </c>
      <c r="F20" s="980">
        <v>43.110236220472444</v>
      </c>
      <c r="G20" s="979">
        <v>666</v>
      </c>
      <c r="H20" s="980">
        <v>9.3644544431945995</v>
      </c>
      <c r="I20" s="979">
        <v>1568</v>
      </c>
      <c r="J20" s="980">
        <v>22.047244094488189</v>
      </c>
      <c r="K20" s="979">
        <v>1812</v>
      </c>
      <c r="L20" s="980">
        <v>25.478065241844771</v>
      </c>
      <c r="M20" s="979">
        <v>0</v>
      </c>
      <c r="N20" s="980">
        <v>0</v>
      </c>
      <c r="O20" s="979">
        <v>0</v>
      </c>
      <c r="P20" s="980">
        <f t="shared" si="2"/>
        <v>0</v>
      </c>
      <c r="R20" s="977"/>
    </row>
    <row r="21" spans="1:18" s="962" customFormat="1" ht="16.5" customHeight="1" x14ac:dyDescent="0.25">
      <c r="A21" s="962">
        <v>13</v>
      </c>
      <c r="B21" s="978" t="s">
        <v>42</v>
      </c>
      <c r="C21" s="979">
        <f t="shared" si="0"/>
        <v>5459</v>
      </c>
      <c r="D21" s="980">
        <f t="shared" si="1"/>
        <v>100</v>
      </c>
      <c r="E21" s="979">
        <v>1075</v>
      </c>
      <c r="F21" s="980">
        <v>19.692251328082065</v>
      </c>
      <c r="G21" s="979">
        <v>2</v>
      </c>
      <c r="H21" s="980">
        <v>3.6636746656896868E-2</v>
      </c>
      <c r="I21" s="979">
        <v>415</v>
      </c>
      <c r="J21" s="980">
        <v>7.6021249313061006</v>
      </c>
      <c r="K21" s="979">
        <v>3967</v>
      </c>
      <c r="L21" s="980">
        <v>72.668986993954931</v>
      </c>
      <c r="M21" s="979">
        <v>0</v>
      </c>
      <c r="N21" s="980">
        <v>0</v>
      </c>
      <c r="O21" s="979">
        <v>0</v>
      </c>
      <c r="P21" s="980">
        <f t="shared" si="2"/>
        <v>0</v>
      </c>
      <c r="R21" s="977"/>
    </row>
    <row r="22" spans="1:18" s="962" customFormat="1" ht="16.5" customHeight="1" x14ac:dyDescent="0.25">
      <c r="A22" s="962">
        <v>14</v>
      </c>
      <c r="B22" s="978" t="s">
        <v>43</v>
      </c>
      <c r="C22" s="979">
        <f t="shared" si="0"/>
        <v>224</v>
      </c>
      <c r="D22" s="980">
        <f t="shared" si="1"/>
        <v>100</v>
      </c>
      <c r="E22" s="979">
        <v>0</v>
      </c>
      <c r="F22" s="980">
        <v>0</v>
      </c>
      <c r="G22" s="979">
        <v>0</v>
      </c>
      <c r="H22" s="980">
        <v>0</v>
      </c>
      <c r="I22" s="979">
        <v>85</v>
      </c>
      <c r="J22" s="980">
        <v>37.946428571428569</v>
      </c>
      <c r="K22" s="979">
        <v>139</v>
      </c>
      <c r="L22" s="980">
        <v>62.053571428571431</v>
      </c>
      <c r="M22" s="979">
        <v>0</v>
      </c>
      <c r="N22" s="980">
        <v>0</v>
      </c>
      <c r="O22" s="979">
        <v>0</v>
      </c>
      <c r="P22" s="980">
        <f t="shared" si="2"/>
        <v>0</v>
      </c>
      <c r="R22" s="977"/>
    </row>
    <row r="23" spans="1:18" s="962" customFormat="1" ht="16.5" customHeight="1" x14ac:dyDescent="0.25">
      <c r="A23" s="962">
        <v>15</v>
      </c>
      <c r="B23" s="978" t="s">
        <v>44</v>
      </c>
      <c r="C23" s="979">
        <f t="shared" si="0"/>
        <v>927</v>
      </c>
      <c r="D23" s="980">
        <f t="shared" si="1"/>
        <v>100</v>
      </c>
      <c r="E23" s="979">
        <v>572</v>
      </c>
      <c r="F23" s="980">
        <v>61.704422869471408</v>
      </c>
      <c r="G23" s="979">
        <v>13</v>
      </c>
      <c r="H23" s="980">
        <v>1.4023732470334414</v>
      </c>
      <c r="I23" s="979">
        <v>204</v>
      </c>
      <c r="J23" s="980">
        <v>22.006472491909385</v>
      </c>
      <c r="K23" s="979">
        <v>138</v>
      </c>
      <c r="L23" s="980">
        <v>14.886731391585762</v>
      </c>
      <c r="M23" s="979">
        <v>0</v>
      </c>
      <c r="N23" s="980">
        <v>0</v>
      </c>
      <c r="O23" s="979">
        <v>0</v>
      </c>
      <c r="P23" s="980">
        <f t="shared" si="2"/>
        <v>0</v>
      </c>
      <c r="R23" s="977"/>
    </row>
    <row r="24" spans="1:18" s="962" customFormat="1" ht="16.5" customHeight="1" x14ac:dyDescent="0.25">
      <c r="A24" s="962">
        <v>16</v>
      </c>
      <c r="B24" s="978" t="s">
        <v>45</v>
      </c>
      <c r="C24" s="979">
        <f t="shared" si="0"/>
        <v>40</v>
      </c>
      <c r="D24" s="980">
        <f t="shared" si="1"/>
        <v>100</v>
      </c>
      <c r="E24" s="979">
        <v>0</v>
      </c>
      <c r="F24" s="980">
        <v>0</v>
      </c>
      <c r="G24" s="979">
        <v>36</v>
      </c>
      <c r="H24" s="980">
        <v>90</v>
      </c>
      <c r="I24" s="979">
        <v>4</v>
      </c>
      <c r="J24" s="980">
        <v>10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41</v>
      </c>
      <c r="D25" s="980">
        <f t="shared" si="1"/>
        <v>100</v>
      </c>
      <c r="E25" s="979">
        <v>0</v>
      </c>
      <c r="F25" s="980">
        <v>0</v>
      </c>
      <c r="G25" s="979">
        <v>15</v>
      </c>
      <c r="H25" s="980">
        <v>36.585365853658537</v>
      </c>
      <c r="I25" s="979">
        <v>26</v>
      </c>
      <c r="J25" s="980">
        <v>63.414634146341463</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67569</v>
      </c>
      <c r="D27" s="1292">
        <f>C27/$C27*100</f>
        <v>100</v>
      </c>
      <c r="E27" s="1291">
        <f>SUM(E9:E26)</f>
        <v>31623</v>
      </c>
      <c r="F27" s="1292">
        <f>E27/$C27*100</f>
        <v>46.801047817786262</v>
      </c>
      <c r="G27" s="1291">
        <f>SUM(G9:G26)</f>
        <v>4037</v>
      </c>
      <c r="H27" s="1292">
        <f>G27/$C27*100</f>
        <v>5.9746333377732395</v>
      </c>
      <c r="I27" s="1291">
        <f>SUM(I9:I26)</f>
        <v>17660</v>
      </c>
      <c r="J27" s="1292">
        <f>I27/$C27*100</f>
        <v>26.136245911586677</v>
      </c>
      <c r="K27" s="1291">
        <f>SUM(K9:K26)</f>
        <v>13917</v>
      </c>
      <c r="L27" s="1292">
        <f>K27/$C27*100</f>
        <v>20.596723349464991</v>
      </c>
      <c r="M27" s="1291">
        <f>SUM(M9:M26)</f>
        <v>332</v>
      </c>
      <c r="N27" s="1292">
        <f>M27/$C27*100</f>
        <v>0.49134958338883217</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99"/>
      <c r="C2" s="1699"/>
      <c r="D2" s="1699"/>
      <c r="E2" s="1699"/>
      <c r="F2" s="1699"/>
      <c r="G2" s="1699"/>
      <c r="H2" s="1699"/>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700" t="s">
        <v>443</v>
      </c>
      <c r="C4" s="1700"/>
      <c r="D4" s="1700"/>
      <c r="E4" s="1700"/>
      <c r="F4" s="1700"/>
      <c r="G4" s="1700"/>
      <c r="H4" s="1700"/>
      <c r="I4" s="1700"/>
      <c r="J4" s="1700"/>
      <c r="K4" s="1700"/>
      <c r="L4" s="1700"/>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701" t="s">
        <v>499</v>
      </c>
      <c r="C5" s="1701"/>
      <c r="D5" s="1701"/>
      <c r="E5" s="1701"/>
      <c r="F5" s="1701"/>
      <c r="G5" s="1701"/>
      <c r="H5" s="1701"/>
      <c r="I5" s="1701"/>
      <c r="J5" s="1701"/>
      <c r="K5" s="1701"/>
      <c r="L5" s="1701"/>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98"/>
      <c r="D7" s="1698"/>
      <c r="E7" s="1698"/>
      <c r="F7" s="1698"/>
      <c r="G7" s="1698"/>
      <c r="H7" s="1698"/>
      <c r="I7" s="127"/>
      <c r="J7" s="1698"/>
      <c r="K7" s="1698"/>
      <c r="L7" s="1698"/>
      <c r="M7" s="1698"/>
      <c r="N7" s="127"/>
      <c r="O7" s="127"/>
      <c r="P7" s="127"/>
      <c r="Q7" s="1698"/>
      <c r="R7" s="1698"/>
      <c r="S7" s="1698"/>
      <c r="T7" s="1698"/>
      <c r="U7" s="1698"/>
      <c r="V7" s="1698"/>
      <c r="W7" s="127"/>
      <c r="X7" s="127"/>
      <c r="AF7" s="1695"/>
      <c r="AG7" s="1695"/>
      <c r="AH7" s="1695"/>
      <c r="AI7" s="1695"/>
      <c r="AJ7" s="1695"/>
      <c r="AK7" s="1695"/>
      <c r="AL7" s="1695"/>
      <c r="AM7" s="1695"/>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96"/>
      <c r="B9" s="207" t="s">
        <v>139</v>
      </c>
      <c r="C9" s="1007">
        <v>284128</v>
      </c>
      <c r="D9" s="1008">
        <v>0.36284181477096988</v>
      </c>
      <c r="E9" s="1009"/>
      <c r="F9" s="1009"/>
      <c r="G9" s="1009"/>
      <c r="H9" s="1009" t="s">
        <v>140</v>
      </c>
      <c r="I9" s="207">
        <v>215249</v>
      </c>
      <c r="J9" s="1008">
        <v>0.274903288509947</v>
      </c>
      <c r="K9" s="1009"/>
      <c r="L9" s="1009"/>
      <c r="M9" s="1009"/>
      <c r="N9" s="127"/>
      <c r="O9" s="1697"/>
      <c r="P9" s="1010"/>
      <c r="Q9" s="1009"/>
      <c r="R9" s="1009"/>
      <c r="S9" s="1009"/>
      <c r="T9" s="1009"/>
      <c r="U9" s="1009"/>
      <c r="V9" s="1009"/>
      <c r="W9" s="127"/>
      <c r="X9" s="127"/>
      <c r="AD9" s="1696"/>
      <c r="AE9" s="1011"/>
      <c r="AF9" s="1012"/>
      <c r="AG9" s="1012"/>
      <c r="AH9" s="1012"/>
      <c r="AI9" s="1012"/>
      <c r="AJ9" s="1012"/>
      <c r="AK9" s="1012"/>
      <c r="AL9" s="1012"/>
      <c r="AM9" s="1012"/>
    </row>
    <row r="10" spans="1:39" s="201" customFormat="1" x14ac:dyDescent="0.35">
      <c r="A10" s="1696"/>
      <c r="B10" s="207" t="s">
        <v>143</v>
      </c>
      <c r="C10" s="1007">
        <v>178749</v>
      </c>
      <c r="D10" s="1008">
        <v>0.22826898985139127</v>
      </c>
      <c r="E10" s="1009"/>
      <c r="F10" s="1009"/>
      <c r="G10" s="1009"/>
      <c r="H10" s="1009" t="s">
        <v>142</v>
      </c>
      <c r="I10" s="207">
        <v>373103</v>
      </c>
      <c r="J10" s="1008">
        <v>0.4765050785505473</v>
      </c>
      <c r="K10" s="1009"/>
      <c r="L10" s="1009"/>
      <c r="M10" s="1009"/>
      <c r="N10" s="127"/>
      <c r="O10" s="1697"/>
      <c r="P10" s="1010"/>
      <c r="Q10" s="1009"/>
      <c r="R10" s="1009"/>
      <c r="S10" s="1009"/>
      <c r="T10" s="1009"/>
      <c r="U10" s="1009"/>
      <c r="V10" s="1009"/>
      <c r="W10" s="127"/>
      <c r="X10" s="127"/>
      <c r="AD10" s="1696"/>
      <c r="AE10" s="1011"/>
      <c r="AF10" s="1012"/>
      <c r="AG10" s="1012"/>
      <c r="AH10" s="1012"/>
      <c r="AI10" s="1012"/>
      <c r="AJ10" s="1012"/>
      <c r="AK10" s="1012"/>
      <c r="AL10" s="1012"/>
      <c r="AM10" s="1012"/>
    </row>
    <row r="11" spans="1:39" s="201" customFormat="1" x14ac:dyDescent="0.35">
      <c r="A11" s="1696"/>
      <c r="B11" s="207" t="s">
        <v>141</v>
      </c>
      <c r="C11" s="1007">
        <v>158048</v>
      </c>
      <c r="D11" s="1008">
        <v>0.20183305813197661</v>
      </c>
      <c r="E11" s="1009"/>
      <c r="F11" s="1009"/>
      <c r="G11" s="1009"/>
      <c r="H11" s="1009" t="s">
        <v>144</v>
      </c>
      <c r="I11" s="207">
        <v>137641</v>
      </c>
      <c r="J11" s="1008">
        <v>0.17578694225663125</v>
      </c>
      <c r="K11" s="1009"/>
      <c r="L11" s="1009"/>
      <c r="M11" s="1009"/>
      <c r="N11" s="127"/>
      <c r="O11" s="1697"/>
      <c r="P11" s="1010"/>
      <c r="Q11" s="1009"/>
      <c r="R11" s="1009"/>
      <c r="S11" s="1009"/>
      <c r="T11" s="1009"/>
      <c r="U11" s="1009"/>
      <c r="V11" s="1009"/>
      <c r="W11" s="127"/>
      <c r="X11" s="127"/>
      <c r="AD11" s="1696"/>
      <c r="AE11" s="1011"/>
      <c r="AF11" s="1012"/>
      <c r="AG11" s="1012"/>
      <c r="AH11" s="1012"/>
      <c r="AI11" s="1012"/>
      <c r="AJ11" s="1012"/>
      <c r="AK11" s="1012"/>
      <c r="AL11" s="1012"/>
      <c r="AM11" s="1012"/>
    </row>
    <row r="12" spans="1:39" s="201" customFormat="1" x14ac:dyDescent="0.35">
      <c r="A12" s="1696"/>
      <c r="B12" s="207" t="s">
        <v>147</v>
      </c>
      <c r="C12" s="1007">
        <v>32960</v>
      </c>
      <c r="D12" s="1008">
        <v>4.2091121659432254E-2</v>
      </c>
      <c r="E12" s="1009"/>
      <c r="F12" s="1009"/>
      <c r="G12" s="1009"/>
      <c r="H12" s="1009" t="s">
        <v>146</v>
      </c>
      <c r="I12" s="207">
        <v>49929</v>
      </c>
      <c r="J12" s="1008">
        <v>6.3766364963429079E-2</v>
      </c>
      <c r="K12" s="1009"/>
      <c r="L12" s="1009"/>
      <c r="M12" s="1009"/>
      <c r="N12" s="127"/>
      <c r="O12" s="1697"/>
      <c r="P12" s="1010"/>
      <c r="Q12" s="1009"/>
      <c r="R12" s="1009"/>
      <c r="S12" s="1009"/>
      <c r="T12" s="1009"/>
      <c r="U12" s="1009"/>
      <c r="V12" s="1009"/>
      <c r="W12" s="127"/>
      <c r="X12" s="127"/>
      <c r="AD12" s="1696"/>
      <c r="AE12" s="1011"/>
      <c r="AF12" s="1012"/>
      <c r="AG12" s="1012"/>
      <c r="AH12" s="1012"/>
      <c r="AI12" s="1012"/>
      <c r="AJ12" s="1012"/>
      <c r="AK12" s="1012"/>
      <c r="AL12" s="1012"/>
      <c r="AM12" s="1012"/>
    </row>
    <row r="13" spans="1:39" s="201" customFormat="1" x14ac:dyDescent="0.35">
      <c r="A13" s="1696"/>
      <c r="B13" s="207" t="s">
        <v>145</v>
      </c>
      <c r="C13" s="1007">
        <v>25382</v>
      </c>
      <c r="D13" s="1008">
        <v>3.2413739379845555E-2</v>
      </c>
      <c r="E13" s="1009"/>
      <c r="F13" s="1009"/>
      <c r="G13" s="1009"/>
      <c r="H13" s="1009" t="s">
        <v>148</v>
      </c>
      <c r="I13" s="207">
        <v>7077</v>
      </c>
      <c r="J13" s="1008">
        <v>9.0383257194453625E-3</v>
      </c>
      <c r="K13" s="1009"/>
      <c r="L13" s="1009"/>
      <c r="M13" s="1009"/>
      <c r="N13" s="127"/>
      <c r="O13" s="1697"/>
      <c r="P13" s="1010"/>
      <c r="Q13" s="1009"/>
      <c r="R13" s="1009"/>
      <c r="S13" s="1009"/>
      <c r="T13" s="1009"/>
      <c r="U13" s="1009"/>
      <c r="V13" s="1009"/>
      <c r="W13" s="127"/>
      <c r="X13" s="127"/>
      <c r="AD13" s="1696"/>
      <c r="AE13" s="1011"/>
      <c r="AF13" s="1012"/>
      <c r="AG13" s="1012"/>
      <c r="AH13" s="1012"/>
      <c r="AI13" s="1012"/>
      <c r="AJ13" s="1012"/>
      <c r="AK13" s="1012"/>
      <c r="AL13" s="1012"/>
      <c r="AM13" s="1012"/>
    </row>
    <row r="14" spans="1:39" s="201" customFormat="1" x14ac:dyDescent="0.35">
      <c r="A14" s="1696"/>
      <c r="B14" s="207" t="s">
        <v>151</v>
      </c>
      <c r="C14" s="1007">
        <v>13073</v>
      </c>
      <c r="D14" s="1008">
        <v>1.6694697616922265E-2</v>
      </c>
      <c r="E14" s="1009"/>
      <c r="F14" s="1009"/>
      <c r="G14" s="1009"/>
      <c r="H14" s="1009" t="s">
        <v>150</v>
      </c>
      <c r="I14" s="207">
        <v>574</v>
      </c>
      <c r="J14" s="1009"/>
      <c r="K14" s="1009"/>
      <c r="L14" s="1009"/>
      <c r="M14" s="1009"/>
      <c r="N14" s="127"/>
      <c r="O14" s="1697"/>
      <c r="P14" s="1010"/>
      <c r="Q14" s="1009"/>
      <c r="R14" s="1009"/>
      <c r="S14" s="1009"/>
      <c r="T14" s="1009"/>
      <c r="U14" s="1009"/>
      <c r="V14" s="1009"/>
      <c r="W14" s="127"/>
      <c r="X14" s="127"/>
      <c r="AD14" s="1696"/>
      <c r="AE14" s="1011"/>
      <c r="AF14" s="1012"/>
      <c r="AG14" s="1012"/>
      <c r="AH14" s="1012"/>
      <c r="AI14" s="1012"/>
      <c r="AJ14" s="1012"/>
      <c r="AK14" s="1012"/>
      <c r="AL14" s="1012"/>
      <c r="AM14" s="1012"/>
    </row>
    <row r="15" spans="1:39" s="201" customFormat="1" x14ac:dyDescent="0.35">
      <c r="A15" s="1696"/>
      <c r="B15" s="207" t="s">
        <v>149</v>
      </c>
      <c r="C15" s="1007">
        <v>13699</v>
      </c>
      <c r="D15" s="1008">
        <v>1.7494122439701529E-2</v>
      </c>
      <c r="E15" s="1009"/>
      <c r="F15" s="1009"/>
      <c r="G15" s="1009"/>
      <c r="H15" s="1009"/>
      <c r="I15" s="127"/>
      <c r="J15" s="1009"/>
      <c r="K15" s="1009"/>
      <c r="L15" s="1009"/>
      <c r="M15" s="1009"/>
      <c r="N15" s="127"/>
      <c r="O15" s="1697"/>
      <c r="P15" s="1010"/>
      <c r="Q15" s="1009"/>
      <c r="R15" s="1009"/>
      <c r="S15" s="1009"/>
      <c r="T15" s="1009"/>
      <c r="U15" s="1009"/>
      <c r="V15" s="1009"/>
      <c r="W15" s="127"/>
      <c r="X15" s="127"/>
      <c r="AD15" s="1696"/>
      <c r="AE15" s="1011"/>
      <c r="AF15" s="1012"/>
      <c r="AG15" s="1012"/>
      <c r="AH15" s="1012"/>
      <c r="AI15" s="1012"/>
      <c r="AJ15" s="1012"/>
      <c r="AK15" s="1012"/>
      <c r="AL15" s="1012"/>
      <c r="AM15" s="1012"/>
    </row>
    <row r="16" spans="1:39" s="201" customFormat="1" x14ac:dyDescent="0.35">
      <c r="A16" s="1696"/>
      <c r="B16" s="207" t="s">
        <v>190</v>
      </c>
      <c r="C16" s="1007">
        <v>9066</v>
      </c>
      <c r="D16" s="1008">
        <v>1.1577612529260099E-2</v>
      </c>
      <c r="E16" s="1009"/>
      <c r="F16" s="1009"/>
      <c r="G16" s="1009"/>
      <c r="H16" s="1009"/>
      <c r="I16" s="127"/>
      <c r="J16" s="1009"/>
      <c r="K16" s="1009"/>
      <c r="L16" s="1009"/>
      <c r="M16" s="1009"/>
      <c r="N16" s="127"/>
      <c r="O16" s="1697"/>
      <c r="P16" s="1010"/>
      <c r="Q16" s="1009"/>
      <c r="R16" s="1009"/>
      <c r="S16" s="1009"/>
      <c r="T16" s="1009"/>
      <c r="U16" s="1009"/>
      <c r="V16" s="1009"/>
      <c r="W16" s="127"/>
      <c r="X16" s="127"/>
      <c r="AD16" s="1696"/>
      <c r="AE16" s="1011"/>
      <c r="AF16" s="1012"/>
      <c r="AG16" s="1012"/>
      <c r="AH16" s="1012"/>
      <c r="AI16" s="1012"/>
      <c r="AJ16" s="1012"/>
      <c r="AK16" s="1012"/>
      <c r="AL16" s="1012"/>
      <c r="AM16" s="1012"/>
    </row>
    <row r="17" spans="1:28" s="201" customFormat="1" x14ac:dyDescent="0.35">
      <c r="A17" s="1013"/>
      <c r="B17" s="207" t="s">
        <v>150</v>
      </c>
      <c r="C17" s="205">
        <v>67958</v>
      </c>
      <c r="D17" s="1008">
        <v>8.6784843620500526E-2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218196</v>
      </c>
      <c r="D19" s="206">
        <v>0.27846288731234997</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565377</v>
      </c>
      <c r="D20" s="206">
        <v>0.72153711268765008</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446</v>
      </c>
      <c r="C6" s="1563"/>
      <c r="D6" s="1563"/>
      <c r="E6" s="1563"/>
      <c r="F6" s="1563"/>
      <c r="G6" s="1563"/>
      <c r="H6" s="1563"/>
      <c r="I6" s="1563"/>
      <c r="J6" s="1563"/>
      <c r="K6" s="1563"/>
      <c r="L6" s="1563"/>
      <c r="M6" s="1563"/>
      <c r="N6" s="1563"/>
      <c r="O6" s="1016"/>
    </row>
    <row r="7" spans="1:17" s="621" customFormat="1" ht="11.2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tr">
        <f>porsaad!$B$6</f>
        <v>Situación a 31 de marzo de 2026</v>
      </c>
      <c r="C8" s="1702"/>
      <c r="D8" s="1702"/>
      <c r="E8" s="1702"/>
      <c r="F8" s="1702"/>
      <c r="G8" s="1702"/>
      <c r="H8" s="1702"/>
      <c r="I8" s="1702"/>
      <c r="J8" s="1702"/>
      <c r="K8" s="1702"/>
      <c r="L8" s="1702"/>
      <c r="M8" s="1702"/>
      <c r="N8" s="1702"/>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703" t="s">
        <v>0</v>
      </c>
      <c r="D11" s="1703"/>
      <c r="E11" s="1703"/>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18917</v>
      </c>
      <c r="D13" s="1019">
        <v>80665</v>
      </c>
      <c r="E13" s="1019" t="e">
        <v>#REF!</v>
      </c>
      <c r="F13" s="1019">
        <v>99582</v>
      </c>
      <c r="G13" s="129">
        <v>0.18996404972786246</v>
      </c>
      <c r="H13" s="129">
        <v>0.81003595027213748</v>
      </c>
      <c r="I13" s="129">
        <v>0.27846288731234997</v>
      </c>
      <c r="M13" s="1019"/>
      <c r="N13" s="1019"/>
      <c r="O13" s="1020"/>
      <c r="P13" s="1020"/>
      <c r="Q13" s="1020"/>
    </row>
    <row r="14" spans="1:17" s="101" customFormat="1" x14ac:dyDescent="0.35">
      <c r="B14" s="101" t="s">
        <v>7</v>
      </c>
      <c r="C14" s="1019">
        <v>8099</v>
      </c>
      <c r="D14" s="1019">
        <v>18856</v>
      </c>
      <c r="E14" s="1019" t="e">
        <v>#REF!</v>
      </c>
      <c r="F14" s="1019">
        <v>26955</v>
      </c>
      <c r="G14" s="129">
        <v>0.3004637358560564</v>
      </c>
      <c r="H14" s="129">
        <v>0.69953626414394365</v>
      </c>
      <c r="I14" s="129">
        <v>0.27846288731234997</v>
      </c>
      <c r="M14" s="1019"/>
      <c r="N14" s="1019"/>
      <c r="O14" s="1020"/>
      <c r="P14" s="1020"/>
      <c r="Q14" s="1020"/>
    </row>
    <row r="15" spans="1:17" s="101" customFormat="1" x14ac:dyDescent="0.35">
      <c r="B15" s="101" t="s">
        <v>37</v>
      </c>
      <c r="C15" s="1019">
        <v>3596</v>
      </c>
      <c r="D15" s="1019">
        <v>9893</v>
      </c>
      <c r="E15" s="1019" t="e">
        <v>#REF!</v>
      </c>
      <c r="F15" s="1019">
        <v>13489</v>
      </c>
      <c r="G15" s="129">
        <v>0.26658758988805692</v>
      </c>
      <c r="H15" s="129">
        <v>0.73341241011194303</v>
      </c>
      <c r="I15" s="129">
        <v>0.27846288731234997</v>
      </c>
      <c r="M15" s="1019"/>
      <c r="N15" s="1019"/>
      <c r="O15" s="1020"/>
      <c r="P15" s="1020"/>
      <c r="Q15" s="1020"/>
    </row>
    <row r="16" spans="1:17" s="101" customFormat="1" x14ac:dyDescent="0.35">
      <c r="B16" s="101" t="s">
        <v>38</v>
      </c>
      <c r="C16" s="1019">
        <v>8304</v>
      </c>
      <c r="D16" s="1019">
        <v>19635</v>
      </c>
      <c r="E16" s="1019" t="e">
        <v>#REF!</v>
      </c>
      <c r="F16" s="1019">
        <v>27939</v>
      </c>
      <c r="G16" s="129">
        <v>0.29721894126489851</v>
      </c>
      <c r="H16" s="129">
        <v>0.70278105873510144</v>
      </c>
      <c r="I16" s="129">
        <v>0.27846288731234997</v>
      </c>
      <c r="M16" s="1019"/>
      <c r="N16" s="1019"/>
      <c r="O16" s="1020"/>
      <c r="P16" s="1020"/>
      <c r="Q16" s="1020"/>
    </row>
    <row r="17" spans="2:17" s="101" customFormat="1" x14ac:dyDescent="0.35">
      <c r="B17" s="101" t="s">
        <v>6</v>
      </c>
      <c r="C17" s="1019">
        <v>8050</v>
      </c>
      <c r="D17" s="1019">
        <v>23137</v>
      </c>
      <c r="E17" s="1019" t="e">
        <v>#REF!</v>
      </c>
      <c r="F17" s="1019">
        <v>31187</v>
      </c>
      <c r="G17" s="129">
        <v>0.25812037066726523</v>
      </c>
      <c r="H17" s="129">
        <v>0.74187962933273477</v>
      </c>
      <c r="I17" s="129">
        <v>0.27846288731234997</v>
      </c>
      <c r="M17" s="1019"/>
      <c r="N17" s="1019"/>
      <c r="O17" s="1020"/>
      <c r="P17" s="1020"/>
      <c r="Q17" s="1020"/>
    </row>
    <row r="18" spans="2:17" s="101" customFormat="1" x14ac:dyDescent="0.35">
      <c r="B18" s="101" t="s">
        <v>5</v>
      </c>
      <c r="C18" s="1019">
        <v>2715</v>
      </c>
      <c r="D18" s="1019">
        <v>7008</v>
      </c>
      <c r="E18" s="1019" t="e">
        <v>#REF!</v>
      </c>
      <c r="F18" s="1019">
        <v>9723</v>
      </c>
      <c r="G18" s="129">
        <v>0.27923480407281703</v>
      </c>
      <c r="H18" s="129">
        <v>0.72076519592718302</v>
      </c>
      <c r="I18" s="129">
        <v>0.27846288731234997</v>
      </c>
      <c r="M18" s="1019"/>
      <c r="N18" s="1019"/>
      <c r="O18" s="1020"/>
      <c r="P18" s="1020"/>
      <c r="Q18" s="1020"/>
    </row>
    <row r="19" spans="2:17" s="101" customFormat="1" x14ac:dyDescent="0.35">
      <c r="B19" s="101" t="s">
        <v>4</v>
      </c>
      <c r="C19" s="1019">
        <v>10119</v>
      </c>
      <c r="D19" s="1019">
        <v>29393</v>
      </c>
      <c r="E19" s="1019" t="e">
        <v>#REF!</v>
      </c>
      <c r="F19" s="1019">
        <v>39512</v>
      </c>
      <c r="G19" s="129">
        <v>0.25609941283660659</v>
      </c>
      <c r="H19" s="129">
        <v>0.74390058716339336</v>
      </c>
      <c r="I19" s="129">
        <v>0.27846288731234997</v>
      </c>
      <c r="M19" s="1019"/>
      <c r="N19" s="1019"/>
      <c r="O19" s="1020"/>
      <c r="P19" s="1020"/>
      <c r="Q19" s="1020"/>
    </row>
    <row r="20" spans="2:17" s="101" customFormat="1" x14ac:dyDescent="0.35">
      <c r="B20" s="101" t="s">
        <v>40</v>
      </c>
      <c r="C20" s="1019">
        <v>6665</v>
      </c>
      <c r="D20" s="1019">
        <v>19388</v>
      </c>
      <c r="E20" s="1019" t="e">
        <v>#REF!</v>
      </c>
      <c r="F20" s="1019">
        <v>26053</v>
      </c>
      <c r="G20" s="129">
        <v>0.25582466510574597</v>
      </c>
      <c r="H20" s="129">
        <v>0.74417533489425403</v>
      </c>
      <c r="I20" s="129">
        <v>0.27846288731234997</v>
      </c>
      <c r="M20" s="1019"/>
      <c r="N20" s="1019"/>
      <c r="O20" s="1020"/>
      <c r="P20" s="1020"/>
      <c r="Q20" s="1020"/>
    </row>
    <row r="21" spans="2:17" s="101" customFormat="1" x14ac:dyDescent="0.35">
      <c r="B21" s="101" t="s">
        <v>41</v>
      </c>
      <c r="C21" s="1019">
        <v>60359</v>
      </c>
      <c r="D21" s="1019">
        <v>113280</v>
      </c>
      <c r="E21" s="1019" t="e">
        <v>#REF!</v>
      </c>
      <c r="F21" s="1019">
        <v>173639</v>
      </c>
      <c r="G21" s="129">
        <v>0.3476119996083829</v>
      </c>
      <c r="H21" s="129">
        <v>0.65238800039161704</v>
      </c>
      <c r="I21" s="129">
        <v>0.27846288731234997</v>
      </c>
      <c r="M21" s="1019"/>
      <c r="N21" s="1019"/>
      <c r="O21" s="1020"/>
      <c r="P21" s="1020"/>
      <c r="Q21" s="1020"/>
    </row>
    <row r="22" spans="2:17" s="101" customFormat="1" x14ac:dyDescent="0.35">
      <c r="B22" s="101" t="s">
        <v>3</v>
      </c>
      <c r="C22" s="1019">
        <v>38167</v>
      </c>
      <c r="D22" s="1019">
        <v>100083</v>
      </c>
      <c r="E22" s="1019" t="e">
        <v>#REF!</v>
      </c>
      <c r="F22" s="1019">
        <v>138250</v>
      </c>
      <c r="G22" s="129">
        <v>0.27607233273056059</v>
      </c>
      <c r="H22" s="129">
        <v>0.72392766726943947</v>
      </c>
      <c r="I22" s="129">
        <v>0.27846288731234997</v>
      </c>
      <c r="M22" s="1019"/>
      <c r="N22" s="1019"/>
      <c r="O22" s="1020"/>
      <c r="P22" s="1020"/>
      <c r="Q22" s="1020"/>
    </row>
    <row r="23" spans="2:17" s="101" customFormat="1" x14ac:dyDescent="0.35">
      <c r="B23" s="101" t="s">
        <v>2</v>
      </c>
      <c r="C23" s="1019">
        <v>1476</v>
      </c>
      <c r="D23" s="1019">
        <v>6255</v>
      </c>
      <c r="E23" s="1019" t="e">
        <v>#REF!</v>
      </c>
      <c r="F23" s="1019">
        <v>7731</v>
      </c>
      <c r="G23" s="129">
        <v>0.19091967403958091</v>
      </c>
      <c r="H23" s="129">
        <v>0.80908032596041912</v>
      </c>
      <c r="I23" s="129">
        <v>0.27846288731234997</v>
      </c>
      <c r="M23" s="1019"/>
      <c r="N23" s="1019"/>
      <c r="O23" s="1020"/>
      <c r="P23" s="1020"/>
      <c r="Q23" s="1020"/>
    </row>
    <row r="24" spans="2:17" s="101" customFormat="1" x14ac:dyDescent="0.35">
      <c r="B24" s="101" t="s">
        <v>35</v>
      </c>
      <c r="C24" s="1019">
        <v>8422</v>
      </c>
      <c r="D24" s="1019">
        <v>30322</v>
      </c>
      <c r="E24" s="1019" t="e">
        <v>#REF!</v>
      </c>
      <c r="F24" s="1019">
        <v>38744</v>
      </c>
      <c r="G24" s="129">
        <v>0.21737559364030559</v>
      </c>
      <c r="H24" s="129">
        <v>0.78262440635969444</v>
      </c>
      <c r="I24" s="129">
        <v>0.27846288731234997</v>
      </c>
      <c r="M24" s="1019"/>
      <c r="N24" s="1019"/>
      <c r="O24" s="1020"/>
      <c r="P24" s="1020"/>
      <c r="Q24" s="1020"/>
    </row>
    <row r="25" spans="2:17" s="101" customFormat="1" x14ac:dyDescent="0.35">
      <c r="B25" s="101" t="s">
        <v>42</v>
      </c>
      <c r="C25" s="1019">
        <v>16623</v>
      </c>
      <c r="D25" s="1019">
        <v>46623</v>
      </c>
      <c r="E25" s="1019" t="e">
        <v>#REF!</v>
      </c>
      <c r="F25" s="1019">
        <v>63246</v>
      </c>
      <c r="G25" s="129">
        <v>0.26283085096290676</v>
      </c>
      <c r="H25" s="129">
        <v>0.7371691490370933</v>
      </c>
      <c r="I25" s="129">
        <v>0.27846288731234997</v>
      </c>
      <c r="M25" s="1019"/>
      <c r="N25" s="1019"/>
      <c r="O25" s="1020"/>
      <c r="P25" s="1020"/>
      <c r="Q25" s="1020"/>
    </row>
    <row r="26" spans="2:17" s="101" customFormat="1" x14ac:dyDescent="0.35">
      <c r="B26" s="101" t="s">
        <v>43</v>
      </c>
      <c r="C26" s="1019">
        <v>9260</v>
      </c>
      <c r="D26" s="1019">
        <v>23357</v>
      </c>
      <c r="E26" s="1019" t="e">
        <v>#REF!</v>
      </c>
      <c r="F26" s="1019">
        <v>32617</v>
      </c>
      <c r="G26" s="129">
        <v>0.28390103320354415</v>
      </c>
      <c r="H26" s="129">
        <v>0.71609896679645579</v>
      </c>
      <c r="I26" s="129">
        <v>0.27846288731234997</v>
      </c>
      <c r="M26" s="1019"/>
      <c r="N26" s="1019"/>
      <c r="O26" s="1020"/>
      <c r="P26" s="1020"/>
      <c r="Q26" s="1020"/>
    </row>
    <row r="27" spans="2:17" s="101" customFormat="1" x14ac:dyDescent="0.35">
      <c r="B27" s="101" t="s">
        <v>44</v>
      </c>
      <c r="C27" s="1019">
        <v>3051</v>
      </c>
      <c r="D27" s="1019">
        <v>7611</v>
      </c>
      <c r="E27" s="1019" t="e">
        <v>#REF!</v>
      </c>
      <c r="F27" s="1019">
        <v>10662</v>
      </c>
      <c r="G27" s="129">
        <v>0.28615644344400676</v>
      </c>
      <c r="H27" s="129">
        <v>0.7138435565559933</v>
      </c>
      <c r="I27" s="129">
        <v>0.27846288731234997</v>
      </c>
      <c r="M27" s="1019"/>
      <c r="N27" s="1019"/>
      <c r="O27" s="1020"/>
      <c r="P27" s="1020"/>
      <c r="Q27" s="1020"/>
    </row>
    <row r="28" spans="2:17" s="101" customFormat="1" x14ac:dyDescent="0.35">
      <c r="B28" s="101" t="s">
        <v>45</v>
      </c>
      <c r="C28" s="1019">
        <v>13755</v>
      </c>
      <c r="D28" s="1019">
        <v>27193</v>
      </c>
      <c r="E28" s="1019" t="e">
        <v>#REF!</v>
      </c>
      <c r="F28" s="1019">
        <v>40948</v>
      </c>
      <c r="G28" s="129">
        <v>0.33591384194588259</v>
      </c>
      <c r="H28" s="129">
        <v>0.66408615805411741</v>
      </c>
      <c r="I28" s="129">
        <v>0.27846288731234997</v>
      </c>
      <c r="M28" s="1019"/>
      <c r="N28" s="1019"/>
      <c r="O28" s="1020"/>
      <c r="P28" s="1020"/>
      <c r="Q28" s="1020"/>
    </row>
    <row r="29" spans="2:17" s="101" customFormat="1" x14ac:dyDescent="0.35">
      <c r="B29" s="101" t="s">
        <v>46</v>
      </c>
      <c r="C29" s="1019">
        <v>349</v>
      </c>
      <c r="D29" s="1019">
        <v>893</v>
      </c>
      <c r="E29" s="1019" t="e">
        <v>#REF!</v>
      </c>
      <c r="F29" s="1019">
        <v>1242</v>
      </c>
      <c r="G29" s="129">
        <v>0.28099838969404189</v>
      </c>
      <c r="H29" s="129">
        <v>0.71900161030595811</v>
      </c>
      <c r="I29" s="129">
        <v>0.27846288731234997</v>
      </c>
      <c r="M29" s="1019"/>
      <c r="N29" s="1019"/>
      <c r="O29" s="1020"/>
      <c r="P29" s="1020"/>
      <c r="Q29" s="1020"/>
    </row>
    <row r="30" spans="2:17" s="101" customFormat="1" x14ac:dyDescent="0.35">
      <c r="B30" s="101" t="s">
        <v>39</v>
      </c>
      <c r="C30" s="1019">
        <v>145</v>
      </c>
      <c r="D30" s="1019">
        <v>735</v>
      </c>
      <c r="E30" s="1019" t="e">
        <v>#REF!</v>
      </c>
      <c r="F30" s="1019">
        <v>880</v>
      </c>
      <c r="G30" s="129">
        <v>0.16477272727272727</v>
      </c>
      <c r="H30" s="129">
        <v>0.83522727272727271</v>
      </c>
      <c r="I30" s="129">
        <v>0.27846288731234997</v>
      </c>
      <c r="M30" s="1019"/>
      <c r="N30" s="1019"/>
      <c r="O30" s="1020"/>
      <c r="P30" s="1020"/>
      <c r="Q30" s="1020"/>
    </row>
    <row r="31" spans="2:17" s="101" customFormat="1" x14ac:dyDescent="0.35">
      <c r="B31" s="101" t="s">
        <v>47</v>
      </c>
      <c r="C31" s="1019">
        <v>124</v>
      </c>
      <c r="D31" s="1019">
        <v>1050</v>
      </c>
      <c r="E31" s="1019" t="e">
        <v>#REF!</v>
      </c>
      <c r="F31" s="1019">
        <v>1174</v>
      </c>
      <c r="G31" s="129">
        <v>0.10562180579216354</v>
      </c>
      <c r="H31" s="129">
        <v>0.89437819420783649</v>
      </c>
      <c r="I31" s="129">
        <v>0.27846288731234997</v>
      </c>
      <c r="M31" s="1019"/>
      <c r="N31" s="1019"/>
      <c r="O31" s="1020"/>
      <c r="P31" s="1020"/>
      <c r="Q31" s="1020"/>
    </row>
    <row r="32" spans="2:17" s="101" customFormat="1" x14ac:dyDescent="0.35">
      <c r="B32" s="104" t="s">
        <v>0</v>
      </c>
      <c r="C32" s="105">
        <v>218196</v>
      </c>
      <c r="D32" s="105">
        <v>565377</v>
      </c>
      <c r="E32" s="105" t="e">
        <v>#REF!</v>
      </c>
      <c r="F32" s="105">
        <v>783573</v>
      </c>
      <c r="G32" s="1021">
        <v>0.27846288731234997</v>
      </c>
      <c r="H32" s="1021">
        <v>0.72153711268765008</v>
      </c>
      <c r="I32" s="129">
        <v>0.27846288731234997</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31" t="s">
        <v>367</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344"/>
      <c r="AA3" s="1344"/>
    </row>
    <row r="5" spans="1:29" x14ac:dyDescent="0.35">
      <c r="B5" s="219"/>
      <c r="C5" s="219"/>
      <c r="D5" s="1432" t="s">
        <v>365</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46112</v>
      </c>
      <c r="AA6" s="1428"/>
    </row>
    <row r="7" spans="1:29" x14ac:dyDescent="0.35">
      <c r="B7" s="225"/>
      <c r="C7" s="219"/>
      <c r="D7" s="226">
        <v>43830</v>
      </c>
      <c r="E7" s="227">
        <v>44196</v>
      </c>
      <c r="F7" s="228">
        <v>44561</v>
      </c>
      <c r="G7" s="228">
        <v>44926</v>
      </c>
      <c r="H7" s="228">
        <v>45291</v>
      </c>
      <c r="I7" s="228">
        <v>45657</v>
      </c>
      <c r="J7" s="228">
        <v>46022</v>
      </c>
      <c r="K7" s="228">
        <v>46112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294246</v>
      </c>
      <c r="E9" s="300">
        <v>285089</v>
      </c>
      <c r="F9" s="300">
        <v>295552</v>
      </c>
      <c r="G9" s="254">
        <v>307238</v>
      </c>
      <c r="H9" s="254">
        <v>322158</v>
      </c>
      <c r="I9" s="254">
        <v>313855</v>
      </c>
      <c r="J9" s="1353">
        <v>352232</v>
      </c>
      <c r="K9" s="300">
        <v>358976</v>
      </c>
      <c r="L9" s="302"/>
      <c r="M9" s="222"/>
      <c r="N9" s="278">
        <v>-3.1120219136368865E-2</v>
      </c>
      <c r="O9" s="279">
        <v>-9157</v>
      </c>
      <c r="P9" s="280">
        <v>3.6700819744009738E-2</v>
      </c>
      <c r="Q9" s="279">
        <v>10463</v>
      </c>
      <c r="R9" s="280">
        <v>3.9539573408401862E-2</v>
      </c>
      <c r="S9" s="279">
        <v>11686</v>
      </c>
      <c r="T9" s="280">
        <v>4.8561701352046294E-2</v>
      </c>
      <c r="U9" s="279">
        <v>14920</v>
      </c>
      <c r="V9" s="280">
        <v>-2.5773067873527844E-2</v>
      </c>
      <c r="W9" s="279">
        <v>-8303</v>
      </c>
      <c r="X9" s="280">
        <v>0.12227621035191416</v>
      </c>
      <c r="Y9" s="279">
        <v>38377</v>
      </c>
      <c r="Z9" s="280">
        <v>0.13959187819837204</v>
      </c>
      <c r="AA9" s="279">
        <v>43972</v>
      </c>
    </row>
    <row r="10" spans="1:29" x14ac:dyDescent="0.35">
      <c r="B10" s="303" t="s">
        <v>7</v>
      </c>
      <c r="C10" s="219"/>
      <c r="D10" s="253">
        <v>39188</v>
      </c>
      <c r="E10" s="254">
        <v>36344</v>
      </c>
      <c r="F10" s="254">
        <v>37924</v>
      </c>
      <c r="G10" s="254">
        <v>39112</v>
      </c>
      <c r="H10" s="254">
        <v>40520</v>
      </c>
      <c r="I10" s="254">
        <v>45350</v>
      </c>
      <c r="J10" s="1354">
        <v>49365</v>
      </c>
      <c r="K10" s="254">
        <v>49909</v>
      </c>
      <c r="L10" s="304"/>
      <c r="M10" s="219"/>
      <c r="N10" s="256">
        <v>-7.2573236705113842E-2</v>
      </c>
      <c r="O10" s="257">
        <v>-2844</v>
      </c>
      <c r="P10" s="258">
        <v>4.3473475676865547E-2</v>
      </c>
      <c r="Q10" s="257">
        <v>1580</v>
      </c>
      <c r="R10" s="258">
        <v>3.1325809513764291E-2</v>
      </c>
      <c r="S10" s="257">
        <v>1188</v>
      </c>
      <c r="T10" s="258">
        <v>3.5999181836776417E-2</v>
      </c>
      <c r="U10" s="257">
        <v>1408</v>
      </c>
      <c r="V10" s="258">
        <v>0.1192003948667324</v>
      </c>
      <c r="W10" s="257">
        <v>4830</v>
      </c>
      <c r="X10" s="258">
        <v>8.8533627342888721E-2</v>
      </c>
      <c r="Y10" s="257">
        <v>4015</v>
      </c>
      <c r="Z10" s="258">
        <v>8.890779770476076E-2</v>
      </c>
      <c r="AA10" s="257">
        <v>4075</v>
      </c>
    </row>
    <row r="11" spans="1:29" x14ac:dyDescent="0.35">
      <c r="B11" s="303" t="s">
        <v>37</v>
      </c>
      <c r="C11" s="219"/>
      <c r="D11" s="253">
        <v>26877</v>
      </c>
      <c r="E11" s="254">
        <v>27263</v>
      </c>
      <c r="F11" s="254">
        <v>29763</v>
      </c>
      <c r="G11" s="254">
        <v>31755</v>
      </c>
      <c r="H11" s="254">
        <v>32560</v>
      </c>
      <c r="I11" s="254">
        <v>33572</v>
      </c>
      <c r="J11" s="1354">
        <v>34151</v>
      </c>
      <c r="K11" s="257">
        <v>34277</v>
      </c>
      <c r="M11" s="222"/>
      <c r="N11" s="256">
        <v>1.436172191836893E-2</v>
      </c>
      <c r="O11" s="257">
        <v>386</v>
      </c>
      <c r="P11" s="258">
        <v>9.1699372776290256E-2</v>
      </c>
      <c r="Q11" s="257">
        <v>2500</v>
      </c>
      <c r="R11" s="258">
        <v>6.6928737022477591E-2</v>
      </c>
      <c r="S11" s="257">
        <v>1992</v>
      </c>
      <c r="T11" s="258">
        <v>2.5350338529365413E-2</v>
      </c>
      <c r="U11" s="257">
        <v>805</v>
      </c>
      <c r="V11" s="258">
        <v>3.1081081081081097E-2</v>
      </c>
      <c r="W11" s="257">
        <v>1012</v>
      </c>
      <c r="X11" s="258">
        <v>1.7246514952937053E-2</v>
      </c>
      <c r="Y11" s="257">
        <v>579</v>
      </c>
      <c r="Z11" s="258">
        <v>-1.6582986659015919E-2</v>
      </c>
      <c r="AA11" s="257">
        <v>-578</v>
      </c>
    </row>
    <row r="12" spans="1:29" x14ac:dyDescent="0.35">
      <c r="B12" s="303" t="s">
        <v>38</v>
      </c>
      <c r="C12" s="219"/>
      <c r="D12" s="253">
        <v>24991</v>
      </c>
      <c r="E12" s="254">
        <v>25528</v>
      </c>
      <c r="F12" s="254">
        <v>26990</v>
      </c>
      <c r="G12" s="254">
        <v>29491</v>
      </c>
      <c r="H12" s="254">
        <v>33350</v>
      </c>
      <c r="I12" s="254">
        <v>35599</v>
      </c>
      <c r="J12" s="1354">
        <v>38054</v>
      </c>
      <c r="K12" s="257">
        <v>38218</v>
      </c>
      <c r="M12" s="222"/>
      <c r="N12" s="256">
        <v>2.148773558481043E-2</v>
      </c>
      <c r="O12" s="257">
        <v>537</v>
      </c>
      <c r="P12" s="258">
        <v>5.7270448135380736E-2</v>
      </c>
      <c r="Q12" s="257">
        <v>1462</v>
      </c>
      <c r="R12" s="258">
        <v>9.2663949610967133E-2</v>
      </c>
      <c r="S12" s="257">
        <v>2501</v>
      </c>
      <c r="T12" s="258">
        <v>0.13085348072293246</v>
      </c>
      <c r="U12" s="257">
        <v>3859</v>
      </c>
      <c r="V12" s="258">
        <v>6.7436281859070357E-2</v>
      </c>
      <c r="W12" s="257">
        <v>2249</v>
      </c>
      <c r="X12" s="258">
        <v>6.8962611309306476E-2</v>
      </c>
      <c r="Y12" s="257">
        <v>2455</v>
      </c>
      <c r="Z12" s="258">
        <v>7.7170236753100419E-2</v>
      </c>
      <c r="AA12" s="257">
        <v>2738</v>
      </c>
    </row>
    <row r="13" spans="1:29" x14ac:dyDescent="0.35">
      <c r="B13" s="303" t="s">
        <v>6</v>
      </c>
      <c r="C13" s="219"/>
      <c r="D13" s="253">
        <v>32430</v>
      </c>
      <c r="E13" s="254">
        <v>33152</v>
      </c>
      <c r="F13" s="254">
        <v>36737</v>
      </c>
      <c r="G13" s="254">
        <v>41768</v>
      </c>
      <c r="H13" s="254">
        <v>46523</v>
      </c>
      <c r="I13" s="254">
        <v>52503</v>
      </c>
      <c r="J13" s="1354">
        <v>68259</v>
      </c>
      <c r="K13" s="257">
        <v>71932</v>
      </c>
      <c r="L13" s="1356"/>
      <c r="M13" s="219"/>
      <c r="N13" s="256">
        <v>2.2263336416898039E-2</v>
      </c>
      <c r="O13" s="257">
        <v>722</v>
      </c>
      <c r="P13" s="258">
        <v>0.10813827220077221</v>
      </c>
      <c r="Q13" s="257">
        <v>3585</v>
      </c>
      <c r="R13" s="258">
        <v>0.13694640280915693</v>
      </c>
      <c r="S13" s="257">
        <v>5031</v>
      </c>
      <c r="T13" s="258">
        <v>0.11384313349932973</v>
      </c>
      <c r="U13" s="257">
        <v>4755</v>
      </c>
      <c r="V13" s="258">
        <v>0.12853857231906796</v>
      </c>
      <c r="W13" s="257">
        <v>5980</v>
      </c>
      <c r="X13" s="258">
        <v>0.30009713730643961</v>
      </c>
      <c r="Y13" s="257">
        <v>15756</v>
      </c>
      <c r="Z13" s="258">
        <v>0.24172694160092534</v>
      </c>
      <c r="AA13" s="257">
        <v>14003</v>
      </c>
      <c r="AC13" s="224"/>
    </row>
    <row r="14" spans="1:29" x14ac:dyDescent="0.35">
      <c r="B14" s="303" t="s">
        <v>5</v>
      </c>
      <c r="C14" s="219"/>
      <c r="D14" s="253">
        <v>21169</v>
      </c>
      <c r="E14" s="254">
        <v>21022</v>
      </c>
      <c r="F14" s="254">
        <v>18734</v>
      </c>
      <c r="G14" s="254">
        <v>18426</v>
      </c>
      <c r="H14" s="254">
        <v>18749</v>
      </c>
      <c r="I14" s="254">
        <v>18551</v>
      </c>
      <c r="J14" s="1354">
        <v>18557</v>
      </c>
      <c r="K14" s="257">
        <v>19929</v>
      </c>
      <c r="M14" s="222"/>
      <c r="N14" s="256">
        <v>-6.9441163966177388E-3</v>
      </c>
      <c r="O14" s="257">
        <v>-147</v>
      </c>
      <c r="P14" s="258">
        <v>-0.10883835981352863</v>
      </c>
      <c r="Q14" s="257">
        <v>-2288</v>
      </c>
      <c r="R14" s="258">
        <v>-1.644069606063836E-2</v>
      </c>
      <c r="S14" s="257">
        <v>-308</v>
      </c>
      <c r="T14" s="258">
        <v>1.7529577770541538E-2</v>
      </c>
      <c r="U14" s="257">
        <v>323</v>
      </c>
      <c r="V14" s="258">
        <v>-1.0560563230038955E-2</v>
      </c>
      <c r="W14" s="257">
        <v>-198</v>
      </c>
      <c r="X14" s="258">
        <v>3.2343269904577809E-4</v>
      </c>
      <c r="Y14" s="257">
        <v>6</v>
      </c>
      <c r="Z14" s="258">
        <v>8.7886893389377052E-2</v>
      </c>
      <c r="AA14" s="257">
        <v>1610</v>
      </c>
      <c r="AC14" s="224"/>
    </row>
    <row r="15" spans="1:29" x14ac:dyDescent="0.35">
      <c r="B15" s="303" t="s">
        <v>4</v>
      </c>
      <c r="C15" s="219"/>
      <c r="D15" s="253">
        <v>106369</v>
      </c>
      <c r="E15" s="254">
        <v>105708</v>
      </c>
      <c r="F15" s="254">
        <v>108898</v>
      </c>
      <c r="G15" s="254">
        <v>114380</v>
      </c>
      <c r="H15" s="254">
        <v>122746</v>
      </c>
      <c r="I15" s="254">
        <v>126345</v>
      </c>
      <c r="J15" s="1354">
        <v>129327</v>
      </c>
      <c r="K15" s="257">
        <v>127386</v>
      </c>
      <c r="M15" s="222"/>
      <c r="N15" s="256">
        <v>-6.2142165480544298E-3</v>
      </c>
      <c r="O15" s="257">
        <v>-661</v>
      </c>
      <c r="P15" s="258">
        <v>3.0177470011730323E-2</v>
      </c>
      <c r="Q15" s="257">
        <v>3190</v>
      </c>
      <c r="R15" s="258">
        <v>5.0340685779353134E-2</v>
      </c>
      <c r="S15" s="257">
        <v>5482</v>
      </c>
      <c r="T15" s="258">
        <v>7.3142157719881196E-2</v>
      </c>
      <c r="U15" s="257">
        <v>8366</v>
      </c>
      <c r="V15" s="258">
        <v>2.9320711061867621E-2</v>
      </c>
      <c r="W15" s="257">
        <v>3599</v>
      </c>
      <c r="X15" s="258">
        <v>2.3602042027781156E-2</v>
      </c>
      <c r="Y15" s="257">
        <v>2982</v>
      </c>
      <c r="Z15" s="258">
        <v>6.1449513458864402E-3</v>
      </c>
      <c r="AA15" s="257">
        <v>778</v>
      </c>
      <c r="AC15" s="224"/>
    </row>
    <row r="16" spans="1:29" x14ac:dyDescent="0.35">
      <c r="B16" s="303" t="s">
        <v>40</v>
      </c>
      <c r="C16" s="219"/>
      <c r="D16" s="253">
        <v>68077</v>
      </c>
      <c r="E16" s="254">
        <v>64772</v>
      </c>
      <c r="F16" s="254">
        <v>66829</v>
      </c>
      <c r="G16" s="254">
        <v>69929</v>
      </c>
      <c r="H16" s="254">
        <v>74835</v>
      </c>
      <c r="I16" s="254">
        <v>80045</v>
      </c>
      <c r="J16" s="1354">
        <v>84349</v>
      </c>
      <c r="K16" s="257">
        <v>84630</v>
      </c>
      <c r="M16" s="222"/>
      <c r="N16" s="256">
        <v>-4.8547967742409326E-2</v>
      </c>
      <c r="O16" s="257">
        <v>-3305</v>
      </c>
      <c r="P16" s="258">
        <v>3.1757549558451226E-2</v>
      </c>
      <c r="Q16" s="257">
        <v>2057</v>
      </c>
      <c r="R16" s="258">
        <v>4.6387047539242054E-2</v>
      </c>
      <c r="S16" s="257">
        <v>3100</v>
      </c>
      <c r="T16" s="258">
        <v>7.0156873400162967E-2</v>
      </c>
      <c r="U16" s="257">
        <v>4906</v>
      </c>
      <c r="V16" s="258">
        <v>6.9619830293311979E-2</v>
      </c>
      <c r="W16" s="257">
        <v>5210</v>
      </c>
      <c r="X16" s="258">
        <v>5.376975451308641E-2</v>
      </c>
      <c r="Y16" s="257">
        <v>4304</v>
      </c>
      <c r="Z16" s="258">
        <v>4.6546138055548747E-2</v>
      </c>
      <c r="AA16" s="257">
        <v>3764</v>
      </c>
      <c r="AC16" s="224"/>
    </row>
    <row r="17" spans="2:31" x14ac:dyDescent="0.35">
      <c r="B17" s="303" t="s">
        <v>41</v>
      </c>
      <c r="C17" s="219"/>
      <c r="D17" s="253">
        <v>239983</v>
      </c>
      <c r="E17" s="254">
        <v>230320</v>
      </c>
      <c r="F17" s="254">
        <v>245417</v>
      </c>
      <c r="G17" s="254">
        <v>257644</v>
      </c>
      <c r="H17" s="254">
        <v>250190</v>
      </c>
      <c r="I17" s="254">
        <v>269088</v>
      </c>
      <c r="J17" s="1354">
        <v>286708</v>
      </c>
      <c r="K17" s="257">
        <v>290836</v>
      </c>
      <c r="M17" s="222"/>
      <c r="N17" s="256">
        <v>-4.02653521291092E-2</v>
      </c>
      <c r="O17" s="257">
        <v>-9663</v>
      </c>
      <c r="P17" s="258">
        <v>6.5547933310177164E-2</v>
      </c>
      <c r="Q17" s="257">
        <v>15097</v>
      </c>
      <c r="R17" s="258">
        <v>4.9821324521121202E-2</v>
      </c>
      <c r="S17" s="257">
        <v>12227</v>
      </c>
      <c r="T17" s="258">
        <v>-2.8931393706044028E-2</v>
      </c>
      <c r="U17" s="257">
        <v>-7454</v>
      </c>
      <c r="V17" s="258">
        <v>7.5534593708781239E-2</v>
      </c>
      <c r="W17" s="257">
        <v>18898</v>
      </c>
      <c r="X17" s="258">
        <v>6.5480437626352694E-2</v>
      </c>
      <c r="Y17" s="257">
        <v>17620</v>
      </c>
      <c r="Z17" s="258">
        <v>6.4658659530773432E-2</v>
      </c>
      <c r="AA17" s="257">
        <v>17663</v>
      </c>
      <c r="AC17" s="224"/>
    </row>
    <row r="18" spans="2:31" x14ac:dyDescent="0.35">
      <c r="B18" s="303" t="s">
        <v>3</v>
      </c>
      <c r="C18" s="219"/>
      <c r="D18" s="253">
        <v>103107</v>
      </c>
      <c r="E18" s="254">
        <v>115485</v>
      </c>
      <c r="F18" s="254">
        <v>129091</v>
      </c>
      <c r="G18" s="254">
        <v>144410</v>
      </c>
      <c r="H18" s="254">
        <v>161791</v>
      </c>
      <c r="I18" s="254">
        <v>172554</v>
      </c>
      <c r="J18" s="1354">
        <v>188085</v>
      </c>
      <c r="K18" s="257">
        <v>190250</v>
      </c>
      <c r="M18" s="222"/>
      <c r="N18" s="256">
        <v>0.12005004509878092</v>
      </c>
      <c r="O18" s="257">
        <v>12378</v>
      </c>
      <c r="P18" s="258">
        <v>0.11781616660172323</v>
      </c>
      <c r="Q18" s="257">
        <v>13606</v>
      </c>
      <c r="R18" s="258">
        <v>0.11866822628998142</v>
      </c>
      <c r="S18" s="257">
        <v>15319</v>
      </c>
      <c r="T18" s="258">
        <v>0.12035870092098877</v>
      </c>
      <c r="U18" s="257">
        <v>17381</v>
      </c>
      <c r="V18" s="258">
        <v>6.6524095901502545E-2</v>
      </c>
      <c r="W18" s="257">
        <v>10763</v>
      </c>
      <c r="X18" s="258">
        <v>9.0006606627490493E-2</v>
      </c>
      <c r="Y18" s="257">
        <v>15531</v>
      </c>
      <c r="Z18" s="258">
        <v>8.0597523571509733E-2</v>
      </c>
      <c r="AA18" s="257">
        <v>14190</v>
      </c>
      <c r="AC18" s="224"/>
    </row>
    <row r="19" spans="2:31" x14ac:dyDescent="0.35">
      <c r="B19" s="303" t="s">
        <v>2</v>
      </c>
      <c r="C19" s="219"/>
      <c r="D19" s="253">
        <v>35443</v>
      </c>
      <c r="E19" s="254">
        <v>34750</v>
      </c>
      <c r="F19" s="254">
        <v>36342</v>
      </c>
      <c r="G19" s="254">
        <v>38917</v>
      </c>
      <c r="H19" s="254">
        <v>41046</v>
      </c>
      <c r="I19" s="254">
        <v>40991</v>
      </c>
      <c r="J19" s="1354">
        <v>42502</v>
      </c>
      <c r="K19" s="257">
        <v>42215</v>
      </c>
      <c r="M19" s="222"/>
      <c r="N19" s="256">
        <v>-1.9552520949129626E-2</v>
      </c>
      <c r="O19" s="257">
        <v>-693</v>
      </c>
      <c r="P19" s="258">
        <v>4.5812949640287703E-2</v>
      </c>
      <c r="Q19" s="257">
        <v>1592</v>
      </c>
      <c r="R19" s="258">
        <v>7.0854658521820379E-2</v>
      </c>
      <c r="S19" s="257">
        <v>2575</v>
      </c>
      <c r="T19" s="258">
        <v>5.4706169540303717E-2</v>
      </c>
      <c r="U19" s="257">
        <v>2129</v>
      </c>
      <c r="V19" s="258">
        <v>-1.339960044827726E-3</v>
      </c>
      <c r="W19" s="257">
        <v>-55</v>
      </c>
      <c r="X19" s="258">
        <v>3.6861750140274596E-2</v>
      </c>
      <c r="Y19" s="257">
        <v>1511</v>
      </c>
      <c r="Z19" s="258">
        <v>1.4247273076738232E-2</v>
      </c>
      <c r="AA19" s="257">
        <v>593</v>
      </c>
      <c r="AC19" s="224"/>
    </row>
    <row r="20" spans="2:31" x14ac:dyDescent="0.35">
      <c r="B20" s="303" t="s">
        <v>35</v>
      </c>
      <c r="C20" s="219"/>
      <c r="D20" s="253">
        <v>70092</v>
      </c>
      <c r="E20" s="254">
        <v>67467</v>
      </c>
      <c r="F20" s="254">
        <v>69079</v>
      </c>
      <c r="G20" s="254">
        <v>71374</v>
      </c>
      <c r="H20" s="254">
        <v>75584</v>
      </c>
      <c r="I20" s="254">
        <v>78452</v>
      </c>
      <c r="J20" s="1354">
        <v>94254</v>
      </c>
      <c r="K20" s="257">
        <v>94462</v>
      </c>
      <c r="M20" s="222"/>
      <c r="N20" s="256">
        <v>-3.7450778976202748E-2</v>
      </c>
      <c r="O20" s="257">
        <v>-2625</v>
      </c>
      <c r="P20" s="258">
        <v>2.3893162583188854E-2</v>
      </c>
      <c r="Q20" s="257">
        <v>1612</v>
      </c>
      <c r="R20" s="258">
        <v>3.3222831830223454E-2</v>
      </c>
      <c r="S20" s="257">
        <v>2295</v>
      </c>
      <c r="T20" s="258">
        <v>5.8985064589346159E-2</v>
      </c>
      <c r="U20" s="257">
        <v>4210</v>
      </c>
      <c r="V20" s="258">
        <v>3.7944538526672345E-2</v>
      </c>
      <c r="W20" s="257">
        <v>2868</v>
      </c>
      <c r="X20" s="258">
        <v>0.20142252587569476</v>
      </c>
      <c r="Y20" s="257">
        <v>15802</v>
      </c>
      <c r="Z20" s="258">
        <v>0.19185929141011404</v>
      </c>
      <c r="AA20" s="257">
        <v>15206</v>
      </c>
      <c r="AC20" s="224"/>
    </row>
    <row r="21" spans="2:31" x14ac:dyDescent="0.35">
      <c r="B21" s="303" t="s">
        <v>42</v>
      </c>
      <c r="C21" s="219"/>
      <c r="D21" s="253">
        <v>171922</v>
      </c>
      <c r="E21" s="254">
        <v>161936</v>
      </c>
      <c r="F21" s="254">
        <v>163249</v>
      </c>
      <c r="G21" s="254">
        <v>173065</v>
      </c>
      <c r="H21" s="254">
        <v>185857</v>
      </c>
      <c r="I21" s="254">
        <v>201810</v>
      </c>
      <c r="J21" s="1354">
        <v>220017</v>
      </c>
      <c r="K21" s="257">
        <v>227514</v>
      </c>
      <c r="M21" s="222"/>
      <c r="N21" s="256">
        <v>-5.808448017124046E-2</v>
      </c>
      <c r="O21" s="257">
        <v>-9986</v>
      </c>
      <c r="P21" s="258">
        <v>8.108141487995324E-3</v>
      </c>
      <c r="Q21" s="257">
        <v>1313</v>
      </c>
      <c r="R21" s="258">
        <v>6.0129005384412793E-2</v>
      </c>
      <c r="S21" s="257">
        <v>9816</v>
      </c>
      <c r="T21" s="258">
        <v>7.3914425215959367E-2</v>
      </c>
      <c r="U21" s="257">
        <v>12792</v>
      </c>
      <c r="V21" s="258">
        <v>8.5834808481789704E-2</v>
      </c>
      <c r="W21" s="257">
        <v>15953</v>
      </c>
      <c r="X21" s="258">
        <v>9.0218522372528698E-2</v>
      </c>
      <c r="Y21" s="257">
        <v>18207</v>
      </c>
      <c r="Z21" s="258">
        <v>8.7449454635834423E-2</v>
      </c>
      <c r="AA21" s="257">
        <v>18296</v>
      </c>
      <c r="AC21" s="224"/>
    </row>
    <row r="22" spans="2:31" x14ac:dyDescent="0.35">
      <c r="B22" s="303" t="s">
        <v>43</v>
      </c>
      <c r="C22" s="219"/>
      <c r="D22" s="253">
        <v>41312</v>
      </c>
      <c r="E22" s="254">
        <v>40012</v>
      </c>
      <c r="F22" s="254">
        <v>42082</v>
      </c>
      <c r="G22" s="254">
        <v>44287</v>
      </c>
      <c r="H22" s="254">
        <v>47580</v>
      </c>
      <c r="I22" s="254">
        <v>51617</v>
      </c>
      <c r="J22" s="1354">
        <v>57566</v>
      </c>
      <c r="K22" s="257">
        <v>57938</v>
      </c>
      <c r="M22" s="222"/>
      <c r="N22" s="256">
        <v>-3.1467854376452387E-2</v>
      </c>
      <c r="O22" s="257">
        <v>-1300</v>
      </c>
      <c r="P22" s="258">
        <v>5.1734479656103227E-2</v>
      </c>
      <c r="Q22" s="257">
        <v>2070</v>
      </c>
      <c r="R22" s="258">
        <v>5.2397699729100244E-2</v>
      </c>
      <c r="S22" s="257">
        <v>2205</v>
      </c>
      <c r="T22" s="258">
        <v>7.4355905796283261E-2</v>
      </c>
      <c r="U22" s="257">
        <v>3293</v>
      </c>
      <c r="V22" s="258">
        <v>8.484657419083641E-2</v>
      </c>
      <c r="W22" s="257">
        <v>4037</v>
      </c>
      <c r="X22" s="258">
        <v>0.11525272681480914</v>
      </c>
      <c r="Y22" s="257">
        <v>5949</v>
      </c>
      <c r="Z22" s="258">
        <v>0.10864906238040573</v>
      </c>
      <c r="AA22" s="257">
        <v>5678</v>
      </c>
      <c r="AC22" s="224"/>
    </row>
    <row r="23" spans="2:31" x14ac:dyDescent="0.35">
      <c r="B23" s="303" t="s">
        <v>44</v>
      </c>
      <c r="C23" s="219"/>
      <c r="D23" s="253">
        <v>14637</v>
      </c>
      <c r="E23" s="254">
        <v>14462</v>
      </c>
      <c r="F23" s="254">
        <v>15183</v>
      </c>
      <c r="G23" s="254">
        <v>16013</v>
      </c>
      <c r="H23" s="254">
        <v>16801</v>
      </c>
      <c r="I23" s="254">
        <v>16933</v>
      </c>
      <c r="J23" s="1354">
        <v>18171</v>
      </c>
      <c r="K23" s="257">
        <v>17746</v>
      </c>
      <c r="L23" s="1356"/>
      <c r="M23" s="219"/>
      <c r="N23" s="256">
        <v>-1.1956001912960312E-2</v>
      </c>
      <c r="O23" s="257">
        <v>-175</v>
      </c>
      <c r="P23" s="258">
        <v>4.9854791868344517E-2</v>
      </c>
      <c r="Q23" s="257">
        <v>721</v>
      </c>
      <c r="R23" s="258">
        <v>5.4666403214121084E-2</v>
      </c>
      <c r="S23" s="257">
        <v>830</v>
      </c>
      <c r="T23" s="258">
        <v>4.921001686130011E-2</v>
      </c>
      <c r="U23" s="257">
        <v>788</v>
      </c>
      <c r="V23" s="258">
        <v>7.8566751979047833E-3</v>
      </c>
      <c r="W23" s="257">
        <v>132</v>
      </c>
      <c r="X23" s="258">
        <v>7.3111675426681622E-2</v>
      </c>
      <c r="Y23" s="257">
        <v>1238</v>
      </c>
      <c r="Z23" s="258">
        <v>8.478513356562134E-2</v>
      </c>
      <c r="AA23" s="257">
        <v>1387</v>
      </c>
      <c r="AC23" s="224"/>
    </row>
    <row r="24" spans="2:31" x14ac:dyDescent="0.35">
      <c r="B24" s="303" t="s">
        <v>45</v>
      </c>
      <c r="C24" s="219"/>
      <c r="D24" s="253">
        <v>80742</v>
      </c>
      <c r="E24" s="254">
        <v>79315</v>
      </c>
      <c r="F24" s="254">
        <v>78831</v>
      </c>
      <c r="G24" s="254">
        <v>79067</v>
      </c>
      <c r="H24" s="254">
        <v>82443</v>
      </c>
      <c r="I24" s="254">
        <v>85082</v>
      </c>
      <c r="J24" s="1354">
        <v>88036</v>
      </c>
      <c r="K24" s="257">
        <v>87101</v>
      </c>
      <c r="L24" s="1356"/>
      <c r="M24" s="219"/>
      <c r="N24" s="256">
        <v>-1.767357756805632E-2</v>
      </c>
      <c r="O24" s="257">
        <v>-1427</v>
      </c>
      <c r="P24" s="258">
        <v>-6.1022505200781785E-3</v>
      </c>
      <c r="Q24" s="257">
        <v>-484</v>
      </c>
      <c r="R24" s="258">
        <v>2.9937461151070544E-3</v>
      </c>
      <c r="S24" s="257">
        <v>236</v>
      </c>
      <c r="T24" s="258">
        <v>4.2697965017010953E-2</v>
      </c>
      <c r="U24" s="257">
        <v>3376</v>
      </c>
      <c r="V24" s="258">
        <v>3.2009994784275131E-2</v>
      </c>
      <c r="W24" s="257">
        <v>2639</v>
      </c>
      <c r="X24" s="258">
        <v>3.4719447121600355E-2</v>
      </c>
      <c r="Y24" s="257">
        <v>2954</v>
      </c>
      <c r="Z24" s="258">
        <v>2.0802568970770929E-2</v>
      </c>
      <c r="AA24" s="257">
        <v>1775</v>
      </c>
      <c r="AC24" s="224"/>
    </row>
    <row r="25" spans="2:31" x14ac:dyDescent="0.35">
      <c r="B25" s="303" t="s">
        <v>46</v>
      </c>
      <c r="C25" s="219"/>
      <c r="D25" s="253">
        <v>11398</v>
      </c>
      <c r="E25" s="254">
        <v>10806</v>
      </c>
      <c r="F25" s="254">
        <v>11690</v>
      </c>
      <c r="G25" s="254">
        <v>10545</v>
      </c>
      <c r="H25" s="254">
        <v>10646</v>
      </c>
      <c r="I25" s="254">
        <v>10406</v>
      </c>
      <c r="J25" s="1354">
        <v>10429</v>
      </c>
      <c r="K25" s="257">
        <v>10654</v>
      </c>
      <c r="M25" s="222"/>
      <c r="N25" s="256">
        <v>-5.1938936655553603E-2</v>
      </c>
      <c r="O25" s="257">
        <v>-592</v>
      </c>
      <c r="P25" s="258">
        <v>8.180640384971305E-2</v>
      </c>
      <c r="Q25" s="257">
        <v>884</v>
      </c>
      <c r="R25" s="258">
        <v>-9.7946963216424265E-2</v>
      </c>
      <c r="S25" s="257">
        <v>-1145</v>
      </c>
      <c r="T25" s="258">
        <v>9.577999051683328E-3</v>
      </c>
      <c r="U25" s="257">
        <v>101</v>
      </c>
      <c r="V25" s="258">
        <v>-2.2543678376855114E-2</v>
      </c>
      <c r="W25" s="257">
        <v>-240</v>
      </c>
      <c r="X25" s="258">
        <v>2.2102633096290347E-3</v>
      </c>
      <c r="Y25" s="257">
        <v>23</v>
      </c>
      <c r="Z25" s="258">
        <v>1.6506058582196337E-2</v>
      </c>
      <c r="AA25" s="257">
        <v>173</v>
      </c>
      <c r="AC25" s="224"/>
    </row>
    <row r="26" spans="2:31" x14ac:dyDescent="0.35">
      <c r="B26" s="305" t="s">
        <v>1</v>
      </c>
      <c r="C26" s="219"/>
      <c r="D26" s="260">
        <v>3054</v>
      </c>
      <c r="E26" s="261">
        <v>3042</v>
      </c>
      <c r="F26" s="261">
        <v>3187</v>
      </c>
      <c r="G26" s="261">
        <v>3439</v>
      </c>
      <c r="H26" s="261">
        <v>3728</v>
      </c>
      <c r="I26" s="261">
        <v>4004</v>
      </c>
      <c r="J26" s="1355">
        <v>4307</v>
      </c>
      <c r="K26" s="257">
        <v>4313</v>
      </c>
      <c r="M26" s="222"/>
      <c r="N26" s="264">
        <v>-3.9292730844793233E-3</v>
      </c>
      <c r="O26" s="265">
        <v>-12</v>
      </c>
      <c r="P26" s="266">
        <v>4.7666009204470727E-2</v>
      </c>
      <c r="Q26" s="265">
        <v>145</v>
      </c>
      <c r="R26" s="266">
        <v>7.9071226859115162E-2</v>
      </c>
      <c r="S26" s="265">
        <v>252</v>
      </c>
      <c r="T26" s="266">
        <v>8.4036056993312069E-2</v>
      </c>
      <c r="U26" s="265">
        <v>289</v>
      </c>
      <c r="V26" s="266">
        <v>7.4034334763948495E-2</v>
      </c>
      <c r="W26" s="265">
        <v>276</v>
      </c>
      <c r="X26" s="266">
        <v>7.5674325674325749E-2</v>
      </c>
      <c r="Y26" s="265">
        <v>303</v>
      </c>
      <c r="Z26" s="266">
        <v>6.0226155358898747E-2</v>
      </c>
      <c r="AA26" s="265">
        <v>245</v>
      </c>
      <c r="AC26" s="224"/>
      <c r="AD26" s="224"/>
      <c r="AE26" s="286"/>
    </row>
    <row r="27" spans="2:31" x14ac:dyDescent="0.35">
      <c r="B27" s="235" t="s">
        <v>0</v>
      </c>
      <c r="C27" s="219"/>
      <c r="D27" s="1222">
        <v>1385037</v>
      </c>
      <c r="E27" s="306">
        <v>1356473</v>
      </c>
      <c r="F27" s="307">
        <v>1415578</v>
      </c>
      <c r="G27" s="306">
        <v>1490860</v>
      </c>
      <c r="H27" s="307">
        <v>1567107</v>
      </c>
      <c r="I27" s="306">
        <v>1636757</v>
      </c>
      <c r="J27" s="306">
        <v>1784369</v>
      </c>
      <c r="K27" s="1350">
        <f>SUM(K9:K26)</f>
        <v>1808286</v>
      </c>
      <c r="L27" s="267"/>
      <c r="M27" s="222"/>
      <c r="N27" s="240">
        <f>E27/D27-1</f>
        <v>-2.0623275768084204E-2</v>
      </c>
      <c r="O27" s="241">
        <f>E27-D27</f>
        <v>-28564</v>
      </c>
      <c r="P27" s="242">
        <f>F27/E27-1</f>
        <v>4.3572559129448241E-2</v>
      </c>
      <c r="Q27" s="243">
        <f>F27-E27</f>
        <v>59105</v>
      </c>
      <c r="R27" s="242">
        <f t="shared" ref="R27" si="0">G27/F27-1</f>
        <v>5.3181103407936581E-2</v>
      </c>
      <c r="S27" s="237">
        <f t="shared" ref="S27" si="1">G27-F27</f>
        <v>75282</v>
      </c>
      <c r="T27" s="242">
        <f t="shared" ref="T27" si="2">H27/G27-1</f>
        <v>5.1142964463464002E-2</v>
      </c>
      <c r="U27" s="243">
        <f t="shared" ref="U27" si="3">H27-G27</f>
        <v>76247</v>
      </c>
      <c r="V27" s="309">
        <f t="shared" ref="V27" si="4">I27/H27-1</f>
        <v>4.4444954939260706E-2</v>
      </c>
      <c r="W27" s="237">
        <f t="shared" ref="W27" si="5">I27-H27</f>
        <v>69650</v>
      </c>
      <c r="X27" s="242">
        <v>9.0185653704245583E-2</v>
      </c>
      <c r="Y27" s="243">
        <v>147612</v>
      </c>
      <c r="Z27" s="242">
        <v>8.7548219241025738E-2</v>
      </c>
      <c r="AA27" s="243">
        <f>SUM(AA9:AA26)</f>
        <v>145568</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705"/>
      <c r="C2" s="1705"/>
      <c r="D2" s="1024"/>
      <c r="E2" s="1706"/>
      <c r="F2" s="1706"/>
      <c r="G2" s="1706"/>
      <c r="H2" s="1706"/>
      <c r="I2" s="1706"/>
    </row>
    <row r="3" spans="1:13" s="314" customFormat="1" ht="14.25" customHeight="1" x14ac:dyDescent="0.35">
      <c r="B3" s="1024"/>
      <c r="C3" s="1024"/>
      <c r="D3" s="1024"/>
      <c r="G3" s="1024"/>
      <c r="I3" s="1024"/>
      <c r="K3" s="1024"/>
      <c r="M3" s="1024"/>
    </row>
    <row r="4" spans="1:13" s="315" customFormat="1" ht="21.75" customHeight="1" x14ac:dyDescent="0.25">
      <c r="B4" s="1483" t="s">
        <v>445</v>
      </c>
      <c r="C4" s="1483"/>
      <c r="D4" s="1483"/>
      <c r="E4" s="1483"/>
      <c r="F4" s="1483"/>
      <c r="G4" s="1483"/>
      <c r="H4" s="1483"/>
      <c r="I4" s="1483"/>
      <c r="J4" s="1483"/>
      <c r="K4" s="1483"/>
      <c r="L4" s="1483"/>
      <c r="M4" s="1483"/>
    </row>
    <row r="5" spans="1:13" s="315" customFormat="1" ht="18.75" customHeight="1" x14ac:dyDescent="0.25">
      <c r="B5" s="1484" t="str">
        <f>porsaad!$B$6</f>
        <v>Situación a 31 de marzo de 2026</v>
      </c>
      <c r="C5" s="1484"/>
      <c r="D5" s="1484"/>
      <c r="E5" s="1484"/>
      <c r="F5" s="1484"/>
      <c r="G5" s="1484"/>
      <c r="H5" s="1484"/>
      <c r="I5" s="1484"/>
      <c r="J5" s="1484"/>
      <c r="K5" s="1484"/>
      <c r="L5" s="1484"/>
      <c r="M5" s="1484"/>
    </row>
    <row r="6" spans="1:13" s="315" customFormat="1" ht="4.5" customHeight="1" x14ac:dyDescent="0.25"/>
    <row r="7" spans="1:13" s="1028" customFormat="1" ht="15" customHeight="1" x14ac:dyDescent="0.25">
      <c r="A7" s="1025"/>
      <c r="B7" s="1707"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708"/>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37.733627223044174</v>
      </c>
      <c r="F10" s="1033"/>
      <c r="G10" s="1034">
        <v>44.636009541350887</v>
      </c>
      <c r="H10" s="1033"/>
      <c r="I10" s="1034">
        <v>14.654226677536561</v>
      </c>
      <c r="J10" s="1033"/>
      <c r="K10" s="1034">
        <v>2.7154604104391233</v>
      </c>
      <c r="L10" s="1033"/>
      <c r="M10" s="1034">
        <v>0.26067614762925612</v>
      </c>
    </row>
    <row r="11" spans="1:13" s="1035" customFormat="1" ht="18" customHeight="1" x14ac:dyDescent="0.25">
      <c r="A11" s="1030"/>
      <c r="B11" s="1036" t="s">
        <v>7</v>
      </c>
      <c r="C11" s="1037">
        <f t="shared" ref="C11:C28" si="0">M11+K11+I11+G11+E11</f>
        <v>100</v>
      </c>
      <c r="D11" s="1033"/>
      <c r="E11" s="1038">
        <v>21.738643574334667</v>
      </c>
      <c r="F11" s="1033"/>
      <c r="G11" s="1038">
        <v>55.134186853794191</v>
      </c>
      <c r="H11" s="1033"/>
      <c r="I11" s="1038">
        <v>16.725766115486543</v>
      </c>
      <c r="J11" s="1033"/>
      <c r="K11" s="1038">
        <v>5.737001231756933</v>
      </c>
      <c r="L11" s="1033"/>
      <c r="M11" s="1038">
        <v>0.66440222462767351</v>
      </c>
    </row>
    <row r="12" spans="1:13" s="1035" customFormat="1" ht="18" customHeight="1" x14ac:dyDescent="0.25">
      <c r="A12" s="1030"/>
      <c r="B12" s="1036" t="s">
        <v>37</v>
      </c>
      <c r="C12" s="1037">
        <f t="shared" si="0"/>
        <v>100</v>
      </c>
      <c r="D12" s="1033"/>
      <c r="E12" s="1038">
        <v>23.068367195610261</v>
      </c>
      <c r="F12" s="1033"/>
      <c r="G12" s="1038">
        <v>46.551979830935785</v>
      </c>
      <c r="H12" s="1033"/>
      <c r="I12" s="1038">
        <v>22.504819813139552</v>
      </c>
      <c r="J12" s="1033"/>
      <c r="K12" s="1038">
        <v>6.7922289781996144</v>
      </c>
      <c r="L12" s="1033"/>
      <c r="M12" s="1038">
        <v>1.0826041821147858</v>
      </c>
    </row>
    <row r="13" spans="1:13" s="1035" customFormat="1" ht="18" customHeight="1" x14ac:dyDescent="0.25">
      <c r="A13" s="1030"/>
      <c r="B13" s="1036" t="s">
        <v>38</v>
      </c>
      <c r="C13" s="1037">
        <f t="shared" si="0"/>
        <v>100</v>
      </c>
      <c r="D13" s="1033"/>
      <c r="E13" s="1038">
        <v>25.259577515216613</v>
      </c>
      <c r="F13" s="1033"/>
      <c r="G13" s="1038">
        <v>51.611170784103109</v>
      </c>
      <c r="H13" s="1033"/>
      <c r="I13" s="1038">
        <v>17.490153956319372</v>
      </c>
      <c r="J13" s="1033"/>
      <c r="K13" s="1038">
        <v>5.1378446115288217</v>
      </c>
      <c r="L13" s="1033"/>
      <c r="M13" s="1038">
        <v>0.50125313283208017</v>
      </c>
    </row>
    <row r="14" spans="1:13" s="1035" customFormat="1" ht="18" customHeight="1" x14ac:dyDescent="0.25">
      <c r="A14" s="1030"/>
      <c r="B14" s="1036" t="s">
        <v>6</v>
      </c>
      <c r="C14" s="1037">
        <f t="shared" si="0"/>
        <v>100</v>
      </c>
      <c r="D14" s="1033"/>
      <c r="E14" s="1038">
        <v>36.00282349921391</v>
      </c>
      <c r="F14" s="1033"/>
      <c r="G14" s="1038">
        <v>46.571694420380531</v>
      </c>
      <c r="H14" s="1033"/>
      <c r="I14" s="1038">
        <v>13.530336573940385</v>
      </c>
      <c r="J14" s="1033"/>
      <c r="K14" s="1038">
        <v>3.4427439278724292</v>
      </c>
      <c r="L14" s="1033"/>
      <c r="M14" s="1038">
        <v>0.45240157859274233</v>
      </c>
    </row>
    <row r="15" spans="1:13" s="1035" customFormat="1" ht="18" customHeight="1" x14ac:dyDescent="0.25">
      <c r="A15" s="1030"/>
      <c r="B15" s="1036" t="s">
        <v>5</v>
      </c>
      <c r="C15" s="1037">
        <f t="shared" si="0"/>
        <v>100</v>
      </c>
      <c r="D15" s="1033"/>
      <c r="E15" s="1038">
        <v>21.777594897644274</v>
      </c>
      <c r="F15" s="1033"/>
      <c r="G15" s="1038">
        <v>47.155642423618971</v>
      </c>
      <c r="H15" s="1033"/>
      <c r="I15" s="1038">
        <v>21.592428762472995</v>
      </c>
      <c r="J15" s="1033"/>
      <c r="K15" s="1038">
        <v>8.1678839625552939</v>
      </c>
      <c r="L15" s="1033"/>
      <c r="M15" s="1038">
        <v>1.3064499537084662</v>
      </c>
    </row>
    <row r="16" spans="1:13" s="1035" customFormat="1" ht="18" customHeight="1" x14ac:dyDescent="0.25">
      <c r="A16" s="1030"/>
      <c r="B16" s="1036" t="s">
        <v>4</v>
      </c>
      <c r="C16" s="1037">
        <f t="shared" si="0"/>
        <v>100</v>
      </c>
      <c r="D16" s="1033"/>
      <c r="E16" s="1038">
        <v>23.072055883171775</v>
      </c>
      <c r="F16" s="1033"/>
      <c r="G16" s="1038">
        <v>51.747614588342486</v>
      </c>
      <c r="H16" s="1033"/>
      <c r="I16" s="1038">
        <v>19.571764824985447</v>
      </c>
      <c r="J16" s="1033"/>
      <c r="K16" s="1038">
        <v>5.228923590898737</v>
      </c>
      <c r="L16" s="1033"/>
      <c r="M16" s="1038">
        <v>0.37964111260155398</v>
      </c>
    </row>
    <row r="17" spans="1:13" s="1035" customFormat="1" ht="18" customHeight="1" x14ac:dyDescent="0.25">
      <c r="A17" s="1030"/>
      <c r="B17" s="1036" t="s">
        <v>40</v>
      </c>
      <c r="C17" s="1037">
        <f t="shared" si="0"/>
        <v>100</v>
      </c>
      <c r="D17" s="1033"/>
      <c r="E17" s="1038">
        <v>31.017665130568357</v>
      </c>
      <c r="F17" s="1033"/>
      <c r="G17" s="1038">
        <v>47.960829493087559</v>
      </c>
      <c r="H17" s="1033"/>
      <c r="I17" s="1038">
        <v>15.87941628264209</v>
      </c>
      <c r="J17" s="1033"/>
      <c r="K17" s="1038">
        <v>4.3010752688172049</v>
      </c>
      <c r="L17" s="1033"/>
      <c r="M17" s="1038">
        <v>0.84101382488479259</v>
      </c>
    </row>
    <row r="18" spans="1:13" s="1035" customFormat="1" ht="18" customHeight="1" x14ac:dyDescent="0.25">
      <c r="A18" s="1030"/>
      <c r="B18" s="1036" t="s">
        <v>41</v>
      </c>
      <c r="C18" s="1037">
        <f t="shared" si="0"/>
        <v>99.999999999999986</v>
      </c>
      <c r="D18" s="1033"/>
      <c r="E18" s="1038">
        <v>22.176134759740297</v>
      </c>
      <c r="F18" s="1033"/>
      <c r="G18" s="1038">
        <v>43.738730175189964</v>
      </c>
      <c r="H18" s="1033"/>
      <c r="I18" s="1038">
        <v>21.002632746294282</v>
      </c>
      <c r="J18" s="1033"/>
      <c r="K18" s="1038">
        <v>11.200405569669842</v>
      </c>
      <c r="L18" s="1033"/>
      <c r="M18" s="1038">
        <v>1.8820967491056151</v>
      </c>
    </row>
    <row r="19" spans="1:13" s="1035" customFormat="1" ht="18" customHeight="1" x14ac:dyDescent="0.25">
      <c r="A19" s="1030"/>
      <c r="B19" s="1036" t="s">
        <v>3</v>
      </c>
      <c r="C19" s="1037">
        <f t="shared" si="0"/>
        <v>99.999999999999986</v>
      </c>
      <c r="D19" s="1033"/>
      <c r="E19" s="1038">
        <v>23.996035506811257</v>
      </c>
      <c r="F19" s="1033"/>
      <c r="G19" s="1038">
        <v>54.960318895729486</v>
      </c>
      <c r="H19" s="1033"/>
      <c r="I19" s="1038">
        <v>16.068496024655097</v>
      </c>
      <c r="J19" s="1033"/>
      <c r="K19" s="1038">
        <v>4.4817582671981597</v>
      </c>
      <c r="L19" s="1033"/>
      <c r="M19" s="1038">
        <v>0.49339130560599592</v>
      </c>
    </row>
    <row r="20" spans="1:13" s="1035" customFormat="1" ht="18" customHeight="1" x14ac:dyDescent="0.25">
      <c r="A20" s="1030"/>
      <c r="B20" s="1036" t="s">
        <v>2</v>
      </c>
      <c r="C20" s="1037">
        <f t="shared" si="0"/>
        <v>100</v>
      </c>
      <c r="D20" s="1033"/>
      <c r="E20" s="1038">
        <v>36.727037516170761</v>
      </c>
      <c r="F20" s="1033"/>
      <c r="G20" s="1038">
        <v>44.96765847347995</v>
      </c>
      <c r="H20" s="1033"/>
      <c r="I20" s="1038">
        <v>15.653298835705046</v>
      </c>
      <c r="J20" s="1033"/>
      <c r="K20" s="1038">
        <v>2.4320827943078913</v>
      </c>
      <c r="L20" s="1033"/>
      <c r="M20" s="1038">
        <v>0.21992238033635186</v>
      </c>
    </row>
    <row r="21" spans="1:13" s="1035" customFormat="1" ht="18" customHeight="1" x14ac:dyDescent="0.25">
      <c r="A21" s="1030"/>
      <c r="B21" s="1036" t="s">
        <v>35</v>
      </c>
      <c r="C21" s="1037">
        <f t="shared" si="0"/>
        <v>100</v>
      </c>
      <c r="D21" s="1033"/>
      <c r="E21" s="1038">
        <v>31.017741394003561</v>
      </c>
      <c r="F21" s="1033"/>
      <c r="G21" s="1038">
        <v>50.721793249489963</v>
      </c>
      <c r="H21" s="1033"/>
      <c r="I21" s="1038">
        <v>15.427523693928674</v>
      </c>
      <c r="J21" s="1033"/>
      <c r="K21" s="1038">
        <v>2.5876094310874675</v>
      </c>
      <c r="L21" s="1033"/>
      <c r="M21" s="1038">
        <v>0.24533223149032873</v>
      </c>
    </row>
    <row r="22" spans="1:13" s="1035" customFormat="1" ht="18" customHeight="1" x14ac:dyDescent="0.25">
      <c r="A22" s="1030"/>
      <c r="B22" s="1036" t="s">
        <v>42</v>
      </c>
      <c r="C22" s="1037">
        <f t="shared" si="0"/>
        <v>100</v>
      </c>
      <c r="D22" s="1033"/>
      <c r="E22" s="1038">
        <v>34.914058917474421</v>
      </c>
      <c r="F22" s="1033"/>
      <c r="G22" s="1038">
        <v>42.048670957132238</v>
      </c>
      <c r="H22" s="1033"/>
      <c r="I22" s="1038">
        <v>17.085435081671701</v>
      </c>
      <c r="J22" s="1033"/>
      <c r="K22" s="1038">
        <v>5.384165335779004</v>
      </c>
      <c r="L22" s="1033"/>
      <c r="M22" s="1038">
        <v>0.56766970794263216</v>
      </c>
    </row>
    <row r="23" spans="1:13" s="1035" customFormat="1" ht="18" customHeight="1" x14ac:dyDescent="0.25">
      <c r="A23" s="1030">
        <v>47094</v>
      </c>
      <c r="B23" s="1036" t="s">
        <v>43</v>
      </c>
      <c r="C23" s="1037">
        <f t="shared" si="0"/>
        <v>100</v>
      </c>
      <c r="D23" s="1033"/>
      <c r="E23" s="1038">
        <v>33.820824135393671</v>
      </c>
      <c r="F23" s="1033"/>
      <c r="G23" s="1038">
        <v>45.106696100073584</v>
      </c>
      <c r="H23" s="1033"/>
      <c r="I23" s="1038">
        <v>14.72590139808683</v>
      </c>
      <c r="J23" s="1033"/>
      <c r="K23" s="1038">
        <v>5.6107431935246508</v>
      </c>
      <c r="L23" s="1033"/>
      <c r="M23" s="1038">
        <v>0.73583517292126566</v>
      </c>
    </row>
    <row r="24" spans="1:13" s="1035" customFormat="1" ht="18" customHeight="1" x14ac:dyDescent="0.25">
      <c r="B24" s="1036" t="s">
        <v>44</v>
      </c>
      <c r="C24" s="1037">
        <f t="shared" si="0"/>
        <v>100</v>
      </c>
      <c r="D24" s="1033"/>
      <c r="E24" s="1038">
        <v>19.086046729848928</v>
      </c>
      <c r="F24" s="1033"/>
      <c r="G24" s="1038">
        <v>54.884113728066062</v>
      </c>
      <c r="H24" s="1033"/>
      <c r="I24" s="1038">
        <v>16.946607863376183</v>
      </c>
      <c r="J24" s="1033"/>
      <c r="K24" s="1038">
        <v>7.9009101998686315</v>
      </c>
      <c r="L24" s="1033"/>
      <c r="M24" s="1038">
        <v>1.182321478840199</v>
      </c>
    </row>
    <row r="25" spans="1:13" s="1035" customFormat="1" ht="18" customHeight="1" x14ac:dyDescent="0.25">
      <c r="B25" s="1036" t="s">
        <v>45</v>
      </c>
      <c r="C25" s="1037">
        <f t="shared" si="0"/>
        <v>100</v>
      </c>
      <c r="D25" s="1033"/>
      <c r="E25" s="1038">
        <v>19.287442269628325</v>
      </c>
      <c r="F25" s="1033"/>
      <c r="G25" s="1038">
        <v>44.214744764557828</v>
      </c>
      <c r="H25" s="1033"/>
      <c r="I25" s="1038">
        <v>21.628424113579161</v>
      </c>
      <c r="J25" s="1033"/>
      <c r="K25" s="1038">
        <v>12.672580211616937</v>
      </c>
      <c r="L25" s="1033"/>
      <c r="M25" s="1038">
        <v>2.1968086406177454</v>
      </c>
    </row>
    <row r="26" spans="1:13" s="1035" customFormat="1" ht="18" customHeight="1" x14ac:dyDescent="0.25">
      <c r="B26" s="1036" t="s">
        <v>46</v>
      </c>
      <c r="C26" s="1037">
        <f t="shared" si="0"/>
        <v>100</v>
      </c>
      <c r="D26" s="1033"/>
      <c r="E26" s="1038">
        <v>27.697262479871178</v>
      </c>
      <c r="F26" s="1033"/>
      <c r="G26" s="1038">
        <v>33.413848631239937</v>
      </c>
      <c r="H26" s="1033"/>
      <c r="I26" s="1038">
        <v>21.81964573268921</v>
      </c>
      <c r="J26" s="1033"/>
      <c r="K26" s="1038">
        <v>14.573268921095009</v>
      </c>
      <c r="L26" s="1033"/>
      <c r="M26" s="1038">
        <v>2.4959742351046699</v>
      </c>
    </row>
    <row r="27" spans="1:13" s="1035" customFormat="1" ht="18" customHeight="1" x14ac:dyDescent="0.25">
      <c r="B27" s="1039" t="s">
        <v>1</v>
      </c>
      <c r="C27" s="1040">
        <f t="shared" si="0"/>
        <v>100</v>
      </c>
      <c r="D27" s="1033"/>
      <c r="E27" s="1041">
        <v>65.335929892891926</v>
      </c>
      <c r="F27" s="1033"/>
      <c r="G27" s="1041">
        <v>28.432327166504383</v>
      </c>
      <c r="H27" s="1033"/>
      <c r="I27" s="1041">
        <v>5.2580331061343726</v>
      </c>
      <c r="J27" s="1033"/>
      <c r="K27" s="1041">
        <v>0.92502434274586176</v>
      </c>
      <c r="L27" s="1033"/>
      <c r="M27" s="1041">
        <v>4.8685491723466409E-2</v>
      </c>
    </row>
    <row r="28" spans="1:13" s="1293" customFormat="1" ht="18" customHeight="1" x14ac:dyDescent="0.25">
      <c r="B28" s="1294" t="s">
        <v>0</v>
      </c>
      <c r="C28" s="1295">
        <f t="shared" si="0"/>
        <v>100</v>
      </c>
      <c r="D28" s="1296"/>
      <c r="E28" s="1295">
        <v>27.4903288509947</v>
      </c>
      <c r="F28" s="1296"/>
      <c r="G28" s="1297">
        <v>47.650507855054727</v>
      </c>
      <c r="H28" s="1298"/>
      <c r="I28" s="1295">
        <v>17.578694225663124</v>
      </c>
      <c r="J28" s="1296"/>
      <c r="K28" s="1295">
        <v>6.3766364963429076</v>
      </c>
      <c r="L28" s="1296"/>
      <c r="M28" s="1295">
        <v>0.90383257194453626</v>
      </c>
    </row>
    <row r="29" spans="1:13" s="1022" customFormat="1" ht="6.75" customHeight="1" x14ac:dyDescent="0.25">
      <c r="B29" s="1704"/>
      <c r="C29" s="1704"/>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45"/>
      <c r="C2" s="1445"/>
      <c r="D2" s="344"/>
      <c r="E2" s="1659"/>
      <c r="F2" s="1659"/>
      <c r="G2" s="1659"/>
      <c r="H2" s="1659"/>
      <c r="I2" s="1659"/>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83" t="s">
        <v>444</v>
      </c>
      <c r="C4" s="1483"/>
      <c r="D4" s="1483"/>
      <c r="E4" s="1483"/>
      <c r="F4" s="1483"/>
      <c r="G4" s="1483"/>
      <c r="H4" s="1483"/>
      <c r="I4" s="1483"/>
      <c r="J4" s="1483"/>
      <c r="K4" s="1483"/>
      <c r="L4" s="1483"/>
      <c r="M4" s="1483"/>
      <c r="N4" s="1483"/>
      <c r="O4" s="1483"/>
      <c r="P4" s="1483"/>
      <c r="Q4" s="1483"/>
      <c r="R4" s="1483"/>
      <c r="S4" s="1483"/>
      <c r="T4" s="1483"/>
      <c r="U4" s="1483"/>
    </row>
    <row r="5" spans="1:21" s="345" customFormat="1" ht="18.75" customHeight="1" x14ac:dyDescent="0.25">
      <c r="B5" s="1484" t="str">
        <f>porsaad!$B$6</f>
        <v>Situación a 31 de marzo de 2026</v>
      </c>
      <c r="C5" s="1484"/>
      <c r="D5" s="1484"/>
      <c r="E5" s="1484"/>
      <c r="F5" s="1484"/>
      <c r="G5" s="1484"/>
      <c r="H5" s="1484"/>
      <c r="I5" s="1484"/>
      <c r="J5" s="1484"/>
      <c r="K5" s="1484"/>
      <c r="L5" s="1484"/>
      <c r="M5" s="1484"/>
      <c r="N5" s="1484"/>
      <c r="O5" s="1484"/>
      <c r="P5" s="1484"/>
      <c r="Q5" s="1484"/>
      <c r="R5" s="1484"/>
      <c r="S5" s="1484"/>
      <c r="T5" s="1484"/>
      <c r="U5" s="1484"/>
    </row>
    <row r="6" spans="1:21" s="345" customFormat="1" ht="4.5" customHeight="1" x14ac:dyDescent="0.25"/>
    <row r="7" spans="1:21" s="322" customFormat="1" ht="15" customHeight="1" x14ac:dyDescent="0.25">
      <c r="A7" s="316"/>
      <c r="B7" s="1709"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710"/>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100.00000000000001</v>
      </c>
      <c r="D10" s="930"/>
      <c r="E10" s="1044">
        <v>22.305187626876773</v>
      </c>
      <c r="F10" s="930"/>
      <c r="G10" s="1044">
        <v>43.008461801298417</v>
      </c>
      <c r="H10" s="930"/>
      <c r="I10" s="1044">
        <v>19.410889795590215</v>
      </c>
      <c r="J10" s="930"/>
      <c r="K10" s="1044">
        <v>4.7554921311277711</v>
      </c>
      <c r="L10" s="930"/>
      <c r="M10" s="1044">
        <v>4.2791389463951921</v>
      </c>
      <c r="N10" s="930"/>
      <c r="O10" s="1044">
        <v>0.73563403211866618</v>
      </c>
      <c r="P10" s="930"/>
      <c r="Q10" s="1044">
        <v>0.75070849998995037</v>
      </c>
      <c r="R10" s="930"/>
      <c r="S10" s="1044">
        <v>0.33867304484151711</v>
      </c>
      <c r="T10" s="930"/>
      <c r="U10" s="1044">
        <v>4.4158141217615023</v>
      </c>
    </row>
    <row r="11" spans="1:21" s="331" customFormat="1" ht="18" customHeight="1" x14ac:dyDescent="0.25">
      <c r="A11" s="330"/>
      <c r="B11" s="931" t="s">
        <v>7</v>
      </c>
      <c r="C11" s="1045">
        <f t="shared" ref="C11:C27" si="0">K11+M11+G11+I11+E11+S11+O11+U11+Q11</f>
        <v>100</v>
      </c>
      <c r="D11" s="930"/>
      <c r="E11" s="1045">
        <v>3.5886587990796408</v>
      </c>
      <c r="F11" s="930"/>
      <c r="G11" s="1045">
        <v>3.5033029021004976</v>
      </c>
      <c r="H11" s="930"/>
      <c r="I11" s="1045">
        <v>14.903881837749571</v>
      </c>
      <c r="J11" s="930"/>
      <c r="K11" s="1045">
        <v>1.220960439397313</v>
      </c>
      <c r="L11" s="930"/>
      <c r="M11" s="1045">
        <v>0.47873524827432645</v>
      </c>
      <c r="N11" s="930"/>
      <c r="O11" s="1045">
        <v>0.14102278631336748</v>
      </c>
      <c r="P11" s="930"/>
      <c r="Q11" s="1045">
        <v>3.3400133600534405E-2</v>
      </c>
      <c r="R11" s="930"/>
      <c r="S11" s="1045">
        <v>7.7933645067913615E-2</v>
      </c>
      <c r="T11" s="930"/>
      <c r="U11" s="1045">
        <v>76.052104208416836</v>
      </c>
    </row>
    <row r="12" spans="1:21" s="331" customFormat="1" ht="18" customHeight="1" x14ac:dyDescent="0.25">
      <c r="A12" s="330"/>
      <c r="B12" s="931" t="s">
        <v>37</v>
      </c>
      <c r="C12" s="1045">
        <f t="shared" si="0"/>
        <v>100</v>
      </c>
      <c r="D12" s="930"/>
      <c r="E12" s="1045">
        <v>37.8920767058124</v>
      </c>
      <c r="F12" s="930"/>
      <c r="G12" s="1045">
        <v>20.395421436004163</v>
      </c>
      <c r="H12" s="930"/>
      <c r="I12" s="1045">
        <v>23.621227887617067</v>
      </c>
      <c r="J12" s="930"/>
      <c r="K12" s="1045">
        <v>4.5711312620781923</v>
      </c>
      <c r="L12" s="930"/>
      <c r="M12" s="1045">
        <v>2.497398543184183</v>
      </c>
      <c r="N12" s="930"/>
      <c r="O12" s="1045">
        <v>2.0514345176155793</v>
      </c>
      <c r="P12" s="930"/>
      <c r="Q12" s="1045">
        <v>1.3676230117437194</v>
      </c>
      <c r="R12" s="930"/>
      <c r="S12" s="1045">
        <v>0.2378474803032555</v>
      </c>
      <c r="T12" s="930"/>
      <c r="U12" s="1045">
        <v>7.3658391556414449</v>
      </c>
    </row>
    <row r="13" spans="1:21" s="331" customFormat="1" ht="18" customHeight="1" x14ac:dyDescent="0.25">
      <c r="A13" s="330"/>
      <c r="B13" s="931" t="s">
        <v>38</v>
      </c>
      <c r="C13" s="1045">
        <f t="shared" si="0"/>
        <v>100</v>
      </c>
      <c r="D13" s="930"/>
      <c r="E13" s="1045">
        <v>47.505011454753721</v>
      </c>
      <c r="F13" s="930"/>
      <c r="G13" s="1045">
        <v>15.825458190148911</v>
      </c>
      <c r="H13" s="930"/>
      <c r="I13" s="1045">
        <v>16.462628865979383</v>
      </c>
      <c r="J13" s="930"/>
      <c r="K13" s="1045">
        <v>5.0329324169530354</v>
      </c>
      <c r="L13" s="930"/>
      <c r="M13" s="1045">
        <v>2.6524914089347078</v>
      </c>
      <c r="N13" s="930"/>
      <c r="O13" s="1045">
        <v>1.7468499427262314</v>
      </c>
      <c r="P13" s="930"/>
      <c r="Q13" s="1045">
        <v>1.1096792668957618</v>
      </c>
      <c r="R13" s="930"/>
      <c r="S13" s="1045">
        <v>0.83046964490263464</v>
      </c>
      <c r="T13" s="930"/>
      <c r="U13" s="1045">
        <v>8.8344788087056134</v>
      </c>
    </row>
    <row r="14" spans="1:21" s="331" customFormat="1" ht="18" customHeight="1" x14ac:dyDescent="0.25">
      <c r="A14" s="330"/>
      <c r="B14" s="931" t="s">
        <v>6</v>
      </c>
      <c r="C14" s="1045">
        <f t="shared" si="0"/>
        <v>100.00000000000003</v>
      </c>
      <c r="D14" s="930"/>
      <c r="E14" s="1045">
        <v>33.830702092157615</v>
      </c>
      <c r="F14" s="930"/>
      <c r="G14" s="1045">
        <v>33.118341676293163</v>
      </c>
      <c r="H14" s="930"/>
      <c r="I14" s="1045">
        <v>14.937106918238992</v>
      </c>
      <c r="J14" s="930"/>
      <c r="K14" s="1045">
        <v>5.6635861891926584</v>
      </c>
      <c r="L14" s="930"/>
      <c r="M14" s="1045">
        <v>4.6816839943524577</v>
      </c>
      <c r="N14" s="930"/>
      <c r="O14" s="1045">
        <v>0.97227570273392372</v>
      </c>
      <c r="P14" s="930"/>
      <c r="Q14" s="1045">
        <v>1.1519702220510846</v>
      </c>
      <c r="R14" s="930"/>
      <c r="S14" s="1045">
        <v>0.45565395969708633</v>
      </c>
      <c r="T14" s="930"/>
      <c r="U14" s="1045">
        <v>5.1886792452830193</v>
      </c>
    </row>
    <row r="15" spans="1:21" s="331" customFormat="1" ht="18" customHeight="1" x14ac:dyDescent="0.25">
      <c r="A15" s="330"/>
      <c r="B15" s="931" t="s">
        <v>5</v>
      </c>
      <c r="C15" s="1045">
        <f t="shared" si="0"/>
        <v>99.999999999999972</v>
      </c>
      <c r="D15" s="930"/>
      <c r="E15" s="1045">
        <v>41.005862388151805</v>
      </c>
      <c r="F15" s="930"/>
      <c r="G15" s="1045">
        <v>17.854571634269259</v>
      </c>
      <c r="H15" s="930"/>
      <c r="I15" s="1045">
        <v>24.796873392985706</v>
      </c>
      <c r="J15" s="930"/>
      <c r="K15" s="1045">
        <v>4.7310500874215773</v>
      </c>
      <c r="L15" s="930"/>
      <c r="M15" s="1045">
        <v>1.7792862285302888</v>
      </c>
      <c r="N15" s="930"/>
      <c r="O15" s="1045">
        <v>1.8512804689910523</v>
      </c>
      <c r="P15" s="930"/>
      <c r="Q15" s="1045">
        <v>1.9849840584181835</v>
      </c>
      <c r="R15" s="930"/>
      <c r="S15" s="1045">
        <v>0.68908773012444724</v>
      </c>
      <c r="T15" s="930"/>
      <c r="U15" s="1045">
        <v>5.3070040111076828</v>
      </c>
    </row>
    <row r="16" spans="1:21" s="331" customFormat="1" ht="18" customHeight="1" x14ac:dyDescent="0.25">
      <c r="A16" s="330"/>
      <c r="B16" s="931" t="s">
        <v>4</v>
      </c>
      <c r="C16" s="1045">
        <f t="shared" si="0"/>
        <v>100</v>
      </c>
      <c r="D16" s="930"/>
      <c r="E16" s="1045">
        <v>44.648325782693426</v>
      </c>
      <c r="F16" s="930"/>
      <c r="G16" s="1045">
        <v>17.719116195489864</v>
      </c>
      <c r="H16" s="930"/>
      <c r="I16" s="1045">
        <v>21.383918402470197</v>
      </c>
      <c r="J16" s="930"/>
      <c r="K16" s="1045">
        <v>5.1276859608716556</v>
      </c>
      <c r="L16" s="930"/>
      <c r="M16" s="1045">
        <v>2.0956189415605779</v>
      </c>
      <c r="N16" s="930"/>
      <c r="O16" s="1045">
        <v>1.7058540659563157</v>
      </c>
      <c r="P16" s="930"/>
      <c r="Q16" s="1045">
        <v>0.90101490724102151</v>
      </c>
      <c r="R16" s="930"/>
      <c r="S16" s="1045">
        <v>1.143985219306016</v>
      </c>
      <c r="T16" s="930"/>
      <c r="U16" s="1045">
        <v>5.2744805244109241</v>
      </c>
    </row>
    <row r="17" spans="1:21" s="331" customFormat="1" ht="18" customHeight="1" x14ac:dyDescent="0.25">
      <c r="A17" s="330"/>
      <c r="B17" s="931" t="s">
        <v>40</v>
      </c>
      <c r="C17" s="1045">
        <f t="shared" si="0"/>
        <v>100.00000000000001</v>
      </c>
      <c r="D17" s="930"/>
      <c r="E17" s="1045">
        <v>35.249395230964176</v>
      </c>
      <c r="F17" s="930"/>
      <c r="G17" s="1045">
        <v>30.872019352609147</v>
      </c>
      <c r="H17" s="930"/>
      <c r="I17" s="1045">
        <v>15.286257343624007</v>
      </c>
      <c r="J17" s="930"/>
      <c r="K17" s="1045">
        <v>4.9264677648504396</v>
      </c>
      <c r="L17" s="930"/>
      <c r="M17" s="1045">
        <v>6.258879545367277</v>
      </c>
      <c r="N17" s="930"/>
      <c r="O17" s="1045">
        <v>1.674154283300695</v>
      </c>
      <c r="P17" s="930"/>
      <c r="Q17" s="1045">
        <v>0.82171792804208421</v>
      </c>
      <c r="R17" s="930"/>
      <c r="S17" s="1045">
        <v>0.29566486195906772</v>
      </c>
      <c r="T17" s="930"/>
      <c r="U17" s="1045">
        <v>4.6154436892831088</v>
      </c>
    </row>
    <row r="18" spans="1:21" s="331" customFormat="1" ht="18" customHeight="1" x14ac:dyDescent="0.25">
      <c r="A18" s="330"/>
      <c r="B18" s="931" t="s">
        <v>41</v>
      </c>
      <c r="C18" s="1045">
        <f t="shared" si="0"/>
        <v>99.999999999999986</v>
      </c>
      <c r="D18" s="930"/>
      <c r="E18" s="1045">
        <v>38.638301304207566</v>
      </c>
      <c r="F18" s="930"/>
      <c r="G18" s="1045">
        <v>17.646550532282593</v>
      </c>
      <c r="H18" s="930"/>
      <c r="I18" s="1045">
        <v>29.296280934605278</v>
      </c>
      <c r="J18" s="930"/>
      <c r="K18" s="1045">
        <v>4.0042167841836029</v>
      </c>
      <c r="L18" s="930"/>
      <c r="M18" s="1045">
        <v>2.9010553481727266</v>
      </c>
      <c r="N18" s="930"/>
      <c r="O18" s="1045">
        <v>1.3704548596709527</v>
      </c>
      <c r="P18" s="930"/>
      <c r="Q18" s="1045">
        <v>2.4523019493985898</v>
      </c>
      <c r="R18" s="930"/>
      <c r="S18" s="1045">
        <v>0</v>
      </c>
      <c r="T18" s="930"/>
      <c r="U18" s="1045">
        <v>3.6908382874786856</v>
      </c>
    </row>
    <row r="19" spans="1:21" s="331" customFormat="1" ht="18" customHeight="1" x14ac:dyDescent="0.25">
      <c r="A19" s="330"/>
      <c r="B19" s="931" t="s">
        <v>3</v>
      </c>
      <c r="C19" s="1045">
        <f t="shared" si="0"/>
        <v>100</v>
      </c>
      <c r="D19" s="930"/>
      <c r="E19" s="1045">
        <v>48.44278624986417</v>
      </c>
      <c r="F19" s="930"/>
      <c r="G19" s="1045">
        <v>11.185568877458616</v>
      </c>
      <c r="H19" s="930"/>
      <c r="I19" s="1045">
        <v>14.134820878762632</v>
      </c>
      <c r="J19" s="930"/>
      <c r="K19" s="1045">
        <v>4.5133480638968377</v>
      </c>
      <c r="L19" s="930"/>
      <c r="M19" s="1045">
        <v>1.9784837178976347</v>
      </c>
      <c r="N19" s="930"/>
      <c r="O19" s="1045">
        <v>3.0260441192451188</v>
      </c>
      <c r="P19" s="930"/>
      <c r="Q19" s="1045">
        <v>2.7790053247364797</v>
      </c>
      <c r="R19" s="930"/>
      <c r="S19" s="1045">
        <v>0</v>
      </c>
      <c r="T19" s="930"/>
      <c r="U19" s="1045">
        <v>13.939942768138517</v>
      </c>
    </row>
    <row r="20" spans="1:21" s="331" customFormat="1" ht="18" customHeight="1" x14ac:dyDescent="0.25">
      <c r="A20" s="330"/>
      <c r="B20" s="931" t="s">
        <v>2</v>
      </c>
      <c r="C20" s="1045">
        <f t="shared" si="0"/>
        <v>100</v>
      </c>
      <c r="D20" s="930"/>
      <c r="E20" s="1045">
        <v>24.922360248447205</v>
      </c>
      <c r="F20" s="930"/>
      <c r="G20" s="1045">
        <v>37.512939958592135</v>
      </c>
      <c r="H20" s="930"/>
      <c r="I20" s="1045">
        <v>21.777950310559007</v>
      </c>
      <c r="J20" s="930"/>
      <c r="K20" s="1045">
        <v>4.7877846790890271</v>
      </c>
      <c r="L20" s="930"/>
      <c r="M20" s="1045">
        <v>4.774844720496894</v>
      </c>
      <c r="N20" s="930"/>
      <c r="O20" s="1045">
        <v>1.5786749482401656</v>
      </c>
      <c r="P20" s="930"/>
      <c r="Q20" s="1045">
        <v>0.81521739130434778</v>
      </c>
      <c r="R20" s="930"/>
      <c r="S20" s="1045">
        <v>0.12939958592132506</v>
      </c>
      <c r="T20" s="930"/>
      <c r="U20" s="1045">
        <v>3.7008281573498967</v>
      </c>
    </row>
    <row r="21" spans="1:21" s="331" customFormat="1" ht="18" customHeight="1" x14ac:dyDescent="0.25">
      <c r="A21" s="330"/>
      <c r="B21" s="931" t="s">
        <v>35</v>
      </c>
      <c r="C21" s="1045">
        <f t="shared" si="0"/>
        <v>100</v>
      </c>
      <c r="D21" s="930"/>
      <c r="E21" s="1045">
        <v>42.427297402093835</v>
      </c>
      <c r="F21" s="930"/>
      <c r="G21" s="1045">
        <v>24.640041359700142</v>
      </c>
      <c r="H21" s="930"/>
      <c r="I21" s="1045">
        <v>12.927491275688253</v>
      </c>
      <c r="J21" s="930"/>
      <c r="K21" s="1045">
        <v>3.9084916634354401</v>
      </c>
      <c r="L21" s="930"/>
      <c r="M21" s="1045">
        <v>3.2958511050794885</v>
      </c>
      <c r="N21" s="930"/>
      <c r="O21" s="1045">
        <v>4.1799146956184563</v>
      </c>
      <c r="P21" s="930"/>
      <c r="Q21" s="1045">
        <v>1.8456766188445135</v>
      </c>
      <c r="R21" s="930"/>
      <c r="S21" s="1045">
        <v>0</v>
      </c>
      <c r="T21" s="930"/>
      <c r="U21" s="1045">
        <v>6.7752358795398733</v>
      </c>
    </row>
    <row r="22" spans="1:21" s="331" customFormat="1" ht="18" customHeight="1" x14ac:dyDescent="0.25">
      <c r="A22" s="330"/>
      <c r="B22" s="931" t="s">
        <v>42</v>
      </c>
      <c r="C22" s="1045">
        <f t="shared" si="0"/>
        <v>100</v>
      </c>
      <c r="D22" s="930"/>
      <c r="E22" s="1045">
        <v>25.800075896527737</v>
      </c>
      <c r="F22" s="930"/>
      <c r="G22" s="1045">
        <v>35.721965720068305</v>
      </c>
      <c r="H22" s="930"/>
      <c r="I22" s="1045">
        <v>26.797799000695715</v>
      </c>
      <c r="J22" s="930"/>
      <c r="K22" s="1045">
        <v>2.0333944722028967</v>
      </c>
      <c r="L22" s="930"/>
      <c r="M22" s="1045">
        <v>5.4202770223262284</v>
      </c>
      <c r="N22" s="930"/>
      <c r="O22" s="1045">
        <v>0.60559104420972742</v>
      </c>
      <c r="P22" s="930"/>
      <c r="Q22" s="1045">
        <v>0.94080070836759211</v>
      </c>
      <c r="R22" s="930"/>
      <c r="S22" s="1045">
        <v>0</v>
      </c>
      <c r="T22" s="930"/>
      <c r="U22" s="1045">
        <v>2.6800961356017963</v>
      </c>
    </row>
    <row r="23" spans="1:21" s="331" customFormat="1" ht="18" customHeight="1" x14ac:dyDescent="0.25">
      <c r="A23" s="330">
        <v>47094</v>
      </c>
      <c r="B23" s="931" t="s">
        <v>43</v>
      </c>
      <c r="C23" s="1045">
        <f t="shared" si="0"/>
        <v>100</v>
      </c>
      <c r="D23" s="930"/>
      <c r="E23" s="1045">
        <v>38.826378882178005</v>
      </c>
      <c r="F23" s="930"/>
      <c r="G23" s="1045">
        <v>24.481098813502161</v>
      </c>
      <c r="H23" s="930"/>
      <c r="I23" s="1045">
        <v>20.047827819848546</v>
      </c>
      <c r="J23" s="930"/>
      <c r="K23" s="1045">
        <v>4.1634730355336176</v>
      </c>
      <c r="L23" s="930"/>
      <c r="M23" s="1045">
        <v>2.8758009626881686</v>
      </c>
      <c r="N23" s="930"/>
      <c r="O23" s="1045">
        <v>1.8885857068399914</v>
      </c>
      <c r="P23" s="930"/>
      <c r="Q23" s="1045">
        <v>3.3510132752858941</v>
      </c>
      <c r="R23" s="930"/>
      <c r="S23" s="1045">
        <v>6.1317717754545177E-3</v>
      </c>
      <c r="T23" s="930"/>
      <c r="U23" s="1045">
        <v>4.359689732348162</v>
      </c>
    </row>
    <row r="24" spans="1:21" s="331" customFormat="1" ht="18" customHeight="1" x14ac:dyDescent="0.25">
      <c r="B24" s="931" t="s">
        <v>44</v>
      </c>
      <c r="C24" s="1045">
        <f t="shared" si="0"/>
        <v>100</v>
      </c>
      <c r="D24" s="930"/>
      <c r="E24" s="1045">
        <v>46.372180451127818</v>
      </c>
      <c r="F24" s="930"/>
      <c r="G24" s="1045">
        <v>14.295112781954888</v>
      </c>
      <c r="H24" s="930"/>
      <c r="I24" s="1045">
        <v>15.704887218045114</v>
      </c>
      <c r="J24" s="930"/>
      <c r="K24" s="1045">
        <v>5.9586466165413539</v>
      </c>
      <c r="L24" s="930"/>
      <c r="M24" s="1045">
        <v>2.481203007518797</v>
      </c>
      <c r="N24" s="930"/>
      <c r="O24" s="1045">
        <v>1.8515037593984964</v>
      </c>
      <c r="P24" s="930"/>
      <c r="Q24" s="1045">
        <v>1.268796992481203</v>
      </c>
      <c r="R24" s="930"/>
      <c r="S24" s="1045">
        <v>0.14097744360902253</v>
      </c>
      <c r="T24" s="930"/>
      <c r="U24" s="1045">
        <v>11.926691729323307</v>
      </c>
    </row>
    <row r="25" spans="1:21" s="331" customFormat="1" ht="18" customHeight="1" x14ac:dyDescent="0.25">
      <c r="B25" s="931" t="s">
        <v>45</v>
      </c>
      <c r="C25" s="1045">
        <f t="shared" si="0"/>
        <v>100</v>
      </c>
      <c r="D25" s="930"/>
      <c r="E25" s="1045">
        <v>35.844079718640096</v>
      </c>
      <c r="F25" s="930"/>
      <c r="G25" s="1045">
        <v>20.010257913247361</v>
      </c>
      <c r="H25" s="930"/>
      <c r="I25" s="1045">
        <v>11.67936694021102</v>
      </c>
      <c r="J25" s="930"/>
      <c r="K25" s="1045">
        <v>4.5403477921062922</v>
      </c>
      <c r="L25" s="930"/>
      <c r="M25" s="1045">
        <v>3.7416959749902308</v>
      </c>
      <c r="N25" s="930"/>
      <c r="O25" s="1045">
        <v>1.0770808909730363</v>
      </c>
      <c r="P25" s="930"/>
      <c r="Q25" s="1045">
        <v>1.4947245017584994</v>
      </c>
      <c r="R25" s="930"/>
      <c r="S25" s="1045">
        <v>18.752442360296993</v>
      </c>
      <c r="T25" s="930"/>
      <c r="U25" s="1045">
        <v>2.8600039077764752</v>
      </c>
    </row>
    <row r="26" spans="1:21" s="331" customFormat="1" ht="18" customHeight="1" x14ac:dyDescent="0.25">
      <c r="B26" s="931" t="s">
        <v>46</v>
      </c>
      <c r="C26" s="1045">
        <f t="shared" si="0"/>
        <v>100</v>
      </c>
      <c r="D26" s="930"/>
      <c r="E26" s="1045">
        <v>22.785829307568438</v>
      </c>
      <c r="F26" s="930"/>
      <c r="G26" s="1045">
        <v>33.413848631239937</v>
      </c>
      <c r="H26" s="930"/>
      <c r="I26" s="1045">
        <v>29.710144927536231</v>
      </c>
      <c r="J26" s="930"/>
      <c r="K26" s="1045">
        <v>5.9581320450885666</v>
      </c>
      <c r="L26" s="930"/>
      <c r="M26" s="1045">
        <v>3.5426731078904989</v>
      </c>
      <c r="N26" s="930"/>
      <c r="O26" s="1045">
        <v>0.80515297906602246</v>
      </c>
      <c r="P26" s="930"/>
      <c r="Q26" s="1045">
        <v>0.80515297906602246</v>
      </c>
      <c r="R26" s="930"/>
      <c r="S26" s="1045">
        <v>0</v>
      </c>
      <c r="T26" s="930"/>
      <c r="U26" s="1045">
        <v>2.9790660225442833</v>
      </c>
    </row>
    <row r="27" spans="1:21" s="331" customFormat="1" ht="18" customHeight="1" x14ac:dyDescent="0.25">
      <c r="B27" s="953" t="s">
        <v>1</v>
      </c>
      <c r="C27" s="1046">
        <f t="shared" si="0"/>
        <v>99.999999999999986</v>
      </c>
      <c r="D27" s="930"/>
      <c r="E27" s="1046">
        <v>4.4812469556746226</v>
      </c>
      <c r="F27" s="930"/>
      <c r="G27" s="1046">
        <v>74.817340477350214</v>
      </c>
      <c r="H27" s="930"/>
      <c r="I27" s="1046">
        <v>4.0915733073550902</v>
      </c>
      <c r="J27" s="930"/>
      <c r="K27" s="1046">
        <v>3.4096444227959086</v>
      </c>
      <c r="L27" s="930"/>
      <c r="M27" s="1046">
        <v>10.277642474427667</v>
      </c>
      <c r="N27" s="930"/>
      <c r="O27" s="1046">
        <v>0.19483682415976619</v>
      </c>
      <c r="P27" s="930"/>
      <c r="Q27" s="1046">
        <v>0.58451047247929855</v>
      </c>
      <c r="R27" s="930"/>
      <c r="S27" s="1046">
        <v>4.8709206039941548E-2</v>
      </c>
      <c r="T27" s="930"/>
      <c r="U27" s="1046">
        <v>2.0944958597174863</v>
      </c>
    </row>
    <row r="28" spans="1:21" s="319" customFormat="1" ht="18" customHeight="1" x14ac:dyDescent="0.25">
      <c r="B28" s="1284" t="s">
        <v>0</v>
      </c>
      <c r="C28" s="1299">
        <f>K28+M28+G28+I28+E28+S28+O28+U28+Q28</f>
        <v>100.00000000000001</v>
      </c>
      <c r="D28" s="1277"/>
      <c r="E28" s="1299">
        <v>36.284181477096986</v>
      </c>
      <c r="F28" s="1277"/>
      <c r="G28" s="1299">
        <v>22.826898985139128</v>
      </c>
      <c r="H28" s="1277"/>
      <c r="I28" s="1299">
        <v>20.183305813197659</v>
      </c>
      <c r="J28" s="1277"/>
      <c r="K28" s="1299">
        <v>4.2091121659432256</v>
      </c>
      <c r="L28" s="1277"/>
      <c r="M28" s="1299">
        <v>3.2413739379845556</v>
      </c>
      <c r="N28" s="1277"/>
      <c r="O28" s="1299">
        <v>1.6694697616922265</v>
      </c>
      <c r="P28" s="1277"/>
      <c r="Q28" s="1299">
        <v>1.7494122439701529</v>
      </c>
      <c r="R28" s="1277"/>
      <c r="S28" s="1299">
        <v>1.15776125292601</v>
      </c>
      <c r="T28" s="1277"/>
      <c r="U28" s="1299">
        <v>8.6784843620500531</v>
      </c>
    </row>
    <row r="29" spans="1:21" s="328" customFormat="1" ht="6.75" customHeight="1" x14ac:dyDescent="0.25">
      <c r="B29" s="1670"/>
      <c r="C29" s="1670"/>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47"/>
      <c r="C3" s="1547"/>
      <c r="D3" s="1547"/>
    </row>
    <row r="4" spans="2:18" s="621" customFormat="1" ht="23.25" customHeight="1" x14ac:dyDescent="0.25">
      <c r="B4" s="1549" t="s">
        <v>328</v>
      </c>
      <c r="C4" s="1549"/>
      <c r="D4" s="1549"/>
      <c r="E4" s="1549"/>
      <c r="F4" s="1549"/>
      <c r="G4" s="1549"/>
      <c r="H4" s="1549"/>
      <c r="I4" s="1549"/>
      <c r="J4" s="1549"/>
      <c r="K4" s="1549"/>
      <c r="L4" s="1549"/>
      <c r="M4" s="1549"/>
      <c r="N4" s="1549"/>
      <c r="O4" s="1549"/>
      <c r="P4" s="1549"/>
      <c r="Q4" s="1549"/>
      <c r="R4" s="1549"/>
    </row>
    <row r="5" spans="2:18" s="621" customFormat="1" ht="15.75" customHeight="1" x14ac:dyDescent="0.25">
      <c r="B5" s="1702" t="str">
        <f>porsaad!$B$6</f>
        <v>Situación a 31 de marzo de 2026</v>
      </c>
      <c r="C5" s="1702"/>
      <c r="D5" s="1702"/>
      <c r="E5" s="1702"/>
      <c r="F5" s="1702"/>
      <c r="G5" s="1702"/>
      <c r="H5" s="1702"/>
      <c r="I5" s="1702"/>
      <c r="J5" s="1702"/>
      <c r="K5" s="1702"/>
      <c r="L5" s="1702"/>
      <c r="M5" s="1702"/>
      <c r="N5" s="1702"/>
      <c r="O5" s="1702"/>
      <c r="P5" s="1702"/>
      <c r="Q5" s="1702"/>
      <c r="R5" s="1702"/>
    </row>
    <row r="7" spans="2:18" ht="16.5" customHeight="1" x14ac:dyDescent="0.35">
      <c r="B7" s="1711" t="s">
        <v>82</v>
      </c>
      <c r="C7" s="1712"/>
      <c r="D7" s="1712"/>
      <c r="E7" s="1712"/>
      <c r="F7" s="1713"/>
      <c r="G7" s="1048"/>
      <c r="H7" s="1711" t="s">
        <v>83</v>
      </c>
      <c r="I7" s="1712"/>
      <c r="J7" s="1712"/>
      <c r="K7" s="1712"/>
      <c r="L7" s="1713"/>
      <c r="M7" s="1048"/>
      <c r="N7" s="1711" t="s">
        <v>84</v>
      </c>
      <c r="O7" s="1712"/>
      <c r="P7" s="1712"/>
      <c r="Q7" s="1712"/>
      <c r="R7" s="1713"/>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2.680872207906262E-3</v>
      </c>
      <c r="D9" s="1050">
        <v>1.7107798796554843E-3</v>
      </c>
      <c r="E9" s="1050">
        <v>1.1724375230982935E-3</v>
      </c>
      <c r="F9" s="1051">
        <v>2.0217317604903627E-3</v>
      </c>
      <c r="G9" s="1052"/>
      <c r="H9" s="1049" t="s">
        <v>86</v>
      </c>
      <c r="I9" s="1050">
        <v>4.654951704876062E-4</v>
      </c>
      <c r="J9" s="1050">
        <v>9.0049527239981984E-5</v>
      </c>
      <c r="K9" s="1050">
        <v>0</v>
      </c>
      <c r="L9" s="1051">
        <v>2.5494667365409402E-4</v>
      </c>
      <c r="M9" s="113"/>
      <c r="N9" s="1049" t="s">
        <v>86</v>
      </c>
      <c r="O9" s="1050">
        <v>2.3136432651290578E-3</v>
      </c>
      <c r="P9" s="1050">
        <v>1.5047488270969217E-3</v>
      </c>
      <c r="Q9" s="1050">
        <v>9.9460534708483328E-4</v>
      </c>
      <c r="R9" s="1051">
        <v>1.7588426604654298E-3</v>
      </c>
    </row>
    <row r="10" spans="2:18" ht="16.5" customHeight="1" x14ac:dyDescent="0.35">
      <c r="B10" s="1053" t="s">
        <v>87</v>
      </c>
      <c r="C10" s="1054">
        <v>0.19869076370191474</v>
      </c>
      <c r="D10" s="1054">
        <v>1.6799727323973203E-2</v>
      </c>
      <c r="E10" s="1054">
        <v>5.1995055372185198E-3</v>
      </c>
      <c r="F10" s="1055">
        <v>9.2450304249596021E-2</v>
      </c>
      <c r="G10" s="1052"/>
      <c r="H10" s="1053" t="s">
        <v>87</v>
      </c>
      <c r="I10" s="1054">
        <v>1.6728732689398347E-2</v>
      </c>
      <c r="J10" s="1054">
        <v>1.0805943268797839E-3</v>
      </c>
      <c r="K10" s="1054">
        <v>7.1321589045003926E-5</v>
      </c>
      <c r="L10" s="1055">
        <v>8.4982224551364664E-3</v>
      </c>
      <c r="M10" s="113"/>
      <c r="N10" s="1053" t="s">
        <v>87</v>
      </c>
      <c r="O10" s="1054">
        <v>0.16852963150410913</v>
      </c>
      <c r="P10" s="1054">
        <v>1.4801464698478086E-2</v>
      </c>
      <c r="Q10" s="1054">
        <v>4.4216694234532269E-3</v>
      </c>
      <c r="R10" s="1055">
        <v>7.9958883103314629E-2</v>
      </c>
    </row>
    <row r="11" spans="2:18" ht="16.5" customHeight="1" x14ac:dyDescent="0.35">
      <c r="B11" s="1056" t="s">
        <v>88</v>
      </c>
      <c r="C11" s="1057">
        <v>3.8849536047331261E-2</v>
      </c>
      <c r="D11" s="1057">
        <v>4.495221614818893E-2</v>
      </c>
      <c r="E11" s="1057">
        <v>1.4884858988900075E-2</v>
      </c>
      <c r="F11" s="1058">
        <v>3.6500053203467379E-2</v>
      </c>
      <c r="G11" s="1052"/>
      <c r="H11" s="1056" t="s">
        <v>88</v>
      </c>
      <c r="I11" s="1057">
        <v>4.3611078785057607E-2</v>
      </c>
      <c r="J11" s="1057">
        <v>1.5308419630796939E-3</v>
      </c>
      <c r="K11" s="1057">
        <v>3.5660794522501962E-4</v>
      </c>
      <c r="L11" s="1058">
        <v>2.1783776893333145E-2</v>
      </c>
      <c r="M11" s="113"/>
      <c r="N11" s="1056" t="s">
        <v>88</v>
      </c>
      <c r="O11" s="1057">
        <v>3.9635601185742171E-2</v>
      </c>
      <c r="P11" s="1057">
        <v>3.9432429339741386E-2</v>
      </c>
      <c r="Q11" s="1057">
        <v>1.2681218175331625E-2</v>
      </c>
      <c r="R11" s="1058">
        <v>3.43090170702526E-2</v>
      </c>
    </row>
    <row r="12" spans="2:18" ht="16.5" customHeight="1" x14ac:dyDescent="0.35">
      <c r="B12" s="1053" t="s">
        <v>89</v>
      </c>
      <c r="C12" s="1054">
        <v>0.55192456580270166</v>
      </c>
      <c r="D12" s="1054">
        <v>2.6422044808012479E-2</v>
      </c>
      <c r="E12" s="1054">
        <v>3.1158801564949216E-2</v>
      </c>
      <c r="F12" s="1055">
        <v>0.25241209673627663</v>
      </c>
      <c r="G12" s="1052"/>
      <c r="H12" s="1053" t="s">
        <v>89</v>
      </c>
      <c r="I12" s="1054">
        <v>0.59018968928197368</v>
      </c>
      <c r="J12" s="1054">
        <v>2.7285006753714543E-2</v>
      </c>
      <c r="K12" s="1054">
        <v>1.2837886028100706E-2</v>
      </c>
      <c r="L12" s="1055">
        <v>0.29845757262439271</v>
      </c>
      <c r="M12" s="113"/>
      <c r="N12" s="1053" t="s">
        <v>89</v>
      </c>
      <c r="O12" s="1054">
        <v>0.55822427879401348</v>
      </c>
      <c r="P12" s="1054">
        <v>2.653049548003204E-2</v>
      </c>
      <c r="Q12" s="1054">
        <v>2.8378685174974865E-2</v>
      </c>
      <c r="R12" s="1055">
        <v>0.25924287616062552</v>
      </c>
    </row>
    <row r="13" spans="2:18" ht="16.5" customHeight="1" x14ac:dyDescent="0.35">
      <c r="B13" s="1056" t="s">
        <v>90</v>
      </c>
      <c r="C13" s="1057">
        <v>0.15420792937288391</v>
      </c>
      <c r="D13" s="1057">
        <v>0.11269516655523656</v>
      </c>
      <c r="E13" s="1057">
        <v>0.16058570900610433</v>
      </c>
      <c r="F13" s="1058">
        <v>0.13977416984031535</v>
      </c>
      <c r="G13" s="1052"/>
      <c r="H13" s="1056" t="s">
        <v>90</v>
      </c>
      <c r="I13" s="1057">
        <v>0.11273711160246712</v>
      </c>
      <c r="J13" s="1057">
        <v>3.1832507879333637E-2</v>
      </c>
      <c r="K13" s="1057">
        <v>6.4902646030953566E-3</v>
      </c>
      <c r="L13" s="1058">
        <v>6.6186989221421189E-2</v>
      </c>
      <c r="M13" s="113"/>
      <c r="N13" s="1056" t="s">
        <v>90</v>
      </c>
      <c r="O13" s="1057">
        <v>0.14732605499722845</v>
      </c>
      <c r="P13" s="1057">
        <v>0.10241446389747111</v>
      </c>
      <c r="Q13" s="1057">
        <v>0.13721229418696418</v>
      </c>
      <c r="R13" s="1058">
        <v>0.1288210066899213</v>
      </c>
    </row>
    <row r="14" spans="2:18" ht="16.5" customHeight="1" x14ac:dyDescent="0.35">
      <c r="B14" s="1053" t="s">
        <v>91</v>
      </c>
      <c r="C14" s="1054">
        <v>5.1335236136308485E-2</v>
      </c>
      <c r="D14" s="1054">
        <v>0.40733603387475253</v>
      </c>
      <c r="E14" s="1054">
        <v>2.8457097707374888E-2</v>
      </c>
      <c r="F14" s="1055">
        <v>0.18129267103677474</v>
      </c>
      <c r="G14" s="1052"/>
      <c r="H14" s="1053" t="s">
        <v>91</v>
      </c>
      <c r="I14" s="1054">
        <v>0.20702897707436285</v>
      </c>
      <c r="J14" s="1054">
        <v>0.49900945520036022</v>
      </c>
      <c r="K14" s="1054">
        <v>1.5690749589900865E-2</v>
      </c>
      <c r="L14" s="1055">
        <v>0.26088126566859765</v>
      </c>
      <c r="M14" s="113"/>
      <c r="N14" s="1053" t="s">
        <v>91</v>
      </c>
      <c r="O14" s="1054">
        <v>7.7126262261104278E-2</v>
      </c>
      <c r="P14" s="1054">
        <v>0.41896670099553723</v>
      </c>
      <c r="Q14" s="1054">
        <v>2.6519205613033656E-2</v>
      </c>
      <c r="R14" s="1055">
        <v>0.19311671132231265</v>
      </c>
    </row>
    <row r="15" spans="2:18" ht="16.5" customHeight="1" x14ac:dyDescent="0.35">
      <c r="B15" s="1056" t="s">
        <v>92</v>
      </c>
      <c r="C15" s="1057">
        <v>4.5644160436335063E-4</v>
      </c>
      <c r="D15" s="1057">
        <v>0.18514440030938242</v>
      </c>
      <c r="E15" s="1057">
        <v>4.6859269265569846E-2</v>
      </c>
      <c r="F15" s="1058">
        <v>7.9191505262194109E-2</v>
      </c>
      <c r="G15" s="1052"/>
      <c r="H15" s="1056" t="s">
        <v>92</v>
      </c>
      <c r="I15" s="1057">
        <v>5.8186896310950775E-5</v>
      </c>
      <c r="J15" s="1057">
        <v>8.0054029716343983E-2</v>
      </c>
      <c r="K15" s="1057">
        <v>1.2766564439055703E-2</v>
      </c>
      <c r="L15" s="1058">
        <v>2.7746696316020565E-2</v>
      </c>
      <c r="M15" s="113"/>
      <c r="N15" s="1056" t="s">
        <v>92</v>
      </c>
      <c r="O15" s="1057">
        <v>3.904273009905285E-4</v>
      </c>
      <c r="P15" s="1057">
        <v>0.17178166838311021</v>
      </c>
      <c r="Q15" s="1057">
        <v>4.168693715607736E-2</v>
      </c>
      <c r="R15" s="1058">
        <v>7.1535395918642469E-2</v>
      </c>
    </row>
    <row r="16" spans="2:18" ht="16.5" customHeight="1" x14ac:dyDescent="0.35">
      <c r="B16" s="1053" t="s">
        <v>93</v>
      </c>
      <c r="C16" s="1054">
        <v>1.1613261073042211E-3</v>
      </c>
      <c r="D16" s="1054">
        <v>0.2024488404714149</v>
      </c>
      <c r="E16" s="1054">
        <v>7.735538875224611E-2</v>
      </c>
      <c r="F16" s="1055">
        <v>9.1947964534321192E-2</v>
      </c>
      <c r="G16" s="1052"/>
      <c r="H16" s="1053" t="s">
        <v>93</v>
      </c>
      <c r="I16" s="1054">
        <v>1.7368788548818806E-2</v>
      </c>
      <c r="J16" s="1054">
        <v>0.3294011706438541</v>
      </c>
      <c r="K16" s="1054">
        <v>0.16938877398188432</v>
      </c>
      <c r="L16" s="1055">
        <v>0.14571618769740663</v>
      </c>
      <c r="M16" s="113"/>
      <c r="N16" s="1053" t="s">
        <v>93</v>
      </c>
      <c r="O16" s="1054">
        <v>3.8464319282770589E-3</v>
      </c>
      <c r="P16" s="1054">
        <v>0.21857191898386544</v>
      </c>
      <c r="Q16" s="1054">
        <v>9.1298284305776273E-2</v>
      </c>
      <c r="R16" s="1055">
        <v>9.9938071887164456E-2</v>
      </c>
    </row>
    <row r="17" spans="2:18" ht="16.5" customHeight="1" x14ac:dyDescent="0.35">
      <c r="B17" s="1056" t="s">
        <v>94</v>
      </c>
      <c r="C17" s="1057">
        <v>1.3288806202983627E-4</v>
      </c>
      <c r="D17" s="1057">
        <v>3.3429032131199117E-4</v>
      </c>
      <c r="E17" s="1057">
        <v>0.19519810370974525</v>
      </c>
      <c r="F17" s="1058">
        <v>3.8086258905394334E-2</v>
      </c>
      <c r="G17" s="1052"/>
      <c r="H17" s="1056" t="s">
        <v>94</v>
      </c>
      <c r="I17" s="1057">
        <v>2.327475852438031E-4</v>
      </c>
      <c r="J17" s="1057">
        <v>3.1517334533993696E-4</v>
      </c>
      <c r="K17" s="1057">
        <v>0.28542899935810567</v>
      </c>
      <c r="L17" s="1058">
        <v>5.6895599337138648E-2</v>
      </c>
      <c r="M17" s="113"/>
      <c r="N17" s="1056" t="s">
        <v>94</v>
      </c>
      <c r="O17" s="1057">
        <v>1.4942279420625165E-4</v>
      </c>
      <c r="P17" s="1057">
        <v>3.3184574894152646E-4</v>
      </c>
      <c r="Q17" s="1057">
        <v>0.2088563119601293</v>
      </c>
      <c r="R17" s="1058">
        <v>4.0880980065045584E-2</v>
      </c>
    </row>
    <row r="18" spans="2:18" ht="16.5" customHeight="1" x14ac:dyDescent="0.35">
      <c r="B18" s="1059" t="s">
        <v>95</v>
      </c>
      <c r="C18" s="1060">
        <v>5.6044095725626595E-4</v>
      </c>
      <c r="D18" s="1060">
        <v>2.1565003080714724E-3</v>
      </c>
      <c r="E18" s="1060">
        <v>0.43912882794479347</v>
      </c>
      <c r="F18" s="1061">
        <v>8.6323244471169902E-2</v>
      </c>
      <c r="G18" s="1052"/>
      <c r="H18" s="1059" t="s">
        <v>95</v>
      </c>
      <c r="I18" s="1060">
        <v>1.1579192365879204E-2</v>
      </c>
      <c r="J18" s="1060">
        <v>2.940117064385412E-2</v>
      </c>
      <c r="K18" s="1060">
        <v>0.49696883246558732</v>
      </c>
      <c r="L18" s="1061">
        <v>0.11357874311289888</v>
      </c>
      <c r="M18" s="113"/>
      <c r="N18" s="1059" t="s">
        <v>95</v>
      </c>
      <c r="O18" s="1060">
        <v>2.4582459691996242E-3</v>
      </c>
      <c r="P18" s="1060">
        <v>5.6642636457260552E-3</v>
      </c>
      <c r="Q18" s="1060">
        <v>0.44795078865717469</v>
      </c>
      <c r="R18" s="1061">
        <v>9.0438215122255361E-2</v>
      </c>
    </row>
    <row r="19" spans="2:18" ht="16.5" customHeight="1" x14ac:dyDescent="0.35">
      <c r="B19" s="1300" t="s">
        <v>0</v>
      </c>
      <c r="C19" s="1301">
        <f>SUM(C9:C18)</f>
        <v>1</v>
      </c>
      <c r="D19" s="1301">
        <f>SUM(D9:D18)</f>
        <v>0.99999999999999989</v>
      </c>
      <c r="E19" s="1301">
        <f>SUM(E9:E18)</f>
        <v>1</v>
      </c>
      <c r="F19" s="1302">
        <f>SUM(F9:F18)</f>
        <v>0.99999999999999989</v>
      </c>
      <c r="G19" s="113"/>
      <c r="H19" s="1300" t="s">
        <v>0</v>
      </c>
      <c r="I19" s="1301">
        <f>SUM(I9:I18)</f>
        <v>1</v>
      </c>
      <c r="J19" s="1301">
        <f>SUM(J9:J18)</f>
        <v>1</v>
      </c>
      <c r="K19" s="1301">
        <f>SUM(K9:K18)</f>
        <v>0.99999999999999989</v>
      </c>
      <c r="L19" s="1302">
        <f>SUM(L9:L18)</f>
        <v>0.99999999999999978</v>
      </c>
      <c r="M19" s="113"/>
      <c r="N19" s="1300" t="s">
        <v>0</v>
      </c>
      <c r="O19" s="1301">
        <f>SUM(O9:O18)</f>
        <v>1</v>
      </c>
      <c r="P19" s="1301">
        <f>SUM(P9:P18)</f>
        <v>1</v>
      </c>
      <c r="Q19" s="1301">
        <f>SUM(Q9:Q18)</f>
        <v>1</v>
      </c>
      <c r="R19" s="1302">
        <f>SUM(R9:R18)</f>
        <v>0.99999999999999989</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449</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16.741858664539439</v>
      </c>
      <c r="D11" s="1073">
        <v>0.29401745255812234</v>
      </c>
      <c r="E11" s="1072">
        <v>47.817787018355396</v>
      </c>
      <c r="F11" s="1073">
        <v>0.23844657310166964</v>
      </c>
      <c r="G11" s="1072">
        <v>72.807834359261335</v>
      </c>
      <c r="H11" s="1073">
        <v>0.29195739130112353</v>
      </c>
      <c r="I11" s="1070"/>
      <c r="J11" s="1070"/>
      <c r="K11" s="1070"/>
      <c r="L11" s="1070"/>
      <c r="M11" s="1070"/>
      <c r="N11" s="1070"/>
      <c r="O11" s="1070"/>
    </row>
    <row r="12" spans="1:18" ht="15" customHeight="1" x14ac:dyDescent="0.35">
      <c r="B12" s="1074" t="s">
        <v>7</v>
      </c>
      <c r="C12" s="1075">
        <v>10.659901261656611</v>
      </c>
      <c r="D12" s="1076">
        <v>0.28602050359385572</v>
      </c>
      <c r="E12" s="1075">
        <v>22.397943444730078</v>
      </c>
      <c r="F12" s="1076">
        <v>0.23903254853934919</v>
      </c>
      <c r="G12" s="1075">
        <v>47.189081225033291</v>
      </c>
      <c r="H12" s="1076">
        <v>0.14587516748925891</v>
      </c>
      <c r="I12" s="1070"/>
      <c r="J12" s="1070"/>
      <c r="K12" s="1070"/>
      <c r="L12" s="1070"/>
      <c r="M12" s="1070"/>
      <c r="N12" s="1070"/>
      <c r="O12" s="1070"/>
    </row>
    <row r="13" spans="1:18" ht="15" customHeight="1" x14ac:dyDescent="0.35">
      <c r="B13" s="1074" t="s">
        <v>37</v>
      </c>
      <c r="C13" s="1075">
        <v>23.207450832072617</v>
      </c>
      <c r="D13" s="1076">
        <v>0.23558662373414507</v>
      </c>
      <c r="E13" s="1075">
        <v>44.599701640974637</v>
      </c>
      <c r="F13" s="1076">
        <v>0.16239560865623126</v>
      </c>
      <c r="G13" s="1075">
        <v>71.393271461716935</v>
      </c>
      <c r="H13" s="1076">
        <v>0.12644914353975209</v>
      </c>
      <c r="I13" s="1070"/>
      <c r="J13" s="1070"/>
      <c r="K13" s="1070"/>
      <c r="L13" s="1070"/>
      <c r="M13" s="1070"/>
      <c r="N13" s="1070"/>
      <c r="O13" s="1070"/>
    </row>
    <row r="14" spans="1:18" ht="15" customHeight="1" x14ac:dyDescent="0.35">
      <c r="B14" s="1074" t="s">
        <v>38</v>
      </c>
      <c r="C14" s="1075">
        <v>23.928709990300678</v>
      </c>
      <c r="D14" s="1076">
        <v>0.32445444699471071</v>
      </c>
      <c r="E14" s="1075">
        <v>31.48797071129707</v>
      </c>
      <c r="F14" s="1076">
        <v>0.45891832175260866</v>
      </c>
      <c r="G14" s="1075">
        <v>36.259873617693522</v>
      </c>
      <c r="H14" s="1076">
        <v>0.6520568437189358</v>
      </c>
      <c r="I14" s="1070"/>
      <c r="J14" s="1070"/>
      <c r="K14" s="1070"/>
      <c r="L14" s="1070"/>
      <c r="M14" s="1070"/>
      <c r="N14" s="1070"/>
      <c r="O14" s="1070"/>
    </row>
    <row r="15" spans="1:18" ht="15" customHeight="1" x14ac:dyDescent="0.35">
      <c r="B15" s="1074" t="s">
        <v>6</v>
      </c>
      <c r="C15" s="1075">
        <v>29.384484951250531</v>
      </c>
      <c r="D15" s="1076">
        <v>0.40189362465255224</v>
      </c>
      <c r="E15" s="1075">
        <v>54.552509590792837</v>
      </c>
      <c r="F15" s="1076">
        <v>0.24899509343654924</v>
      </c>
      <c r="G15" s="1075">
        <v>77.81181038005721</v>
      </c>
      <c r="H15" s="1076">
        <v>0.25251272813638537</v>
      </c>
      <c r="I15" s="1070"/>
      <c r="J15" s="1070"/>
      <c r="K15" s="1070"/>
      <c r="L15" s="1070"/>
      <c r="M15" s="1070"/>
      <c r="N15" s="1070"/>
      <c r="O15" s="1070"/>
    </row>
    <row r="16" spans="1:18" ht="15" customHeight="1" x14ac:dyDescent="0.35">
      <c r="B16" s="1074" t="s">
        <v>5</v>
      </c>
      <c r="C16" s="1075">
        <v>22.901843575418997</v>
      </c>
      <c r="D16" s="1076">
        <v>0.47772736394472998</v>
      </c>
      <c r="E16" s="1075">
        <v>37.488483146067416</v>
      </c>
      <c r="F16" s="1076">
        <v>0.38877798697940036</v>
      </c>
      <c r="G16" s="1075">
        <v>45.396293706293704</v>
      </c>
      <c r="H16" s="1076">
        <v>0.5259231461366658</v>
      </c>
      <c r="I16" s="1070"/>
      <c r="J16" s="1070"/>
      <c r="K16" s="1070"/>
      <c r="L16" s="1070"/>
      <c r="M16" s="1070"/>
      <c r="N16" s="1070"/>
      <c r="O16" s="1070"/>
    </row>
    <row r="17" spans="1:15" ht="15" customHeight="1" x14ac:dyDescent="0.35">
      <c r="B17" s="1074" t="s">
        <v>4</v>
      </c>
      <c r="C17" s="1075">
        <v>22.442517167890127</v>
      </c>
      <c r="D17" s="1076">
        <v>0.20212388474367984</v>
      </c>
      <c r="E17" s="1075">
        <v>45.434323212100992</v>
      </c>
      <c r="F17" s="1076">
        <v>0.15674449766735646</v>
      </c>
      <c r="G17" s="1075">
        <v>72.914793165467628</v>
      </c>
      <c r="H17" s="1076">
        <v>0.12253302689080986</v>
      </c>
      <c r="I17" s="1070"/>
      <c r="J17" s="1070"/>
      <c r="K17" s="1070"/>
      <c r="L17" s="1070"/>
      <c r="M17" s="1070"/>
      <c r="N17" s="1070"/>
      <c r="O17" s="1070"/>
    </row>
    <row r="18" spans="1:15" ht="15" customHeight="1" x14ac:dyDescent="0.35">
      <c r="B18" s="1074" t="s">
        <v>40</v>
      </c>
      <c r="C18" s="1075">
        <v>19.169569150740699</v>
      </c>
      <c r="D18" s="1076">
        <v>0.43080038579131874</v>
      </c>
      <c r="E18" s="1075">
        <v>29.576707494291053</v>
      </c>
      <c r="F18" s="1076">
        <v>0.5654290830016705</v>
      </c>
      <c r="G18" s="1075">
        <v>38.406110538963269</v>
      </c>
      <c r="H18" s="1076">
        <v>0.61262226863484825</v>
      </c>
      <c r="I18" s="1070"/>
      <c r="J18" s="1070"/>
      <c r="K18" s="1070"/>
      <c r="L18" s="1070"/>
      <c r="M18" s="1070"/>
      <c r="N18" s="1070"/>
      <c r="O18" s="1070"/>
    </row>
    <row r="19" spans="1:15" ht="15" customHeight="1" x14ac:dyDescent="0.35">
      <c r="B19" s="1074" t="s">
        <v>41</v>
      </c>
      <c r="C19" s="1075">
        <v>20.087275256849313</v>
      </c>
      <c r="D19" s="1076">
        <v>0.32334868278912793</v>
      </c>
      <c r="E19" s="1075">
        <v>28.273090290615986</v>
      </c>
      <c r="F19" s="1076">
        <v>0.52389891195226468</v>
      </c>
      <c r="G19" s="1075">
        <v>35.837914691943126</v>
      </c>
      <c r="H19" s="1076">
        <v>0.62417510306836921</v>
      </c>
      <c r="I19" s="1070"/>
      <c r="J19" s="1070"/>
      <c r="K19" s="1070"/>
      <c r="L19" s="1070"/>
      <c r="M19" s="1070"/>
      <c r="N19" s="1070"/>
      <c r="O19" s="1070"/>
    </row>
    <row r="20" spans="1:15" ht="15" customHeight="1" x14ac:dyDescent="0.35">
      <c r="B20" s="1074" t="s">
        <v>3</v>
      </c>
      <c r="C20" s="1075">
        <v>20.171189449657621</v>
      </c>
      <c r="D20" s="1076">
        <v>0.10423341354384122</v>
      </c>
      <c r="E20" s="1075">
        <v>33.992083686740173</v>
      </c>
      <c r="F20" s="1076">
        <v>0.18870610384689465</v>
      </c>
      <c r="G20" s="1075">
        <v>58.402682255845946</v>
      </c>
      <c r="H20" s="1076">
        <v>0.1483921084986406</v>
      </c>
      <c r="I20" s="1070"/>
      <c r="J20" s="1070"/>
      <c r="K20" s="1070"/>
      <c r="L20" s="1070"/>
      <c r="M20" s="1070"/>
      <c r="N20" s="1070"/>
      <c r="O20" s="1070"/>
    </row>
    <row r="21" spans="1:15" ht="15" customHeight="1" x14ac:dyDescent="0.35">
      <c r="B21" s="1074" t="s">
        <v>2</v>
      </c>
      <c r="C21" s="1075">
        <v>22.306821398245116</v>
      </c>
      <c r="D21" s="1076">
        <v>0.27398176075999164</v>
      </c>
      <c r="E21" s="1075">
        <v>43.503823465151847</v>
      </c>
      <c r="F21" s="1076">
        <v>0.21735193395222183</v>
      </c>
      <c r="G21" s="1075">
        <v>69.240631774543203</v>
      </c>
      <c r="H21" s="1076">
        <v>0.18328191145717723</v>
      </c>
      <c r="I21" s="1070"/>
      <c r="J21" s="1070"/>
      <c r="K21" s="1070"/>
      <c r="L21" s="1070"/>
      <c r="M21" s="1070"/>
      <c r="N21" s="1070"/>
      <c r="O21" s="1070"/>
    </row>
    <row r="22" spans="1:15" ht="15" customHeight="1" x14ac:dyDescent="0.35">
      <c r="B22" s="1074" t="s">
        <v>35</v>
      </c>
      <c r="C22" s="1075">
        <v>29.08988337915995</v>
      </c>
      <c r="D22" s="1076">
        <v>0.39134067530433003</v>
      </c>
      <c r="E22" s="1075">
        <v>53.86443698888656</v>
      </c>
      <c r="F22" s="1076">
        <v>0.23135701229206004</v>
      </c>
      <c r="G22" s="1075">
        <v>82.307664054848189</v>
      </c>
      <c r="H22" s="1076">
        <v>0.17665249125322408</v>
      </c>
      <c r="I22" s="1070"/>
      <c r="J22" s="1070"/>
      <c r="K22" s="1070"/>
      <c r="L22" s="1070"/>
      <c r="M22" s="1070"/>
      <c r="N22" s="1070"/>
      <c r="O22" s="1070"/>
    </row>
    <row r="23" spans="1:15" ht="15" customHeight="1" x14ac:dyDescent="0.35">
      <c r="B23" s="1074" t="s">
        <v>42</v>
      </c>
      <c r="C23" s="1075">
        <v>23.714802896218824</v>
      </c>
      <c r="D23" s="1076">
        <v>0.20827789290692139</v>
      </c>
      <c r="E23" s="1075">
        <v>40.408042382546633</v>
      </c>
      <c r="F23" s="1076">
        <v>0.33386927982428477</v>
      </c>
      <c r="G23" s="1075">
        <v>58.746083654201172</v>
      </c>
      <c r="H23" s="1076">
        <v>0.40106524329660442</v>
      </c>
      <c r="I23" s="1070"/>
      <c r="J23" s="1070"/>
      <c r="K23" s="1070"/>
      <c r="L23" s="1070"/>
      <c r="M23" s="1070"/>
      <c r="N23" s="1070"/>
      <c r="O23" s="1070"/>
    </row>
    <row r="24" spans="1:15" ht="15" customHeight="1" x14ac:dyDescent="0.35">
      <c r="B24" s="1074" t="s">
        <v>43</v>
      </c>
      <c r="C24" s="1075">
        <v>23.006827492034592</v>
      </c>
      <c r="D24" s="1076">
        <v>0.33521500708412771</v>
      </c>
      <c r="E24" s="1075">
        <v>42.468903436988541</v>
      </c>
      <c r="F24" s="1076">
        <v>0.28428547444585978</v>
      </c>
      <c r="G24" s="1075">
        <v>72.703213610586005</v>
      </c>
      <c r="H24" s="1076">
        <v>0.2221941470109936</v>
      </c>
      <c r="I24" s="1070"/>
      <c r="J24" s="1070"/>
      <c r="K24" s="1070"/>
      <c r="L24" s="1070"/>
      <c r="M24" s="1070"/>
      <c r="N24" s="1070"/>
      <c r="O24" s="1070"/>
    </row>
    <row r="25" spans="1:15" ht="15" customHeight="1" x14ac:dyDescent="0.35">
      <c r="B25" s="1074" t="s">
        <v>44</v>
      </c>
      <c r="C25" s="1075">
        <v>53.972768532526473</v>
      </c>
      <c r="D25" s="1076">
        <v>1.0015448863557364</v>
      </c>
      <c r="E25" s="1075">
        <v>88.149238578680198</v>
      </c>
      <c r="F25" s="1076">
        <v>0.68365411726387981</v>
      </c>
      <c r="G25" s="1075">
        <v>99.244791666666671</v>
      </c>
      <c r="H25" s="1076">
        <v>0.58005086104205283</v>
      </c>
      <c r="I25" s="1070"/>
      <c r="J25" s="1070"/>
      <c r="K25" s="1070"/>
      <c r="L25" s="1070"/>
      <c r="M25" s="1070"/>
      <c r="N25" s="1070"/>
      <c r="O25" s="1070"/>
    </row>
    <row r="26" spans="1:15" ht="15" customHeight="1" x14ac:dyDescent="0.35">
      <c r="B26" s="1074" t="s">
        <v>45</v>
      </c>
      <c r="C26" s="1075">
        <v>19.169091145833342</v>
      </c>
      <c r="D26" s="1076">
        <v>0.6028146098950643</v>
      </c>
      <c r="E26" s="1075">
        <v>26.045561850802638</v>
      </c>
      <c r="F26" s="1076">
        <v>0.63759789704603609</v>
      </c>
      <c r="G26" s="1075">
        <v>31.370725504861667</v>
      </c>
      <c r="H26" s="1076">
        <v>0.64288832324414646</v>
      </c>
      <c r="I26" s="1070"/>
      <c r="J26" s="1070"/>
      <c r="K26" s="1070"/>
      <c r="L26" s="1070"/>
      <c r="M26" s="1070"/>
      <c r="N26" s="1070"/>
      <c r="O26" s="1070"/>
    </row>
    <row r="27" spans="1:15" ht="15" customHeight="1" x14ac:dyDescent="0.35">
      <c r="B27" s="1074" t="s">
        <v>46</v>
      </c>
      <c r="C27" s="1075">
        <v>20.945842501447533</v>
      </c>
      <c r="D27" s="1076">
        <v>0.42736867335361889</v>
      </c>
      <c r="E27" s="1075">
        <v>31.221511354737544</v>
      </c>
      <c r="F27" s="1076">
        <v>0.50310250737915074</v>
      </c>
      <c r="G27" s="1075">
        <v>41.949543147208082</v>
      </c>
      <c r="H27" s="1076">
        <v>0.49971469727898854</v>
      </c>
      <c r="I27" s="1070"/>
      <c r="J27" s="1070"/>
      <c r="K27" s="1070"/>
      <c r="L27" s="1070"/>
      <c r="M27" s="1070"/>
      <c r="N27" s="1070"/>
      <c r="O27" s="1070"/>
    </row>
    <row r="28" spans="1:15" ht="15" customHeight="1" x14ac:dyDescent="0.35">
      <c r="B28" s="1077" t="s">
        <v>1</v>
      </c>
      <c r="C28" s="1078">
        <v>22.194495412844038</v>
      </c>
      <c r="D28" s="1079">
        <v>0.24615762788128592</v>
      </c>
      <c r="E28" s="1078">
        <v>48.091097308488614</v>
      </c>
      <c r="F28" s="1079">
        <v>0.14862471077383493</v>
      </c>
      <c r="G28" s="1078">
        <v>75.797953964194377</v>
      </c>
      <c r="H28" s="1079">
        <v>0.1355751055310028</v>
      </c>
      <c r="I28" s="1070"/>
      <c r="J28" s="1070"/>
      <c r="K28" s="1070"/>
      <c r="L28" s="1070"/>
      <c r="M28" s="1070"/>
      <c r="N28" s="1070"/>
      <c r="O28" s="1070"/>
    </row>
    <row r="29" spans="1:15" ht="15" customHeight="1" x14ac:dyDescent="0.35">
      <c r="B29" s="1303" t="s">
        <v>0</v>
      </c>
      <c r="C29" s="1304">
        <v>20.272786550976139</v>
      </c>
      <c r="D29" s="1305">
        <v>0.4429975796969175</v>
      </c>
      <c r="E29" s="1304">
        <v>43.790986084727528</v>
      </c>
      <c r="F29" s="1305">
        <v>0.34932708618324187</v>
      </c>
      <c r="G29" s="1304">
        <v>66.089216996432043</v>
      </c>
      <c r="H29" s="1305">
        <v>0.37130974747663337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287</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448</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16.741858664539439</v>
      </c>
      <c r="D11" s="1073">
        <v>0.29401745255812234</v>
      </c>
      <c r="E11" s="1072">
        <v>47.817787018355396</v>
      </c>
      <c r="F11" s="1073">
        <v>0.23844657310166964</v>
      </c>
      <c r="G11" s="1072">
        <v>72.807834359261335</v>
      </c>
      <c r="H11" s="1073">
        <v>0.29195739130112353</v>
      </c>
      <c r="I11" s="1070"/>
      <c r="J11" s="1070"/>
      <c r="K11" s="1070"/>
      <c r="L11" s="1070"/>
      <c r="M11" s="1070"/>
      <c r="N11" s="1070"/>
      <c r="O11" s="1070"/>
    </row>
    <row r="12" spans="1:18" ht="15" customHeight="1" x14ac:dyDescent="0.35">
      <c r="B12" s="1074" t="s">
        <v>7</v>
      </c>
      <c r="C12" s="1075">
        <v>10.659901261656611</v>
      </c>
      <c r="D12" s="1076">
        <v>0.28602050359385572</v>
      </c>
      <c r="E12" s="1075">
        <v>22.397943444730078</v>
      </c>
      <c r="F12" s="1076">
        <v>0.23903254853934919</v>
      </c>
      <c r="G12" s="1075">
        <v>47.189081225033291</v>
      </c>
      <c r="H12" s="1076">
        <v>0.14587516748925891</v>
      </c>
      <c r="I12" s="1070"/>
      <c r="J12" s="1070"/>
      <c r="K12" s="1070"/>
      <c r="L12" s="1070"/>
      <c r="M12" s="1070"/>
      <c r="N12" s="1070"/>
      <c r="O12" s="1070"/>
    </row>
    <row r="13" spans="1:18" ht="15" customHeight="1" x14ac:dyDescent="0.35">
      <c r="B13" s="1074" t="s">
        <v>37</v>
      </c>
      <c r="C13" s="1075">
        <v>23.23115773115773</v>
      </c>
      <c r="D13" s="1076">
        <v>0.23501280507622593</v>
      </c>
      <c r="E13" s="1075">
        <v>44.509205681220408</v>
      </c>
      <c r="F13" s="1076">
        <v>0.16325286667631167</v>
      </c>
      <c r="G13" s="1075">
        <v>71.316582914572862</v>
      </c>
      <c r="H13" s="1076">
        <v>0.12810519220138944</v>
      </c>
      <c r="I13" s="1070"/>
      <c r="J13" s="1070"/>
      <c r="K13" s="1070"/>
      <c r="L13" s="1070"/>
      <c r="M13" s="1070"/>
      <c r="N13" s="1070"/>
      <c r="O13" s="1070"/>
    </row>
    <row r="14" spans="1:18" ht="15" customHeight="1" x14ac:dyDescent="0.35">
      <c r="B14" s="1074" t="s">
        <v>38</v>
      </c>
      <c r="C14" s="1075">
        <v>23.928709990300678</v>
      </c>
      <c r="D14" s="1076">
        <v>0.32445444699471071</v>
      </c>
      <c r="E14" s="1075">
        <v>31.48797071129707</v>
      </c>
      <c r="F14" s="1076">
        <v>0.45891832175260866</v>
      </c>
      <c r="G14" s="1075">
        <v>36.259873617693522</v>
      </c>
      <c r="H14" s="1076">
        <v>0.6520568437189358</v>
      </c>
      <c r="I14" s="1070"/>
      <c r="J14" s="1070"/>
      <c r="K14" s="1070"/>
      <c r="L14" s="1070"/>
      <c r="M14" s="1070"/>
      <c r="N14" s="1070"/>
      <c r="O14" s="1070"/>
    </row>
    <row r="15" spans="1:18" ht="15" customHeight="1" x14ac:dyDescent="0.35">
      <c r="B15" s="1074" t="s">
        <v>6</v>
      </c>
      <c r="C15" s="1075">
        <v>22.029227557411275</v>
      </c>
      <c r="D15" s="1076">
        <v>0.28571050753989563</v>
      </c>
      <c r="E15" s="1075">
        <v>34.092165898617509</v>
      </c>
      <c r="F15" s="1076">
        <v>0.53055656060203793</v>
      </c>
      <c r="G15" s="1075">
        <v>50.413793103448278</v>
      </c>
      <c r="H15" s="1076">
        <v>0.60422910812260067</v>
      </c>
      <c r="I15" s="1070"/>
      <c r="J15" s="1070"/>
      <c r="K15" s="1070"/>
      <c r="L15" s="1070"/>
      <c r="M15" s="1070"/>
      <c r="N15" s="1070"/>
      <c r="O15" s="1070"/>
    </row>
    <row r="16" spans="1:18" ht="15" customHeight="1" x14ac:dyDescent="0.35">
      <c r="B16" s="1074" t="s">
        <v>5</v>
      </c>
      <c r="C16" s="1075">
        <v>22.901843575418997</v>
      </c>
      <c r="D16" s="1076">
        <v>0.47772736394472998</v>
      </c>
      <c r="E16" s="1075">
        <v>37.488483146067416</v>
      </c>
      <c r="F16" s="1076">
        <v>0.38877798697940036</v>
      </c>
      <c r="G16" s="1075">
        <v>45.396293706293704</v>
      </c>
      <c r="H16" s="1076">
        <v>0.5259231461366658</v>
      </c>
      <c r="I16" s="1070"/>
      <c r="J16" s="1070"/>
      <c r="K16" s="1070"/>
      <c r="L16" s="1070"/>
      <c r="M16" s="1070"/>
      <c r="N16" s="1070"/>
      <c r="O16" s="1070"/>
    </row>
    <row r="17" spans="1:15" ht="15" customHeight="1" x14ac:dyDescent="0.35">
      <c r="B17" s="1074" t="s">
        <v>4</v>
      </c>
      <c r="C17" s="1075">
        <v>22.537746457755453</v>
      </c>
      <c r="D17" s="1076">
        <v>0.21443069028434783</v>
      </c>
      <c r="E17" s="1075">
        <v>45.223624012200197</v>
      </c>
      <c r="F17" s="1076">
        <v>0.16442924750799304</v>
      </c>
      <c r="G17" s="1075">
        <v>73.188875305623469</v>
      </c>
      <c r="H17" s="1076">
        <v>0.12537206573889026</v>
      </c>
      <c r="I17" s="1070"/>
      <c r="J17" s="1070"/>
      <c r="K17" s="1070"/>
      <c r="L17" s="1070"/>
      <c r="M17" s="1070"/>
      <c r="N17" s="1070"/>
      <c r="O17" s="1070"/>
    </row>
    <row r="18" spans="1:15" ht="15" customHeight="1" x14ac:dyDescent="0.35">
      <c r="B18" s="1074" t="s">
        <v>40</v>
      </c>
      <c r="C18" s="1075">
        <v>19.282205918925641</v>
      </c>
      <c r="D18" s="1076">
        <v>0.42883530715200946</v>
      </c>
      <c r="E18" s="1075">
        <v>29.452321630804079</v>
      </c>
      <c r="F18" s="1076">
        <v>0.56977856140802807</v>
      </c>
      <c r="G18" s="1075">
        <v>37.631754256106589</v>
      </c>
      <c r="H18" s="1076">
        <v>0.62207191880985158</v>
      </c>
      <c r="I18" s="1070"/>
      <c r="J18" s="1070"/>
      <c r="K18" s="1070"/>
      <c r="L18" s="1070"/>
      <c r="M18" s="1070"/>
      <c r="N18" s="1070"/>
      <c r="O18" s="1070"/>
    </row>
    <row r="19" spans="1:15" ht="15" customHeight="1" x14ac:dyDescent="0.35">
      <c r="B19" s="1074" t="s">
        <v>41</v>
      </c>
      <c r="C19" s="1075">
        <v>20.627226119805719</v>
      </c>
      <c r="D19" s="1076">
        <v>0.29976330685948038</v>
      </c>
      <c r="E19" s="1075">
        <v>26.833795918367347</v>
      </c>
      <c r="F19" s="1076">
        <v>0.52354066117223275</v>
      </c>
      <c r="G19" s="1075">
        <v>32.435563816604706</v>
      </c>
      <c r="H19" s="1076">
        <v>0.60464689164952745</v>
      </c>
      <c r="I19" s="1070"/>
      <c r="J19" s="1070"/>
      <c r="K19" s="1070"/>
      <c r="L19" s="1070"/>
      <c r="M19" s="1070"/>
      <c r="N19" s="1070"/>
      <c r="O19" s="1070"/>
    </row>
    <row r="20" spans="1:15" ht="15" customHeight="1" x14ac:dyDescent="0.35">
      <c r="B20" s="1074" t="s">
        <v>3</v>
      </c>
      <c r="C20" s="1075">
        <v>20.124837112327338</v>
      </c>
      <c r="D20" s="1076">
        <v>8.5296083622807009E-2</v>
      </c>
      <c r="E20" s="1075">
        <v>33.854284471509352</v>
      </c>
      <c r="F20" s="1076">
        <v>0.19009310711498967</v>
      </c>
      <c r="G20" s="1075">
        <v>58.194285714285712</v>
      </c>
      <c r="H20" s="1076">
        <v>0.15047446948296764</v>
      </c>
      <c r="I20" s="1070"/>
      <c r="J20" s="1070"/>
      <c r="K20" s="1070"/>
      <c r="L20" s="1070"/>
      <c r="M20" s="1070"/>
      <c r="N20" s="1070"/>
      <c r="O20" s="1070"/>
    </row>
    <row r="21" spans="1:15" ht="15" customHeight="1" x14ac:dyDescent="0.35">
      <c r="B21" s="1074" t="s">
        <v>2</v>
      </c>
      <c r="C21" s="1075">
        <v>22.64</v>
      </c>
      <c r="D21" s="1076">
        <v>0.32552376990384607</v>
      </c>
      <c r="E21" s="1075">
        <v>46.830769230769228</v>
      </c>
      <c r="F21" s="1076">
        <v>0.27971665761899023</v>
      </c>
      <c r="G21" s="1075">
        <v>72.849624060150376</v>
      </c>
      <c r="H21" s="1076">
        <v>0.38900669242111136</v>
      </c>
      <c r="I21" s="1070"/>
      <c r="J21" s="1070"/>
      <c r="K21" s="1070"/>
      <c r="L21" s="1070"/>
      <c r="M21" s="1070"/>
      <c r="N21" s="1070"/>
      <c r="O21" s="1070"/>
    </row>
    <row r="22" spans="1:15" ht="15" customHeight="1" x14ac:dyDescent="0.35">
      <c r="B22" s="1074" t="s">
        <v>35</v>
      </c>
      <c r="C22" s="1075">
        <v>27.167662231876189</v>
      </c>
      <c r="D22" s="1076">
        <v>0.42580202554005236</v>
      </c>
      <c r="E22" s="1075">
        <v>52.202255931544144</v>
      </c>
      <c r="F22" s="1076">
        <v>0.24268036917768884</v>
      </c>
      <c r="G22" s="1075">
        <v>81.55338488671822</v>
      </c>
      <c r="H22" s="1076">
        <v>0.18103912197800151</v>
      </c>
      <c r="I22" s="1070"/>
      <c r="J22" s="1070"/>
      <c r="K22" s="1070"/>
      <c r="L22" s="1070"/>
      <c r="M22" s="1070"/>
      <c r="N22" s="1070"/>
      <c r="O22" s="1070"/>
    </row>
    <row r="23" spans="1:15" ht="15" customHeight="1" x14ac:dyDescent="0.35">
      <c r="B23" s="1074" t="s">
        <v>42</v>
      </c>
      <c r="C23" s="1075">
        <v>23.313658390368186</v>
      </c>
      <c r="D23" s="1076">
        <v>0.18705483809424139</v>
      </c>
      <c r="E23" s="1075">
        <v>39.44173933173856</v>
      </c>
      <c r="F23" s="1076">
        <v>0.32856337225491383</v>
      </c>
      <c r="G23" s="1075">
        <v>56.54028409090909</v>
      </c>
      <c r="H23" s="1076">
        <v>0.40377334992856256</v>
      </c>
      <c r="I23" s="1070"/>
      <c r="J23" s="1070"/>
      <c r="K23" s="1070"/>
      <c r="L23" s="1070"/>
      <c r="M23" s="1070"/>
      <c r="N23" s="1070"/>
      <c r="O23" s="1070"/>
    </row>
    <row r="24" spans="1:15" ht="15" customHeight="1" x14ac:dyDescent="0.35">
      <c r="B24" s="1074" t="s">
        <v>43</v>
      </c>
      <c r="C24" s="1075">
        <v>23.009111617312072</v>
      </c>
      <c r="D24" s="1076">
        <v>0.33531767664246959</v>
      </c>
      <c r="E24" s="1075">
        <v>42.468903436988541</v>
      </c>
      <c r="F24" s="1076">
        <v>0.28428547444585978</v>
      </c>
      <c r="G24" s="1075">
        <v>72.703213610586005</v>
      </c>
      <c r="H24" s="1076">
        <v>0.2221941470109936</v>
      </c>
      <c r="I24" s="1070"/>
      <c r="J24" s="1070"/>
      <c r="K24" s="1070"/>
      <c r="L24" s="1070"/>
      <c r="M24" s="1070"/>
      <c r="N24" s="1070"/>
      <c r="O24" s="1070"/>
    </row>
    <row r="25" spans="1:15" ht="15" customHeight="1" x14ac:dyDescent="0.35">
      <c r="B25" s="1074" t="s">
        <v>44</v>
      </c>
      <c r="C25" s="1075">
        <v>13.930800542740842</v>
      </c>
      <c r="D25" s="1076">
        <v>0.63684654838050481</v>
      </c>
      <c r="E25" s="1075">
        <v>17.497076023391813</v>
      </c>
      <c r="F25" s="1076">
        <v>0.69540954921279508</v>
      </c>
      <c r="G25" s="1075">
        <v>20.679487179487179</v>
      </c>
      <c r="H25" s="1076">
        <v>0.62677932498373334</v>
      </c>
      <c r="I25" s="1070"/>
      <c r="J25" s="1070"/>
      <c r="K25" s="1070"/>
      <c r="L25" s="1070"/>
      <c r="M25" s="1070"/>
      <c r="N25" s="1070"/>
      <c r="O25" s="1070"/>
    </row>
    <row r="26" spans="1:15" ht="15" customHeight="1" x14ac:dyDescent="0.35">
      <c r="B26" s="1074" t="s">
        <v>45</v>
      </c>
      <c r="C26" s="1075">
        <v>19.169091145833342</v>
      </c>
      <c r="D26" s="1076">
        <v>0.6028146098950643</v>
      </c>
      <c r="E26" s="1075">
        <v>26.045561850802638</v>
      </c>
      <c r="F26" s="1076">
        <v>0.63759789704603609</v>
      </c>
      <c r="G26" s="1075">
        <v>31.370725504861667</v>
      </c>
      <c r="H26" s="1076">
        <v>0.64288832324414646</v>
      </c>
      <c r="I26" s="1070"/>
      <c r="J26" s="1070"/>
      <c r="K26" s="1070"/>
      <c r="L26" s="1070"/>
      <c r="M26" s="1070"/>
      <c r="N26" s="1070"/>
      <c r="O26" s="1070"/>
    </row>
    <row r="27" spans="1:15" ht="15" customHeight="1" x14ac:dyDescent="0.35">
      <c r="B27" s="1074" t="s">
        <v>46</v>
      </c>
      <c r="C27" s="1075">
        <v>20.945842501447533</v>
      </c>
      <c r="D27" s="1076">
        <v>0.42736867335361889</v>
      </c>
      <c r="E27" s="1075">
        <v>31.221511354737544</v>
      </c>
      <c r="F27" s="1076">
        <v>0.50310250737915074</v>
      </c>
      <c r="G27" s="1075">
        <v>41.949543147208082</v>
      </c>
      <c r="H27" s="1076">
        <v>0.49971469727898854</v>
      </c>
      <c r="I27" s="1070"/>
      <c r="J27" s="1070"/>
      <c r="K27" s="1070"/>
      <c r="L27" s="1070"/>
      <c r="M27" s="1070"/>
      <c r="N27" s="1070"/>
      <c r="O27" s="1070"/>
    </row>
    <row r="28" spans="1:15" ht="15" customHeight="1" x14ac:dyDescent="0.35">
      <c r="B28" s="1077" t="s">
        <v>1</v>
      </c>
      <c r="C28" s="1078">
        <v>22.198529411764707</v>
      </c>
      <c r="D28" s="1079">
        <v>0.24630281375021845</v>
      </c>
      <c r="E28" s="1078">
        <v>48.103950103950105</v>
      </c>
      <c r="F28" s="1079">
        <v>0.14883620316772433</v>
      </c>
      <c r="G28" s="1078">
        <v>75.797953964194377</v>
      </c>
      <c r="H28" s="1079">
        <v>0.1355751055310028</v>
      </c>
      <c r="I28" s="1070"/>
      <c r="J28" s="1070"/>
      <c r="K28" s="1070"/>
      <c r="L28" s="1070"/>
      <c r="M28" s="1070"/>
      <c r="N28" s="1070"/>
      <c r="O28" s="1070"/>
    </row>
    <row r="29" spans="1:15" ht="15" customHeight="1" x14ac:dyDescent="0.35">
      <c r="B29" s="1303" t="s">
        <v>0</v>
      </c>
      <c r="C29" s="1304">
        <v>19.257921688487304</v>
      </c>
      <c r="D29" s="1305">
        <v>0.35398422649465444</v>
      </c>
      <c r="E29" s="1304">
        <v>42.971419619564458</v>
      </c>
      <c r="F29" s="1305">
        <v>0.33310542865889986</v>
      </c>
      <c r="G29" s="1304">
        <v>64.315853139456394</v>
      </c>
      <c r="H29" s="1305">
        <v>0.38787222253946824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14" t="s">
        <v>287</v>
      </c>
      <c r="C32" s="1714"/>
      <c r="D32" s="1714"/>
      <c r="E32" s="1714"/>
      <c r="F32" s="1714"/>
      <c r="G32" s="1714"/>
      <c r="H32" s="1714"/>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447</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22.335714285714285</v>
      </c>
      <c r="D13" s="1076">
        <v>0.25505851485409481</v>
      </c>
      <c r="E13" s="1075">
        <v>46.163636363636364</v>
      </c>
      <c r="F13" s="1076">
        <v>0.14433345189619298</v>
      </c>
      <c r="G13" s="1075">
        <v>72.318181818181813</v>
      </c>
      <c r="H13" s="1076">
        <v>0.10506199704384971</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29.918460139436192</v>
      </c>
      <c r="D15" s="1076">
        <v>0.39900324277661581</v>
      </c>
      <c r="E15" s="1075">
        <v>56.077722432153898</v>
      </c>
      <c r="F15" s="1076">
        <v>0.21128745183616013</v>
      </c>
      <c r="G15" s="1075">
        <v>80.681489841986462</v>
      </c>
      <c r="H15" s="1076">
        <v>0.19306208340369757</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22.084998592738529</v>
      </c>
      <c r="D17" s="1076">
        <v>0.14308249955893163</v>
      </c>
      <c r="E17" s="1075">
        <v>46.289088863892012</v>
      </c>
      <c r="F17" s="1076">
        <v>0.12077099334311614</v>
      </c>
      <c r="G17" s="1075">
        <v>72.152210884353735</v>
      </c>
      <c r="H17" s="1076">
        <v>0.1133885141674567</v>
      </c>
      <c r="I17" s="1070"/>
      <c r="J17" s="1070"/>
      <c r="K17" s="1070"/>
      <c r="L17" s="1070"/>
      <c r="M17" s="1070"/>
      <c r="N17" s="1070"/>
      <c r="O17" s="1070"/>
    </row>
    <row r="18" spans="1:15" ht="15" customHeight="1" x14ac:dyDescent="0.35">
      <c r="B18" s="1074" t="s">
        <v>40</v>
      </c>
      <c r="C18" s="1075">
        <v>18.038701622971285</v>
      </c>
      <c r="D18" s="1076">
        <v>0.44731940644540763</v>
      </c>
      <c r="E18" s="1075">
        <v>30.942786069651742</v>
      </c>
      <c r="F18" s="1076">
        <v>0.51811916596645913</v>
      </c>
      <c r="G18" s="1075">
        <v>48.322274881516584</v>
      </c>
      <c r="H18" s="1076">
        <v>0.47254834197604256</v>
      </c>
      <c r="I18" s="1070"/>
      <c r="J18" s="1070"/>
      <c r="K18" s="1070"/>
      <c r="L18" s="1070"/>
      <c r="M18" s="1070"/>
      <c r="N18" s="1070"/>
      <c r="O18" s="1070"/>
    </row>
    <row r="19" spans="1:15" ht="15" customHeight="1" x14ac:dyDescent="0.35">
      <c r="B19" s="1074" t="s">
        <v>41</v>
      </c>
      <c r="C19" s="1075">
        <v>18.015786749482402</v>
      </c>
      <c r="D19" s="1076">
        <v>0.40011831587472529</v>
      </c>
      <c r="E19" s="1075">
        <v>42.123330714846816</v>
      </c>
      <c r="F19" s="1076">
        <v>0.35202372020625494</v>
      </c>
      <c r="G19" s="1075">
        <v>73.884526558891451</v>
      </c>
      <c r="H19" s="1076">
        <v>0.19980700185005046</v>
      </c>
      <c r="I19" s="1070"/>
      <c r="J19" s="1070"/>
      <c r="K19" s="1070"/>
      <c r="L19" s="1070"/>
      <c r="M19" s="1070"/>
      <c r="N19" s="1070"/>
      <c r="O19" s="1070"/>
    </row>
    <row r="20" spans="1:15" ht="15" customHeight="1" x14ac:dyDescent="0.35">
      <c r="B20" s="1074" t="s">
        <v>3</v>
      </c>
      <c r="C20" s="1075">
        <v>20.193443443443442</v>
      </c>
      <c r="D20" s="1076">
        <v>0.11213133621289183</v>
      </c>
      <c r="E20" s="1075">
        <v>34.058429319371726</v>
      </c>
      <c r="F20" s="1076">
        <v>0.18803036385508504</v>
      </c>
      <c r="G20" s="1075">
        <v>58.492375799311361</v>
      </c>
      <c r="H20" s="1076">
        <v>0.14750601735207947</v>
      </c>
      <c r="I20" s="1070"/>
      <c r="J20" s="1070"/>
      <c r="K20" s="1070"/>
      <c r="L20" s="1070"/>
      <c r="M20" s="1070"/>
      <c r="N20" s="1070"/>
      <c r="O20" s="1070"/>
    </row>
    <row r="21" spans="1:15" ht="15" customHeight="1" x14ac:dyDescent="0.35">
      <c r="B21" s="1074" t="s">
        <v>2</v>
      </c>
      <c r="C21" s="1075">
        <v>22.280079498547622</v>
      </c>
      <c r="D21" s="1076">
        <v>0.26925933476951663</v>
      </c>
      <c r="E21" s="1075">
        <v>43.303451470928884</v>
      </c>
      <c r="F21" s="1076">
        <v>0.21138612989760699</v>
      </c>
      <c r="G21" s="1075">
        <v>69.085594315245473</v>
      </c>
      <c r="H21" s="1076">
        <v>0.16701651210497323</v>
      </c>
      <c r="I21" s="1070"/>
      <c r="J21" s="1070"/>
      <c r="K21" s="1070"/>
      <c r="L21" s="1070"/>
      <c r="M21" s="1070"/>
      <c r="N21" s="1070"/>
      <c r="O21" s="1070"/>
    </row>
    <row r="22" spans="1:15" ht="15" customHeight="1" x14ac:dyDescent="0.35">
      <c r="B22" s="1074" t="s">
        <v>35</v>
      </c>
      <c r="C22" s="1075">
        <v>33.541024834957561</v>
      </c>
      <c r="D22" s="1076">
        <v>0.28515755402625609</v>
      </c>
      <c r="E22" s="1075">
        <v>60.889315068493154</v>
      </c>
      <c r="F22" s="1076">
        <v>0.13972231381791139</v>
      </c>
      <c r="G22" s="1075">
        <v>89.283563362609783</v>
      </c>
      <c r="H22" s="1076">
        <v>0.11017828844285911</v>
      </c>
      <c r="I22" s="1070"/>
      <c r="J22" s="1070"/>
      <c r="K22" s="1070"/>
      <c r="L22" s="1070"/>
      <c r="M22" s="1070"/>
      <c r="N22" s="1070"/>
      <c r="O22" s="1070"/>
    </row>
    <row r="23" spans="1:15" ht="15" customHeight="1" x14ac:dyDescent="0.35">
      <c r="B23" s="1074" t="s">
        <v>42</v>
      </c>
      <c r="C23" s="1075">
        <v>30.922800718132855</v>
      </c>
      <c r="D23" s="1076">
        <v>0.26321909465795451</v>
      </c>
      <c r="E23" s="1075">
        <v>60.2375296912114</v>
      </c>
      <c r="F23" s="1076">
        <v>0.12683665887857612</v>
      </c>
      <c r="G23" s="1075">
        <v>87.312729948491537</v>
      </c>
      <c r="H23" s="1076">
        <v>0.12315367969092791</v>
      </c>
      <c r="I23" s="1070"/>
      <c r="J23" s="1070"/>
      <c r="K23" s="1070"/>
      <c r="L23" s="1070"/>
      <c r="M23" s="1070"/>
      <c r="N23" s="1070"/>
      <c r="O23" s="1070"/>
    </row>
    <row r="24" spans="1:15" ht="15" customHeight="1" x14ac:dyDescent="0.3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104.41880341880342</v>
      </c>
      <c r="D25" s="1076">
        <v>0.4215872859721112</v>
      </c>
      <c r="E25" s="1075">
        <v>125.72783825816485</v>
      </c>
      <c r="F25" s="1076">
        <v>0.29910635156854187</v>
      </c>
      <c r="G25" s="1075">
        <v>128.42619047619047</v>
      </c>
      <c r="H25" s="1076">
        <v>0.28439112820404744</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25.383073431863146</v>
      </c>
      <c r="D29" s="1305">
        <v>0.58631234868929971</v>
      </c>
      <c r="E29" s="1304">
        <v>49.420643854119767</v>
      </c>
      <c r="F29" s="1305">
        <v>0.40354348835628168</v>
      </c>
      <c r="G29" s="1304">
        <v>76.013907709863773</v>
      </c>
      <c r="H29" s="1305">
        <v>0.2542334446826785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14" t="s">
        <v>287</v>
      </c>
      <c r="C32" s="1714"/>
      <c r="D32" s="1714"/>
      <c r="E32" s="1714"/>
      <c r="F32" s="1714"/>
      <c r="G32" s="1714"/>
      <c r="H32" s="1714"/>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47"/>
      <c r="C3" s="1547"/>
      <c r="D3" s="1547"/>
    </row>
    <row r="4" spans="1:24" s="621" customFormat="1" ht="23.25" customHeight="1" x14ac:dyDescent="0.25">
      <c r="B4" s="1549" t="s">
        <v>450</v>
      </c>
      <c r="C4" s="1549"/>
      <c r="D4" s="1549"/>
      <c r="E4" s="1549"/>
      <c r="F4" s="1549"/>
      <c r="G4" s="1549"/>
      <c r="H4" s="1549"/>
      <c r="I4" s="1549"/>
      <c r="J4" s="1549"/>
      <c r="K4" s="1549"/>
      <c r="L4" s="1549"/>
      <c r="M4" s="1549"/>
      <c r="N4" s="1549"/>
      <c r="O4" s="1549"/>
      <c r="P4" s="1549"/>
      <c r="Q4" s="1549"/>
      <c r="R4" s="1549"/>
      <c r="S4" s="1549"/>
      <c r="T4" s="1549"/>
      <c r="U4" s="1549"/>
      <c r="V4" s="1549"/>
      <c r="W4" s="1016"/>
      <c r="X4" s="1016"/>
    </row>
    <row r="5" spans="1:24" s="621" customFormat="1" ht="15.75" customHeight="1" x14ac:dyDescent="0.25">
      <c r="B5" s="1702" t="str">
        <f>porsaad!$B$6</f>
        <v>Situación a 31 de marzo de 2026</v>
      </c>
      <c r="C5" s="1702"/>
      <c r="D5" s="1702"/>
      <c r="E5" s="1702"/>
      <c r="F5" s="1702"/>
      <c r="G5" s="1702"/>
      <c r="H5" s="1702"/>
      <c r="I5" s="1702"/>
      <c r="J5" s="1702"/>
      <c r="K5" s="1702"/>
      <c r="L5" s="1702"/>
      <c r="M5" s="1702"/>
      <c r="N5" s="1702"/>
      <c r="O5" s="1702"/>
      <c r="P5" s="1702"/>
      <c r="Q5" s="1702"/>
      <c r="R5" s="1702"/>
      <c r="S5" s="1702"/>
      <c r="T5" s="1702"/>
      <c r="U5" s="1702"/>
      <c r="V5" s="1702"/>
      <c r="W5" s="1068"/>
      <c r="X5" s="1068"/>
    </row>
    <row r="7" spans="1:24" ht="16.5" customHeight="1" x14ac:dyDescent="0.35">
      <c r="M7" s="1052"/>
      <c r="S7" s="1052"/>
    </row>
    <row r="8" spans="1:24" ht="16.5" customHeight="1" x14ac:dyDescent="0.35">
      <c r="M8" s="1052"/>
      <c r="S8" s="1052"/>
    </row>
    <row r="9" spans="1:24" ht="15" customHeight="1" x14ac:dyDescent="0.35">
      <c r="B9" s="1711" t="s">
        <v>125</v>
      </c>
      <c r="C9" s="1712"/>
      <c r="D9" s="1712"/>
      <c r="E9" s="1712"/>
      <c r="F9" s="1713"/>
      <c r="G9" s="1052"/>
      <c r="H9" s="1711" t="s">
        <v>127</v>
      </c>
      <c r="I9" s="1712"/>
      <c r="J9" s="1712"/>
      <c r="K9" s="1712"/>
      <c r="L9" s="1713"/>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2.1975641535482076E-2</v>
      </c>
      <c r="D12" s="1091">
        <v>2.2229133887079658E-2</v>
      </c>
      <c r="E12" s="1057">
        <v>2.1240225710669206E-2</v>
      </c>
      <c r="F12" s="1093">
        <v>2.1902393790751849E-2</v>
      </c>
      <c r="G12" s="1052"/>
      <c r="H12" s="1090" t="s">
        <v>115</v>
      </c>
      <c r="I12" s="1091">
        <v>2.0780739663115257E-2</v>
      </c>
      <c r="J12" s="1091">
        <v>1.401921109974652E-2</v>
      </c>
      <c r="K12" s="1091">
        <v>1.3380155332837772E-2</v>
      </c>
      <c r="L12" s="1095">
        <v>1.580094671275626E-2</v>
      </c>
      <c r="M12" s="113"/>
      <c r="S12" s="113"/>
    </row>
    <row r="13" spans="1:24" ht="15.75" customHeight="1" x14ac:dyDescent="0.35">
      <c r="B13" s="1084" t="s">
        <v>116</v>
      </c>
      <c r="C13" s="1054">
        <v>4.1060857363634304E-4</v>
      </c>
      <c r="D13" s="1054">
        <v>1.8295583446156097E-4</v>
      </c>
      <c r="E13" s="1054">
        <v>1.3012669608318645E-4</v>
      </c>
      <c r="F13" s="1054">
        <v>2.6474982471965124E-4</v>
      </c>
      <c r="G13" s="1094"/>
      <c r="H13" s="1096" t="s">
        <v>116</v>
      </c>
      <c r="I13" s="1054">
        <v>6.5893628856274868E-3</v>
      </c>
      <c r="J13" s="1054">
        <v>1.1228709921287856E-3</v>
      </c>
      <c r="K13" s="1054">
        <v>3.4603849998718377E-4</v>
      </c>
      <c r="L13" s="1097">
        <v>2.4780857417666651E-3</v>
      </c>
      <c r="M13" s="113"/>
      <c r="S13" s="113"/>
    </row>
    <row r="14" spans="1:24" ht="15.75" customHeight="1" x14ac:dyDescent="0.35">
      <c r="B14" s="1082" t="s">
        <v>117</v>
      </c>
      <c r="C14" s="1057">
        <v>2.7611001723262755E-3</v>
      </c>
      <c r="D14" s="1057">
        <v>1.9027406784002342E-3</v>
      </c>
      <c r="E14" s="1057">
        <v>8.1033442560893374E-4</v>
      </c>
      <c r="F14" s="1057">
        <v>2.0102361062884072E-3</v>
      </c>
      <c r="G14" s="1094"/>
      <c r="H14" s="1098" t="s">
        <v>117</v>
      </c>
      <c r="I14" s="1057">
        <v>1.4162851397030508E-2</v>
      </c>
      <c r="J14" s="1057">
        <v>8.3047983279228004E-3</v>
      </c>
      <c r="K14" s="1057">
        <v>6.5747314997564917E-3</v>
      </c>
      <c r="L14" s="1099">
        <v>9.4629274172886389E-3</v>
      </c>
      <c r="M14" s="113"/>
      <c r="S14" s="113"/>
    </row>
    <row r="15" spans="1:24" ht="15.75" customHeight="1" x14ac:dyDescent="0.35">
      <c r="B15" s="1084" t="s">
        <v>118</v>
      </c>
      <c r="C15" s="1054">
        <v>0.92061352033805699</v>
      </c>
      <c r="D15" s="1054">
        <v>0.14546086574700867</v>
      </c>
      <c r="E15" s="1054">
        <v>7.5710077721126657E-3</v>
      </c>
      <c r="F15" s="1054">
        <v>0.43341275828074921</v>
      </c>
      <c r="G15" s="1094"/>
      <c r="H15" s="1096" t="s">
        <v>118</v>
      </c>
      <c r="I15" s="1054">
        <v>0.2469870066892017</v>
      </c>
      <c r="J15" s="1054">
        <v>0.13129808333703918</v>
      </c>
      <c r="K15" s="1054">
        <v>1.3213544203214312E-2</v>
      </c>
      <c r="L15" s="1097">
        <v>0.12666798271220184</v>
      </c>
      <c r="M15" s="113"/>
      <c r="S15" s="113"/>
    </row>
    <row r="16" spans="1:24" ht="15.75" customHeight="1" x14ac:dyDescent="0.35">
      <c r="B16" s="1082" t="s">
        <v>119</v>
      </c>
      <c r="C16" s="1057">
        <v>4.9822662360126347E-3</v>
      </c>
      <c r="D16" s="1057">
        <v>0.23112078744191153</v>
      </c>
      <c r="E16" s="1057">
        <v>0.18253818035560077</v>
      </c>
      <c r="F16" s="1057">
        <v>0.12713978391624858</v>
      </c>
      <c r="G16" s="1094"/>
      <c r="H16" s="1098" t="s">
        <v>119</v>
      </c>
      <c r="I16" s="1057">
        <v>0.22264059446892873</v>
      </c>
      <c r="J16" s="1057">
        <v>0.10769555743318361</v>
      </c>
      <c r="K16" s="1057">
        <v>0.17908133186373773</v>
      </c>
      <c r="L16" s="1099">
        <v>0.16493970691385923</v>
      </c>
      <c r="M16" s="113"/>
      <c r="S16" s="113"/>
    </row>
    <row r="17" spans="2:19" ht="15.75" customHeight="1" x14ac:dyDescent="0.35">
      <c r="B17" s="1084" t="s">
        <v>120</v>
      </c>
      <c r="C17" s="1054">
        <v>2.6673391594486851E-3</v>
      </c>
      <c r="D17" s="1054">
        <v>0.55647480698159468</v>
      </c>
      <c r="E17" s="1054">
        <v>0.20477210083635977</v>
      </c>
      <c r="F17" s="1054">
        <v>0.24948214136044158</v>
      </c>
      <c r="G17" s="1094"/>
      <c r="H17" s="1096" t="s">
        <v>120</v>
      </c>
      <c r="I17" s="1054">
        <v>0.41451656611470056</v>
      </c>
      <c r="J17" s="1054">
        <v>0.17259972428514253</v>
      </c>
      <c r="K17" s="1054">
        <v>9.0098172404070434E-2</v>
      </c>
      <c r="L17" s="1097">
        <v>0.21680310138730799</v>
      </c>
      <c r="M17" s="113"/>
      <c r="S17" s="113"/>
    </row>
    <row r="18" spans="2:19" ht="15.75" customHeight="1" x14ac:dyDescent="0.35">
      <c r="B18" s="1082" t="s">
        <v>121</v>
      </c>
      <c r="C18" s="1057">
        <v>4.647313100353382E-2</v>
      </c>
      <c r="D18" s="1057">
        <v>4.1468769439057411E-2</v>
      </c>
      <c r="E18" s="1057">
        <v>0.54067642222563972</v>
      </c>
      <c r="F18" s="1057">
        <v>0.15581258905372558</v>
      </c>
      <c r="G18" s="1094"/>
      <c r="H18" s="1098" t="s">
        <v>121</v>
      </c>
      <c r="I18" s="1057">
        <v>6.0259866215965657E-2</v>
      </c>
      <c r="J18" s="1057">
        <v>0.24127273535820695</v>
      </c>
      <c r="K18" s="1057">
        <v>0.14702791377233229</v>
      </c>
      <c r="L18" s="1099">
        <v>0.15708123501073137</v>
      </c>
      <c r="M18" s="1052"/>
      <c r="S18" s="1052"/>
    </row>
    <row r="19" spans="2:19" ht="15.75" customHeight="1" x14ac:dyDescent="0.35">
      <c r="B19" s="1084" t="s">
        <v>122</v>
      </c>
      <c r="C19" s="1054">
        <v>6.7895905876875628E-5</v>
      </c>
      <c r="D19" s="1054">
        <v>6.1107248710161365E-4</v>
      </c>
      <c r="E19" s="1054">
        <v>4.1279736907479922E-2</v>
      </c>
      <c r="F19" s="1085">
        <v>9.5349848932951772E-3</v>
      </c>
      <c r="G19" s="1052"/>
      <c r="H19" s="1096" t="s">
        <v>122</v>
      </c>
      <c r="I19" s="1054">
        <v>3.8224009812730876E-3</v>
      </c>
      <c r="J19" s="1054">
        <v>0.11333214746297861</v>
      </c>
      <c r="K19" s="1054">
        <v>0.18550226847461102</v>
      </c>
      <c r="L19" s="1097">
        <v>0.10473482382490434</v>
      </c>
    </row>
    <row r="20" spans="2:19" x14ac:dyDescent="0.35">
      <c r="B20" s="1082" t="s">
        <v>123</v>
      </c>
      <c r="C20" s="1057">
        <v>4.8497075626339731E-5</v>
      </c>
      <c r="D20" s="1057">
        <v>5.4886750338468298E-4</v>
      </c>
      <c r="E20" s="1057">
        <v>9.8186507044586134E-4</v>
      </c>
      <c r="F20" s="1083">
        <v>4.4036277377992238E-4</v>
      </c>
      <c r="G20" s="1052"/>
      <c r="H20" s="1100" t="s">
        <v>123</v>
      </c>
      <c r="I20" s="1101">
        <v>1.0240611584157004E-2</v>
      </c>
      <c r="J20" s="1101">
        <v>0.210354871703651</v>
      </c>
      <c r="K20" s="1101">
        <v>0.36477584394945273</v>
      </c>
      <c r="L20" s="1102">
        <v>0.20203119027918365</v>
      </c>
    </row>
    <row r="21" spans="2:19" x14ac:dyDescent="0.35">
      <c r="B21" s="1300" t="s">
        <v>0</v>
      </c>
      <c r="C21" s="1301">
        <v>1</v>
      </c>
      <c r="D21" s="1301">
        <v>1</v>
      </c>
      <c r="E21" s="1301">
        <v>1</v>
      </c>
      <c r="F21" s="1302">
        <v>0.99999999999999989</v>
      </c>
      <c r="G21" s="113"/>
      <c r="H21" s="1059" t="s">
        <v>0</v>
      </c>
      <c r="I21" s="1306">
        <v>1</v>
      </c>
      <c r="J21" s="1306">
        <v>1</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711" t="s">
        <v>126</v>
      </c>
      <c r="C25" s="1712"/>
      <c r="D25" s="1712"/>
      <c r="E25" s="1712"/>
      <c r="F25" s="1713"/>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0</v>
      </c>
      <c r="E28" s="1091">
        <v>3.1456432840515884E-4</v>
      </c>
      <c r="F28" s="1095">
        <v>8.4409555161644301E-5</v>
      </c>
      <c r="H28" s="700" t="s">
        <v>116</v>
      </c>
      <c r="I28" s="700">
        <v>4.1526159907522044E-2</v>
      </c>
      <c r="J28" s="700">
        <v>1.7426048127443333E-2</v>
      </c>
      <c r="K28" s="700">
        <v>1.8549579022535165E-2</v>
      </c>
      <c r="L28" s="700">
        <v>2.4092829570375247E-2</v>
      </c>
    </row>
    <row r="29" spans="2:19" ht="15.75" customHeight="1" x14ac:dyDescent="0.35">
      <c r="B29" s="1096" t="s">
        <v>116</v>
      </c>
      <c r="C29" s="1054">
        <v>1.3262599469496021E-3</v>
      </c>
      <c r="D29" s="1054">
        <v>0</v>
      </c>
      <c r="E29" s="1054">
        <v>3.1456432840515884E-4</v>
      </c>
      <c r="F29" s="1097">
        <v>5.9086688613151008E-4</v>
      </c>
      <c r="H29" s="700" t="s">
        <v>117</v>
      </c>
      <c r="I29" s="700">
        <v>8.3414844353851311E-2</v>
      </c>
      <c r="J29" s="702">
        <v>4.5334448232611665E-2</v>
      </c>
      <c r="K29" s="702">
        <v>2.9305124245091366E-2</v>
      </c>
      <c r="L29" s="700">
        <v>5.0112155350364729E-2</v>
      </c>
    </row>
    <row r="30" spans="2:19" ht="15.75" customHeight="1" x14ac:dyDescent="0.35">
      <c r="B30" s="1098" t="s">
        <v>117</v>
      </c>
      <c r="C30" s="1057">
        <v>5.0839964633068082E-3</v>
      </c>
      <c r="D30" s="1057">
        <v>1.2065637065637065E-3</v>
      </c>
      <c r="E30" s="1057">
        <v>0</v>
      </c>
      <c r="F30" s="1099">
        <v>2.3634675445260403E-3</v>
      </c>
      <c r="H30" s="700" t="s">
        <v>118</v>
      </c>
      <c r="I30" s="700">
        <v>0.68189497732511606</v>
      </c>
      <c r="J30" s="702">
        <v>0.12110306065712968</v>
      </c>
      <c r="K30" s="702">
        <v>9.1153660926316493E-2</v>
      </c>
      <c r="L30" s="700">
        <v>0.25812544942634419</v>
      </c>
    </row>
    <row r="31" spans="2:19" ht="15.75" customHeight="1" x14ac:dyDescent="0.35">
      <c r="B31" s="1096" t="s">
        <v>118</v>
      </c>
      <c r="C31" s="1054">
        <v>0.13240495137046862</v>
      </c>
      <c r="D31" s="1054">
        <v>5.3812741312741309E-2</v>
      </c>
      <c r="E31" s="1054">
        <v>1.8873859704309531E-3</v>
      </c>
      <c r="F31" s="1097">
        <v>6.9891111673841474E-2</v>
      </c>
      <c r="H31" s="700" t="s">
        <v>119</v>
      </c>
      <c r="I31" s="700">
        <v>0.10526891796685295</v>
      </c>
      <c r="J31" s="700">
        <v>0.48961462701877945</v>
      </c>
      <c r="K31" s="700">
        <v>0.10655352032371811</v>
      </c>
      <c r="L31" s="700">
        <v>0.26524293170866081</v>
      </c>
    </row>
    <row r="32" spans="2:19" ht="15.75" customHeight="1" x14ac:dyDescent="0.35">
      <c r="B32" s="1098" t="s">
        <v>119</v>
      </c>
      <c r="C32" s="1057">
        <v>0.17838196286472149</v>
      </c>
      <c r="D32" s="1057">
        <v>4.657335907335907E-2</v>
      </c>
      <c r="E32" s="1057">
        <v>5.3475935828877004E-2</v>
      </c>
      <c r="F32" s="1099">
        <v>9.8759179539123831E-2</v>
      </c>
      <c r="H32" s="700" t="s">
        <v>120</v>
      </c>
      <c r="I32" s="700">
        <v>5.922146145269739E-2</v>
      </c>
      <c r="J32" s="700">
        <v>0.21355206048041239</v>
      </c>
      <c r="K32" s="700">
        <v>0.38330814664740298</v>
      </c>
      <c r="L32" s="700">
        <v>0.22803490231573073</v>
      </c>
    </row>
    <row r="33" spans="2:12" ht="15.75" customHeight="1" x14ac:dyDescent="0.35">
      <c r="B33" s="1096" t="s">
        <v>120</v>
      </c>
      <c r="C33" s="1054">
        <v>0.5954907161803713</v>
      </c>
      <c r="D33" s="1054">
        <v>0.1303088803088803</v>
      </c>
      <c r="E33" s="1054">
        <v>3.8062283737024222E-2</v>
      </c>
      <c r="F33" s="1097">
        <v>0.28319405756731664</v>
      </c>
      <c r="H33" s="700" t="s">
        <v>121</v>
      </c>
      <c r="I33" s="700">
        <v>9.2341156111274509E-4</v>
      </c>
      <c r="J33" s="700">
        <v>8.0527048519669492E-2</v>
      </c>
      <c r="K33" s="700">
        <v>0.14948159711266476</v>
      </c>
      <c r="L33" s="700">
        <v>8.2000407837637693E-2</v>
      </c>
    </row>
    <row r="34" spans="2:12" ht="15.75" customHeight="1" x14ac:dyDescent="0.35">
      <c r="B34" s="1098" t="s">
        <v>121</v>
      </c>
      <c r="C34" s="1057">
        <v>8.2228116710875335E-2</v>
      </c>
      <c r="D34" s="1057">
        <v>0.11076254826254826</v>
      </c>
      <c r="E34" s="1057">
        <v>4.7813777917584149E-2</v>
      </c>
      <c r="F34" s="1099">
        <v>8.2974592723896345E-2</v>
      </c>
      <c r="H34" s="700" t="s">
        <v>122</v>
      </c>
      <c r="I34" s="700">
        <v>7.7976976271742918E-4</v>
      </c>
      <c r="J34" s="700">
        <v>9.0987849609282401E-3</v>
      </c>
      <c r="K34" s="700">
        <v>0.13038400008856857</v>
      </c>
      <c r="L34" s="700">
        <v>4.6133949621319177E-2</v>
      </c>
    </row>
    <row r="35" spans="2:12" ht="15.75" customHeight="1" x14ac:dyDescent="0.35">
      <c r="B35" s="1096" t="s">
        <v>122</v>
      </c>
      <c r="C35" s="1054">
        <v>3.3156498673740055E-3</v>
      </c>
      <c r="D35" s="1054">
        <v>0.41143822393822393</v>
      </c>
      <c r="E35" s="1054">
        <v>0.16451714375589807</v>
      </c>
      <c r="F35" s="1097">
        <v>0.18933063222756816</v>
      </c>
      <c r="H35" s="700" t="s">
        <v>123</v>
      </c>
      <c r="I35" s="700">
        <v>5.2737060267994554E-3</v>
      </c>
      <c r="J35" s="700">
        <v>1.1383179100810744E-2</v>
      </c>
      <c r="K35" s="700">
        <v>8.8679276616237937E-2</v>
      </c>
      <c r="L35" s="700">
        <v>3.4784257467185171E-2</v>
      </c>
    </row>
    <row r="36" spans="2:12" x14ac:dyDescent="0.35">
      <c r="B36" s="1100" t="s">
        <v>123</v>
      </c>
      <c r="C36" s="1101">
        <v>1.7683465959328027E-3</v>
      </c>
      <c r="D36" s="1101">
        <v>0.24589768339768339</v>
      </c>
      <c r="E36" s="1101">
        <v>0.6936143441333753</v>
      </c>
      <c r="F36" s="1102">
        <v>0.27281168228243435</v>
      </c>
      <c r="H36" s="700" t="s">
        <v>0</v>
      </c>
      <c r="I36" s="700">
        <v>0.99999999999999989</v>
      </c>
      <c r="J36" s="700">
        <v>1</v>
      </c>
      <c r="K36" s="700">
        <v>1</v>
      </c>
      <c r="L36" s="700">
        <v>1.0000000000000002</v>
      </c>
    </row>
    <row r="37" spans="2:12" x14ac:dyDescent="0.35">
      <c r="B37" s="1059" t="s">
        <v>0</v>
      </c>
      <c r="C37" s="1306">
        <f>SUM(C28:C36)</f>
        <v>1</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457</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118.98581159154386</v>
      </c>
      <c r="D11" s="1073">
        <v>0.60706049300652942</v>
      </c>
      <c r="E11" s="1072">
        <v>239.89736459128326</v>
      </c>
      <c r="F11" s="1073">
        <v>0.41753761626602237</v>
      </c>
      <c r="G11" s="1072">
        <v>358.10348261534568</v>
      </c>
      <c r="H11" s="1073">
        <v>0.39428671330215587</v>
      </c>
      <c r="I11" s="1070"/>
      <c r="J11" s="1070"/>
      <c r="K11" s="1070"/>
      <c r="L11" s="1070"/>
      <c r="M11" s="1070"/>
      <c r="N11" s="1070"/>
      <c r="O11" s="1070"/>
    </row>
    <row r="12" spans="1:18" ht="15" customHeight="1" x14ac:dyDescent="0.35">
      <c r="B12" s="1074" t="s">
        <v>7</v>
      </c>
      <c r="C12" s="1075">
        <v>134.33769782865431</v>
      </c>
      <c r="D12" s="1076">
        <v>0.29328743294655019</v>
      </c>
      <c r="E12" s="1075">
        <v>237.80923593446505</v>
      </c>
      <c r="F12" s="1076">
        <v>0.42973664174798154</v>
      </c>
      <c r="G12" s="1075">
        <v>364.19914330762873</v>
      </c>
      <c r="H12" s="1076">
        <v>0.28196714638500481</v>
      </c>
      <c r="I12" s="1070"/>
      <c r="J12" s="1070"/>
      <c r="K12" s="1070"/>
      <c r="L12" s="1070"/>
      <c r="M12" s="1070"/>
      <c r="N12" s="1070"/>
      <c r="O12" s="1070"/>
    </row>
    <row r="13" spans="1:18" ht="15" customHeight="1" x14ac:dyDescent="0.35">
      <c r="B13" s="1074" t="s">
        <v>37</v>
      </c>
      <c r="C13" s="1075">
        <v>121.16799357429676</v>
      </c>
      <c r="D13" s="1076">
        <v>0.281263640312233</v>
      </c>
      <c r="E13" s="1075">
        <v>207.45996876394881</v>
      </c>
      <c r="F13" s="1076">
        <v>0.34022997269150607</v>
      </c>
      <c r="G13" s="1075">
        <v>288.65054763691296</v>
      </c>
      <c r="H13" s="1076">
        <v>0.37842006296147462</v>
      </c>
      <c r="I13" s="1070"/>
      <c r="J13" s="1070"/>
      <c r="K13" s="1070"/>
      <c r="L13" s="1070"/>
      <c r="M13" s="1070"/>
      <c r="N13" s="1070"/>
      <c r="O13" s="1070"/>
    </row>
    <row r="14" spans="1:18" ht="15" customHeight="1" x14ac:dyDescent="0.35">
      <c r="B14" s="1074" t="s">
        <v>38</v>
      </c>
      <c r="C14" s="1075">
        <v>163.46896172147984</v>
      </c>
      <c r="D14" s="1076">
        <v>0.13840651101040058</v>
      </c>
      <c r="E14" s="1075">
        <v>279.36744923747466</v>
      </c>
      <c r="F14" s="1076">
        <v>0.18095040947208779</v>
      </c>
      <c r="G14" s="1075">
        <v>390.88903745426217</v>
      </c>
      <c r="H14" s="1076">
        <v>0.21224876894658021</v>
      </c>
      <c r="I14" s="1070"/>
      <c r="J14" s="1070"/>
      <c r="K14" s="1070"/>
      <c r="L14" s="1070"/>
      <c r="M14" s="1070"/>
      <c r="N14" s="1070"/>
      <c r="O14" s="1070"/>
    </row>
    <row r="15" spans="1:18" ht="15" customHeight="1" x14ac:dyDescent="0.35">
      <c r="B15" s="1074" t="s">
        <v>6</v>
      </c>
      <c r="C15" s="1075">
        <v>163.52602935995233</v>
      </c>
      <c r="D15" s="1076">
        <v>0.13227984970892512</v>
      </c>
      <c r="E15" s="1075">
        <v>281.88956583252474</v>
      </c>
      <c r="F15" s="1076">
        <v>0.18299074811457761</v>
      </c>
      <c r="G15" s="1075">
        <v>424.54155314612871</v>
      </c>
      <c r="H15" s="1076">
        <v>0.22633850768051036</v>
      </c>
      <c r="I15" s="1070"/>
      <c r="J15" s="1070"/>
      <c r="K15" s="1070"/>
      <c r="L15" s="1070"/>
      <c r="M15" s="1070"/>
      <c r="N15" s="1070"/>
      <c r="O15" s="1070"/>
    </row>
    <row r="16" spans="1:18" ht="15" customHeight="1" x14ac:dyDescent="0.35">
      <c r="B16" s="1074" t="s">
        <v>5</v>
      </c>
      <c r="C16" s="1075">
        <v>131.10954274827358</v>
      </c>
      <c r="D16" s="1076">
        <v>0.3459277595699079</v>
      </c>
      <c r="E16" s="1075">
        <v>216.56133583381691</v>
      </c>
      <c r="F16" s="1076">
        <v>0.33619640957545588</v>
      </c>
      <c r="G16" s="1075">
        <v>297.76262115685535</v>
      </c>
      <c r="H16" s="1076">
        <v>0.35054524389462938</v>
      </c>
      <c r="I16" s="1070"/>
      <c r="J16" s="1070"/>
      <c r="K16" s="1070"/>
      <c r="L16" s="1070"/>
      <c r="M16" s="1070"/>
      <c r="N16" s="1070"/>
      <c r="O16" s="1070"/>
    </row>
    <row r="17" spans="1:15" ht="15" customHeight="1" x14ac:dyDescent="0.35">
      <c r="B17" s="1074" t="s">
        <v>4</v>
      </c>
      <c r="C17" s="1075">
        <v>128.67030159744257</v>
      </c>
      <c r="D17" s="1076">
        <v>0.29841578855965117</v>
      </c>
      <c r="E17" s="1075">
        <v>216.36697465534186</v>
      </c>
      <c r="F17" s="1076">
        <v>0.36763524526852015</v>
      </c>
      <c r="G17" s="1075">
        <v>299.13719915700841</v>
      </c>
      <c r="H17" s="1076">
        <v>0.4012528927176951</v>
      </c>
      <c r="I17" s="1070"/>
      <c r="J17" s="1070"/>
      <c r="K17" s="1070"/>
      <c r="L17" s="1070"/>
      <c r="M17" s="1070"/>
      <c r="N17" s="1070"/>
      <c r="O17" s="1070"/>
    </row>
    <row r="18" spans="1:15" ht="15" customHeight="1" x14ac:dyDescent="0.35">
      <c r="B18" s="1074" t="s">
        <v>40</v>
      </c>
      <c r="C18" s="1075">
        <v>157.0693487660223</v>
      </c>
      <c r="D18" s="1076">
        <v>0.179797351838307</v>
      </c>
      <c r="E18" s="1075">
        <v>266.73233881079466</v>
      </c>
      <c r="F18" s="1076">
        <v>0.21557312544068447</v>
      </c>
      <c r="G18" s="1075">
        <v>364.57815896631166</v>
      </c>
      <c r="H18" s="1076">
        <v>0.24851531014231659</v>
      </c>
      <c r="I18" s="1070"/>
      <c r="J18" s="1070"/>
      <c r="K18" s="1070"/>
      <c r="L18" s="1070"/>
      <c r="M18" s="1070"/>
      <c r="N18" s="1070"/>
      <c r="O18" s="1070"/>
    </row>
    <row r="19" spans="1:15" ht="15" customHeight="1" x14ac:dyDescent="0.35">
      <c r="B19" s="1074" t="s">
        <v>41</v>
      </c>
      <c r="C19" s="1075">
        <v>176.89588695429816</v>
      </c>
      <c r="D19" s="1076">
        <v>6.1113550457928122E-2</v>
      </c>
      <c r="E19" s="1075">
        <v>294.51773785544083</v>
      </c>
      <c r="F19" s="1076">
        <v>0.17289002573756504</v>
      </c>
      <c r="G19" s="1075">
        <v>406.02923765798283</v>
      </c>
      <c r="H19" s="1076">
        <v>0.23034762919882157</v>
      </c>
      <c r="I19" s="1070"/>
      <c r="J19" s="1070"/>
      <c r="K19" s="1070"/>
      <c r="L19" s="1070"/>
      <c r="M19" s="1070"/>
      <c r="N19" s="1070"/>
      <c r="O19" s="1070"/>
    </row>
    <row r="20" spans="1:15" ht="15" customHeight="1" x14ac:dyDescent="0.35">
      <c r="B20" s="1074" t="s">
        <v>3</v>
      </c>
      <c r="C20" s="1075">
        <v>181.04059786676854</v>
      </c>
      <c r="D20" s="1076">
        <v>0.1119410421910203</v>
      </c>
      <c r="E20" s="1075">
        <v>312.7619858595051</v>
      </c>
      <c r="F20" s="1076">
        <v>9.710053284036331E-2</v>
      </c>
      <c r="G20" s="1075">
        <v>445.18278799470289</v>
      </c>
      <c r="H20" s="1076">
        <v>0.11571300193201386</v>
      </c>
      <c r="I20" s="1070"/>
      <c r="J20" s="1070"/>
      <c r="K20" s="1070"/>
      <c r="L20" s="1070"/>
      <c r="M20" s="1070"/>
      <c r="N20" s="1070"/>
      <c r="O20" s="1070"/>
    </row>
    <row r="21" spans="1:15" ht="15" customHeight="1" x14ac:dyDescent="0.35">
      <c r="B21" s="1074" t="s">
        <v>2</v>
      </c>
      <c r="C21" s="1075">
        <v>134.56550565899977</v>
      </c>
      <c r="D21" s="1076">
        <v>0.24811915194617623</v>
      </c>
      <c r="E21" s="1075">
        <v>232.42755994358646</v>
      </c>
      <c r="F21" s="1076">
        <v>0.28230939630245777</v>
      </c>
      <c r="G21" s="1075">
        <v>321.65031882591558</v>
      </c>
      <c r="H21" s="1076">
        <v>0.30272704275009482</v>
      </c>
      <c r="I21" s="1070"/>
      <c r="J21" s="1070"/>
      <c r="K21" s="1070"/>
      <c r="L21" s="1070"/>
      <c r="M21" s="1070"/>
      <c r="N21" s="1070"/>
      <c r="O21" s="1070"/>
    </row>
    <row r="22" spans="1:15" ht="15" customHeight="1" x14ac:dyDescent="0.35">
      <c r="B22" s="1074" t="s">
        <v>35</v>
      </c>
      <c r="C22" s="1075">
        <v>371.49844819590953</v>
      </c>
      <c r="D22" s="1076">
        <v>0.26158537203270354</v>
      </c>
      <c r="E22" s="1075">
        <v>381.20454784066743</v>
      </c>
      <c r="F22" s="1076">
        <v>0.19189858526778009</v>
      </c>
      <c r="G22" s="1075">
        <v>392.43848351388817</v>
      </c>
      <c r="H22" s="1076">
        <v>0.19434530637602443</v>
      </c>
      <c r="I22" s="1070"/>
      <c r="J22" s="1070"/>
      <c r="K22" s="1070"/>
      <c r="L22" s="1070"/>
      <c r="M22" s="1070"/>
      <c r="N22" s="1070"/>
      <c r="O22" s="1070"/>
    </row>
    <row r="23" spans="1:15" ht="15" customHeight="1" x14ac:dyDescent="0.35">
      <c r="B23" s="1074" t="s">
        <v>42</v>
      </c>
      <c r="C23" s="1075">
        <v>181.9757608926663</v>
      </c>
      <c r="D23" s="1076">
        <v>0.11229451439968988</v>
      </c>
      <c r="E23" s="1075">
        <v>274.67573311973763</v>
      </c>
      <c r="F23" s="1076">
        <v>0.16831757741952272</v>
      </c>
      <c r="G23" s="1075">
        <v>383.69546540293402</v>
      </c>
      <c r="H23" s="1076">
        <v>0.20187830373505739</v>
      </c>
      <c r="I23" s="1070"/>
      <c r="J23" s="1070"/>
      <c r="K23" s="1070"/>
      <c r="L23" s="1070"/>
      <c r="M23" s="1070"/>
      <c r="N23" s="1070"/>
      <c r="O23" s="1070"/>
    </row>
    <row r="24" spans="1:15" ht="15" customHeight="1" x14ac:dyDescent="0.35">
      <c r="B24" s="1074" t="s">
        <v>43</v>
      </c>
      <c r="C24" s="1075">
        <v>131.67849728282263</v>
      </c>
      <c r="D24" s="1076">
        <v>0.25489349796938765</v>
      </c>
      <c r="E24" s="1075">
        <v>241.14702618280003</v>
      </c>
      <c r="F24" s="1076">
        <v>0.29220106298069726</v>
      </c>
      <c r="G24" s="1075">
        <v>333.66212379255666</v>
      </c>
      <c r="H24" s="1076">
        <v>0.31938826889449584</v>
      </c>
      <c r="I24" s="1070"/>
      <c r="J24" s="1070"/>
      <c r="K24" s="1070"/>
      <c r="L24" s="1070"/>
      <c r="M24" s="1070"/>
      <c r="N24" s="1070"/>
      <c r="O24" s="1070"/>
    </row>
    <row r="25" spans="1:15" ht="15" customHeight="1" x14ac:dyDescent="0.35">
      <c r="B25" s="1074" t="s">
        <v>44</v>
      </c>
      <c r="C25" s="1075">
        <v>107.97288979177252</v>
      </c>
      <c r="D25" s="1076">
        <v>0.37594780007265249</v>
      </c>
      <c r="E25" s="1075">
        <v>231.89143583227639</v>
      </c>
      <c r="F25" s="1076">
        <v>0.47788570653719536</v>
      </c>
      <c r="G25" s="1075">
        <v>294.73506745362562</v>
      </c>
      <c r="H25" s="1076">
        <v>0.44566252956958374</v>
      </c>
      <c r="I25" s="1070"/>
      <c r="J25" s="1070"/>
      <c r="K25" s="1070"/>
      <c r="L25" s="1070"/>
      <c r="M25" s="1070"/>
      <c r="N25" s="1070"/>
      <c r="O25" s="1070"/>
    </row>
    <row r="26" spans="1:15" ht="15" customHeight="1" x14ac:dyDescent="0.35">
      <c r="B26" s="1074" t="s">
        <v>45</v>
      </c>
      <c r="C26" s="1075">
        <v>166.4230752719638</v>
      </c>
      <c r="D26" s="1076">
        <v>0.17537100952124665</v>
      </c>
      <c r="E26" s="1075">
        <v>285.76857582879609</v>
      </c>
      <c r="F26" s="1076">
        <v>0.25879496553457121</v>
      </c>
      <c r="G26" s="1075">
        <v>383.11028015333773</v>
      </c>
      <c r="H26" s="1076">
        <v>0.30157256473871341</v>
      </c>
      <c r="I26" s="1070"/>
      <c r="J26" s="1070"/>
      <c r="K26" s="1070"/>
      <c r="L26" s="1070"/>
      <c r="M26" s="1070"/>
      <c r="N26" s="1070"/>
      <c r="O26" s="1070"/>
    </row>
    <row r="27" spans="1:15" ht="15" customHeight="1" x14ac:dyDescent="0.35">
      <c r="B27" s="1074" t="s">
        <v>46</v>
      </c>
      <c r="C27" s="1075">
        <v>193.62285714285716</v>
      </c>
      <c r="D27" s="1076">
        <v>0.32621458185283952</v>
      </c>
      <c r="E27" s="1075">
        <v>210.34153439153297</v>
      </c>
      <c r="F27" s="1076">
        <v>0.37814053776932693</v>
      </c>
      <c r="G27" s="1075">
        <v>284.72834394904316</v>
      </c>
      <c r="H27" s="1076">
        <v>0.41361892948388623</v>
      </c>
      <c r="I27" s="1070"/>
      <c r="J27" s="1070"/>
      <c r="K27" s="1070"/>
      <c r="L27" s="1070"/>
      <c r="M27" s="1070"/>
      <c r="N27" s="1070"/>
      <c r="O27" s="1070"/>
    </row>
    <row r="28" spans="1:15" ht="15" customHeight="1" x14ac:dyDescent="0.35">
      <c r="B28" s="1077" t="s">
        <v>1</v>
      </c>
      <c r="C28" s="1078">
        <v>172.85535714285714</v>
      </c>
      <c r="D28" s="1079">
        <v>9.3518709875288611E-2</v>
      </c>
      <c r="E28" s="1078">
        <v>282.38496134020312</v>
      </c>
      <c r="F28" s="1079">
        <v>0.25507400007829539</v>
      </c>
      <c r="G28" s="1078">
        <v>383.77853372433873</v>
      </c>
      <c r="H28" s="1079">
        <v>0.27622967586964692</v>
      </c>
      <c r="I28" s="1070"/>
      <c r="J28" s="1070"/>
      <c r="K28" s="1070"/>
      <c r="L28" s="1070"/>
      <c r="M28" s="1070"/>
      <c r="N28" s="1070"/>
      <c r="O28" s="1070"/>
    </row>
    <row r="29" spans="1:15" ht="15" customHeight="1" x14ac:dyDescent="0.35">
      <c r="B29" s="1303" t="s">
        <v>0</v>
      </c>
      <c r="C29" s="1304">
        <v>172.45031269608629</v>
      </c>
      <c r="D29" s="1305">
        <v>0.3832509986437197</v>
      </c>
      <c r="E29" s="1304">
        <v>276.58164406863409</v>
      </c>
      <c r="F29" s="1305">
        <v>0.28024061788204513</v>
      </c>
      <c r="G29" s="1304">
        <v>383.60480398225997</v>
      </c>
      <c r="H29" s="1305">
        <v>0.2822223191997254</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456</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216.20333333333329</v>
      </c>
      <c r="F11" s="1073">
        <v>0.64875534266854851</v>
      </c>
      <c r="G11" s="1072">
        <v>666.20999999999992</v>
      </c>
      <c r="H11" s="1073">
        <v>0.25315730008332804</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355.27272727272725</v>
      </c>
      <c r="D13" s="1076">
        <v>0.13421961771945579</v>
      </c>
      <c r="E13" s="1075">
        <v>445.98285714285709</v>
      </c>
      <c r="F13" s="1076">
        <v>0.38359930516759572</v>
      </c>
      <c r="G13" s="1075">
        <v>791.38083333333327</v>
      </c>
      <c r="H13" s="1076">
        <v>0.30069210828893694</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291.94642857142856</v>
      </c>
      <c r="D15" s="1076">
        <v>0.32603107875915432</v>
      </c>
      <c r="E15" s="1075">
        <v>430.13389473684214</v>
      </c>
      <c r="F15" s="1076">
        <v>0.24154436957184824</v>
      </c>
      <c r="G15" s="1075">
        <v>659.63491329479768</v>
      </c>
      <c r="H15" s="1076">
        <v>0.23778290456160228</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296.83385704175481</v>
      </c>
      <c r="D17" s="1076">
        <v>0.4281045468468303</v>
      </c>
      <c r="E17" s="1075">
        <v>537.42391173520446</v>
      </c>
      <c r="F17" s="1076">
        <v>0.46079319762497339</v>
      </c>
      <c r="G17" s="1075">
        <v>719.01775974025793</v>
      </c>
      <c r="H17" s="1076">
        <v>0.41326366547563559</v>
      </c>
      <c r="I17" s="1070"/>
      <c r="J17" s="1070"/>
      <c r="K17" s="1070"/>
      <c r="L17" s="1070"/>
      <c r="M17" s="1070"/>
      <c r="N17" s="1070"/>
      <c r="O17" s="1070"/>
    </row>
    <row r="18" spans="1:15" ht="15" customHeight="1" x14ac:dyDescent="0.35">
      <c r="B18" s="1074" t="s">
        <v>40</v>
      </c>
      <c r="C18" s="1075">
        <v>157.63</v>
      </c>
      <c r="D18" s="1076">
        <v>0</v>
      </c>
      <c r="E18" s="1075">
        <v>694.03199999999993</v>
      </c>
      <c r="F18" s="1076">
        <v>0.22796601178336981</v>
      </c>
      <c r="G18" s="1075">
        <v>907.06153846153836</v>
      </c>
      <c r="H18" s="1076">
        <v>0.4222810254012937</v>
      </c>
      <c r="I18" s="1070"/>
      <c r="J18" s="1070"/>
      <c r="K18" s="1070"/>
      <c r="L18" s="1070"/>
      <c r="M18" s="1070"/>
      <c r="N18" s="1070"/>
      <c r="O18" s="1070"/>
    </row>
    <row r="19" spans="1:15" ht="15" customHeight="1" x14ac:dyDescent="0.35">
      <c r="B19" s="1074" t="s">
        <v>41</v>
      </c>
      <c r="C19" s="1075">
        <v>232.69874999999999</v>
      </c>
      <c r="D19" s="1076">
        <v>0.37531376973353942</v>
      </c>
      <c r="E19" s="1075">
        <v>560.7847368421053</v>
      </c>
      <c r="F19" s="1076">
        <v>0.46374367401510974</v>
      </c>
      <c r="G19" s="1075">
        <v>819.74999999999966</v>
      </c>
      <c r="H19" s="1076">
        <v>0.47406499486060605</v>
      </c>
      <c r="I19" s="1070"/>
      <c r="J19" s="1070"/>
      <c r="K19" s="1070"/>
      <c r="L19" s="1070"/>
      <c r="M19" s="1070"/>
      <c r="N19" s="1070"/>
      <c r="O19" s="1070"/>
    </row>
    <row r="20" spans="1:15" ht="15" customHeight="1" x14ac:dyDescent="0.35">
      <c r="B20" s="1074" t="s">
        <v>3</v>
      </c>
      <c r="C20" s="1075">
        <v>300.90289592760183</v>
      </c>
      <c r="D20" s="1076">
        <v>4.1685182861289402E-2</v>
      </c>
      <c r="E20" s="1075">
        <v>1382.1968421052636</v>
      </c>
      <c r="F20" s="1076">
        <v>0.21213837596350069</v>
      </c>
      <c r="G20" s="1075">
        <v>1458.4652525252525</v>
      </c>
      <c r="H20" s="1076">
        <v>0.18711864320232893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1950</v>
      </c>
      <c r="D22" s="1076">
        <v>0</v>
      </c>
      <c r="E22" s="1075">
        <v>1794.1848076923075</v>
      </c>
      <c r="F22" s="1076">
        <v>0.15501719678029277</v>
      </c>
      <c r="G22" s="1075">
        <v>1836.0029069767443</v>
      </c>
      <c r="H22" s="1076">
        <v>0.14484601234134689</v>
      </c>
      <c r="I22" s="1070"/>
      <c r="J22" s="1070"/>
      <c r="K22" s="1070"/>
      <c r="L22" s="1070"/>
      <c r="M22" s="1070"/>
      <c r="N22" s="1070"/>
      <c r="O22" s="1070"/>
    </row>
    <row r="23" spans="1:15" ht="15" customHeight="1" x14ac:dyDescent="0.35">
      <c r="B23" s="1074" t="s">
        <v>42</v>
      </c>
      <c r="C23" s="1075">
        <v>314.83333333333331</v>
      </c>
      <c r="D23" s="1076">
        <v>3.6676565538913256E-3</v>
      </c>
      <c r="E23" s="1075">
        <v>540.29000000000008</v>
      </c>
      <c r="F23" s="1076">
        <v>0.32901571333527768</v>
      </c>
      <c r="G23" s="1075">
        <v>549.10476923076908</v>
      </c>
      <c r="H23" s="1076">
        <v>0.30111442626175833</v>
      </c>
      <c r="I23" s="1070"/>
      <c r="J23" s="1070"/>
      <c r="K23" s="1070"/>
      <c r="L23" s="1070"/>
      <c r="M23" s="1070"/>
      <c r="N23" s="1070"/>
      <c r="O23" s="1070"/>
    </row>
    <row r="24" spans="1:15" ht="15" customHeight="1" x14ac:dyDescent="0.35">
      <c r="B24" s="1074" t="s">
        <v>43</v>
      </c>
      <c r="C24" s="1075">
        <v>125.4</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605.95307692307699</v>
      </c>
      <c r="D25" s="1076">
        <v>0.14582919509144804</v>
      </c>
      <c r="E25" s="1075">
        <v>985.85928571428565</v>
      </c>
      <c r="F25" s="1076">
        <v>0.52272758339446146</v>
      </c>
      <c r="G25" s="1075">
        <v>1070.0925</v>
      </c>
      <c r="H25" s="1076">
        <v>0.43589231959350222</v>
      </c>
      <c r="I25" s="1070"/>
      <c r="J25" s="1070"/>
      <c r="K25" s="1070"/>
      <c r="L25" s="1070"/>
      <c r="M25" s="1070"/>
      <c r="N25" s="1070"/>
      <c r="O25" s="1070"/>
    </row>
    <row r="26" spans="1:15" ht="15" customHeight="1" x14ac:dyDescent="0.35">
      <c r="B26" s="1074" t="s">
        <v>45</v>
      </c>
      <c r="C26" s="1075">
        <v>290.65614594403075</v>
      </c>
      <c r="D26" s="1076">
        <v>0.1896050227463997</v>
      </c>
      <c r="E26" s="1075">
        <v>520.00630901287491</v>
      </c>
      <c r="F26" s="1076">
        <v>0.30210972069456726</v>
      </c>
      <c r="G26" s="1075">
        <v>819.10042322834738</v>
      </c>
      <c r="H26" s="1076">
        <v>0.29950420115043025</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294.3352099911578</v>
      </c>
      <c r="D29" s="1305">
        <v>0.30323197908924121</v>
      </c>
      <c r="E29" s="1304">
        <v>567.54261583011339</v>
      </c>
      <c r="F29" s="1305">
        <v>0.49770540705116872</v>
      </c>
      <c r="G29" s="1304">
        <v>833.40900283108431</v>
      </c>
      <c r="H29" s="1305">
        <v>0.40132886988162136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455</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173.00399999999999</v>
      </c>
      <c r="D13" s="1076">
        <v>0.1738002189673333</v>
      </c>
      <c r="E13" s="1075">
        <v>263.44309090909024</v>
      </c>
      <c r="F13" s="1076">
        <v>0.22278302819217846</v>
      </c>
      <c r="G13" s="1075">
        <v>412.52227272727305</v>
      </c>
      <c r="H13" s="1076">
        <v>0.22741483459129339</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255.40152493556917</v>
      </c>
      <c r="D15" s="1076">
        <v>0.39376334206001484</v>
      </c>
      <c r="E15" s="1075">
        <v>368.77582202371866</v>
      </c>
      <c r="F15" s="1076">
        <v>0.34045784303007393</v>
      </c>
      <c r="G15" s="1075">
        <v>591.66327839241148</v>
      </c>
      <c r="H15" s="1076">
        <v>0.34482929127385298</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241.36465522094019</v>
      </c>
      <c r="D17" s="1076">
        <v>0.46259121840798906</v>
      </c>
      <c r="E17" s="1075">
        <v>405.91508436445361</v>
      </c>
      <c r="F17" s="1076">
        <v>0.52849471202475684</v>
      </c>
      <c r="G17" s="1075">
        <v>611.17899659863917</v>
      </c>
      <c r="H17" s="1076">
        <v>0.44483748053594041</v>
      </c>
      <c r="I17" s="1070"/>
      <c r="J17" s="1070"/>
      <c r="K17" s="1070"/>
      <c r="L17" s="1070"/>
      <c r="M17" s="1070"/>
      <c r="N17" s="1070"/>
      <c r="O17" s="1070"/>
    </row>
    <row r="18" spans="1:15" ht="15" customHeight="1" x14ac:dyDescent="0.35">
      <c r="B18" s="1074" t="s">
        <v>40</v>
      </c>
      <c r="C18" s="1075">
        <v>161.37159800249682</v>
      </c>
      <c r="D18" s="1076">
        <v>0.44772949580663463</v>
      </c>
      <c r="E18" s="1075">
        <v>259.13467661691476</v>
      </c>
      <c r="F18" s="1076">
        <v>0.48788709494210214</v>
      </c>
      <c r="G18" s="1075">
        <v>414.31526066350705</v>
      </c>
      <c r="H18" s="1076">
        <v>0.5591802242349414</v>
      </c>
      <c r="I18" s="1070"/>
      <c r="J18" s="1070"/>
      <c r="K18" s="1070"/>
      <c r="L18" s="1070"/>
      <c r="M18" s="1070"/>
      <c r="N18" s="1070"/>
      <c r="O18" s="1070"/>
    </row>
    <row r="19" spans="1:15" ht="15" customHeight="1" x14ac:dyDescent="0.35">
      <c r="B19" s="1074" t="s">
        <v>41</v>
      </c>
      <c r="C19" s="1075">
        <v>219.59955756791859</v>
      </c>
      <c r="D19" s="1076">
        <v>0.14770827662089911</v>
      </c>
      <c r="E19" s="1075">
        <v>294.53136256851593</v>
      </c>
      <c r="F19" s="1076">
        <v>0.19628143927502786</v>
      </c>
      <c r="G19" s="1075">
        <v>519.93356164383476</v>
      </c>
      <c r="H19" s="1076">
        <v>0.17741386245101487</v>
      </c>
      <c r="I19" s="1070"/>
      <c r="J19" s="1070"/>
      <c r="K19" s="1070"/>
      <c r="L19" s="1070"/>
      <c r="M19" s="1070"/>
      <c r="N19" s="1070"/>
      <c r="O19" s="1070"/>
    </row>
    <row r="20" spans="1:15" ht="15" customHeight="1" x14ac:dyDescent="0.35">
      <c r="B20" s="1074" t="s">
        <v>3</v>
      </c>
      <c r="C20" s="1075">
        <v>295.3998298298298</v>
      </c>
      <c r="D20" s="1076">
        <v>0.12761076522753806</v>
      </c>
      <c r="E20" s="1075">
        <v>497.59849036850903</v>
      </c>
      <c r="F20" s="1076">
        <v>0.212878743946218</v>
      </c>
      <c r="G20" s="1075">
        <v>850.8757419354838</v>
      </c>
      <c r="H20" s="1076">
        <v>0.18774691137626306</v>
      </c>
      <c r="I20" s="1070"/>
      <c r="J20" s="1070"/>
      <c r="K20" s="1070"/>
      <c r="L20" s="1070"/>
      <c r="M20" s="1070"/>
      <c r="N20" s="1070"/>
      <c r="O20" s="1070"/>
    </row>
    <row r="21" spans="1:15" ht="15" customHeight="1" x14ac:dyDescent="0.35">
      <c r="B21" s="1074" t="s">
        <v>2</v>
      </c>
      <c r="C21" s="1075">
        <v>197.5182737003048</v>
      </c>
      <c r="D21" s="1076">
        <v>0.34667651280160633</v>
      </c>
      <c r="E21" s="1075">
        <v>339.05502200603036</v>
      </c>
      <c r="F21" s="1076">
        <v>0.28848031289370613</v>
      </c>
      <c r="G21" s="1075">
        <v>603.28751291990193</v>
      </c>
      <c r="H21" s="1076">
        <v>0.26686901378481515</v>
      </c>
      <c r="I21" s="1070"/>
      <c r="J21" s="1070"/>
      <c r="K21" s="1070"/>
      <c r="L21" s="1070"/>
      <c r="M21" s="1070"/>
      <c r="N21" s="1070"/>
      <c r="O21" s="1070"/>
    </row>
    <row r="22" spans="1:15" ht="15" customHeight="1" x14ac:dyDescent="0.35">
      <c r="B22" s="1074" t="s">
        <v>35</v>
      </c>
      <c r="C22" s="1075">
        <v>219.82883370009293</v>
      </c>
      <c r="D22" s="1076">
        <v>0.42960679556629355</v>
      </c>
      <c r="E22" s="1075">
        <v>307.52593972602796</v>
      </c>
      <c r="F22" s="1076">
        <v>0.42337564896693219</v>
      </c>
      <c r="G22" s="1075">
        <v>481.70464240903163</v>
      </c>
      <c r="H22" s="1076">
        <v>0.42232882888228945</v>
      </c>
      <c r="I22" s="1070"/>
      <c r="J22" s="1070"/>
      <c r="K22" s="1070"/>
      <c r="L22" s="1070"/>
      <c r="M22" s="1070"/>
      <c r="N22" s="1070"/>
      <c r="O22" s="1070"/>
    </row>
    <row r="23" spans="1:15" ht="15" customHeight="1" x14ac:dyDescent="0.35">
      <c r="B23" s="1074" t="s">
        <v>42</v>
      </c>
      <c r="C23" s="1075">
        <v>305.34675044883312</v>
      </c>
      <c r="D23" s="1076">
        <v>7.2701040716238813E-2</v>
      </c>
      <c r="E23" s="1075">
        <v>328.05832937450435</v>
      </c>
      <c r="F23" s="1076">
        <v>0.14661841342667303</v>
      </c>
      <c r="G23" s="1075">
        <v>469.462891832222</v>
      </c>
      <c r="H23" s="1076">
        <v>0.25741647782767285</v>
      </c>
      <c r="I23" s="1070"/>
      <c r="J23" s="1070"/>
      <c r="K23" s="1070"/>
      <c r="L23" s="1070"/>
      <c r="M23" s="1070"/>
      <c r="N23" s="1070"/>
      <c r="O23" s="1070"/>
    </row>
    <row r="24" spans="1:15" ht="15" customHeight="1" x14ac:dyDescent="0.3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230.0597800338403</v>
      </c>
      <c r="D25" s="1076">
        <v>0.22327900124040242</v>
      </c>
      <c r="E25" s="1075">
        <v>504.48649230769252</v>
      </c>
      <c r="F25" s="1076">
        <v>0.26753970217168543</v>
      </c>
      <c r="G25" s="1075">
        <v>565.63539906103153</v>
      </c>
      <c r="H25" s="1076">
        <v>0.23248015351094919</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291.05499999999995</v>
      </c>
      <c r="F28" s="1079">
        <v>0.10036103530541426</v>
      </c>
      <c r="G28" s="1078" t="s">
        <v>363</v>
      </c>
      <c r="H28" s="1079" t="s">
        <v>363</v>
      </c>
      <c r="I28" s="1070"/>
      <c r="J28" s="1070"/>
      <c r="K28" s="1070"/>
      <c r="L28" s="1070"/>
      <c r="M28" s="1070"/>
      <c r="N28" s="1070"/>
      <c r="O28" s="1070"/>
    </row>
    <row r="29" spans="1:15" ht="15" customHeight="1" x14ac:dyDescent="0.35">
      <c r="B29" s="1303" t="s">
        <v>0</v>
      </c>
      <c r="C29" s="1304">
        <v>243.57163830468207</v>
      </c>
      <c r="D29" s="1305">
        <v>0.34491537433087693</v>
      </c>
      <c r="E29" s="1304">
        <v>383.50795508753225</v>
      </c>
      <c r="F29" s="1305">
        <v>0.3668534135654668</v>
      </c>
      <c r="G29" s="1304">
        <v>608.49019910082689</v>
      </c>
      <c r="H29" s="1305">
        <v>0.354501188395005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31" t="s">
        <v>368</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row>
    <row r="5" spans="1:29" x14ac:dyDescent="0.35">
      <c r="B5" s="219"/>
      <c r="C5" s="219"/>
      <c r="D5" s="1432" t="s">
        <v>365</v>
      </c>
      <c r="E5" s="1432"/>
      <c r="F5" s="1432"/>
      <c r="G5" s="1432"/>
      <c r="H5" s="1432"/>
      <c r="I5" s="1432"/>
      <c r="J5" s="1432"/>
      <c r="K5" s="1432"/>
      <c r="L5" s="1432"/>
      <c r="M5" s="219"/>
      <c r="N5" s="1433" t="s">
        <v>339</v>
      </c>
      <c r="O5" s="1433"/>
      <c r="P5" s="1433"/>
      <c r="Q5" s="1433"/>
      <c r="R5" s="1433"/>
      <c r="S5" s="1433"/>
      <c r="T5" s="1433"/>
      <c r="U5" s="1433"/>
      <c r="V5" s="1433"/>
      <c r="W5" s="1433"/>
      <c r="X5" s="1433"/>
      <c r="Y5" s="1433"/>
      <c r="Z5" s="1433"/>
      <c r="AA5" s="1433"/>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46112</v>
      </c>
      <c r="AA6" s="1428"/>
    </row>
    <row r="7" spans="1:29" x14ac:dyDescent="0.35">
      <c r="B7" s="225"/>
      <c r="C7" s="219"/>
      <c r="D7" s="226">
        <v>43830</v>
      </c>
      <c r="E7" s="227">
        <v>44196</v>
      </c>
      <c r="F7" s="228">
        <v>44561</v>
      </c>
      <c r="G7" s="228">
        <v>44926</v>
      </c>
      <c r="H7" s="228">
        <v>45291</v>
      </c>
      <c r="I7" s="228">
        <v>45657</v>
      </c>
      <c r="J7" s="228">
        <v>46022</v>
      </c>
      <c r="K7" s="228">
        <v>46112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220375</v>
      </c>
      <c r="E9" s="300">
        <v>228555</v>
      </c>
      <c r="F9" s="300">
        <v>257227</v>
      </c>
      <c r="G9" s="254">
        <v>270632</v>
      </c>
      <c r="H9" s="254">
        <v>286600</v>
      </c>
      <c r="I9" s="254">
        <v>296663</v>
      </c>
      <c r="J9" s="254">
        <v>338932</v>
      </c>
      <c r="K9" s="301">
        <v>347017</v>
      </c>
      <c r="L9" s="302"/>
      <c r="M9" s="222"/>
      <c r="N9" s="278">
        <v>3.7118547929665402E-2</v>
      </c>
      <c r="O9" s="279">
        <v>8180</v>
      </c>
      <c r="P9" s="280">
        <v>0.12544901664807151</v>
      </c>
      <c r="Q9" s="279">
        <v>28672</v>
      </c>
      <c r="R9" s="280">
        <v>5.2113502859342242E-2</v>
      </c>
      <c r="S9" s="279">
        <v>13405</v>
      </c>
      <c r="T9" s="280">
        <v>5.9002630878831841E-2</v>
      </c>
      <c r="U9" s="279">
        <v>15968</v>
      </c>
      <c r="V9" s="280">
        <v>3.5111653872993642E-2</v>
      </c>
      <c r="W9" s="279">
        <v>10063</v>
      </c>
      <c r="X9" s="280">
        <v>0.14248153628865068</v>
      </c>
      <c r="Y9" s="279">
        <v>42269</v>
      </c>
      <c r="Z9" s="280">
        <v>0.16001778383943743</v>
      </c>
      <c r="AA9" s="279">
        <v>47869</v>
      </c>
    </row>
    <row r="10" spans="1:29" x14ac:dyDescent="0.35">
      <c r="B10" s="303" t="s">
        <v>7</v>
      </c>
      <c r="C10" s="219"/>
      <c r="D10" s="253">
        <v>32952</v>
      </c>
      <c r="E10" s="254">
        <v>31533</v>
      </c>
      <c r="F10" s="254">
        <v>35145</v>
      </c>
      <c r="G10" s="254">
        <v>37547</v>
      </c>
      <c r="H10" s="254">
        <v>40334</v>
      </c>
      <c r="I10" s="254">
        <v>45264</v>
      </c>
      <c r="J10" s="254">
        <v>49312</v>
      </c>
      <c r="K10" s="257">
        <v>49822</v>
      </c>
      <c r="L10" s="304"/>
      <c r="M10" s="219"/>
      <c r="N10" s="256">
        <v>-4.3062636562272383E-2</v>
      </c>
      <c r="O10" s="257">
        <v>-1419</v>
      </c>
      <c r="P10" s="258">
        <v>0.11454666539815439</v>
      </c>
      <c r="Q10" s="257">
        <v>3612</v>
      </c>
      <c r="R10" s="258">
        <v>6.8345426091904971E-2</v>
      </c>
      <c r="S10" s="257">
        <v>2402</v>
      </c>
      <c r="T10" s="258">
        <v>7.4226968865688248E-2</v>
      </c>
      <c r="U10" s="257">
        <v>2787</v>
      </c>
      <c r="V10" s="258">
        <v>0.12222938463827049</v>
      </c>
      <c r="W10" s="257">
        <v>4930</v>
      </c>
      <c r="X10" s="258">
        <v>8.9430894308943021E-2</v>
      </c>
      <c r="Y10" s="257">
        <v>4048</v>
      </c>
      <c r="Z10" s="258">
        <v>8.9434094288463273E-2</v>
      </c>
      <c r="AA10" s="257">
        <v>4090</v>
      </c>
    </row>
    <row r="11" spans="1:29" x14ac:dyDescent="0.35">
      <c r="B11" s="303" t="s">
        <v>37</v>
      </c>
      <c r="C11" s="219"/>
      <c r="D11" s="253">
        <v>21083</v>
      </c>
      <c r="E11" s="254">
        <v>24199</v>
      </c>
      <c r="F11" s="254">
        <v>27700</v>
      </c>
      <c r="G11" s="254">
        <v>28977</v>
      </c>
      <c r="H11" s="254">
        <v>31214</v>
      </c>
      <c r="I11" s="254">
        <v>33127</v>
      </c>
      <c r="J11" s="254">
        <v>33772</v>
      </c>
      <c r="K11" s="257">
        <v>33854</v>
      </c>
      <c r="M11" s="222"/>
      <c r="N11" s="256">
        <v>0.14779680311151155</v>
      </c>
      <c r="O11" s="257">
        <v>3116</v>
      </c>
      <c r="P11" s="258">
        <v>0.14467539980990951</v>
      </c>
      <c r="Q11" s="257">
        <v>3501</v>
      </c>
      <c r="R11" s="258">
        <v>4.6101083032491053E-2</v>
      </c>
      <c r="S11" s="257">
        <v>1277</v>
      </c>
      <c r="T11" s="258">
        <v>7.7199157952859254E-2</v>
      </c>
      <c r="U11" s="257">
        <v>2237</v>
      </c>
      <c r="V11" s="258">
        <v>6.1286602165694815E-2</v>
      </c>
      <c r="W11" s="257">
        <v>1913</v>
      </c>
      <c r="X11" s="258">
        <v>1.9470522534488444E-2</v>
      </c>
      <c r="Y11" s="257">
        <v>645</v>
      </c>
      <c r="Z11" s="258">
        <v>-1.6386774362252332E-2</v>
      </c>
      <c r="AA11" s="257">
        <v>-564</v>
      </c>
    </row>
    <row r="12" spans="1:29" x14ac:dyDescent="0.35">
      <c r="B12" s="303" t="s">
        <v>38</v>
      </c>
      <c r="C12" s="219"/>
      <c r="D12" s="253">
        <v>20674</v>
      </c>
      <c r="E12" s="254">
        <v>23074</v>
      </c>
      <c r="F12" s="254">
        <v>24476</v>
      </c>
      <c r="G12" s="254">
        <v>26198</v>
      </c>
      <c r="H12" s="254">
        <v>29233</v>
      </c>
      <c r="I12" s="254">
        <v>31849</v>
      </c>
      <c r="J12" s="254">
        <v>34208</v>
      </c>
      <c r="K12" s="257">
        <v>34248</v>
      </c>
      <c r="M12" s="222"/>
      <c r="N12" s="256">
        <v>0.11608783979878101</v>
      </c>
      <c r="O12" s="257">
        <v>2400</v>
      </c>
      <c r="P12" s="258">
        <v>6.0761029730432625E-2</v>
      </c>
      <c r="Q12" s="257">
        <v>1402</v>
      </c>
      <c r="R12" s="258">
        <v>7.0354633109985354E-2</v>
      </c>
      <c r="S12" s="257">
        <v>1722</v>
      </c>
      <c r="T12" s="258">
        <v>0.1158485380563401</v>
      </c>
      <c r="U12" s="257">
        <v>3035</v>
      </c>
      <c r="V12" s="258">
        <v>8.9487907501795805E-2</v>
      </c>
      <c r="W12" s="257">
        <v>2616</v>
      </c>
      <c r="X12" s="258">
        <v>7.4068259599987529E-2</v>
      </c>
      <c r="Y12" s="257">
        <v>2359</v>
      </c>
      <c r="Z12" s="258">
        <v>7.7184374410266043E-2</v>
      </c>
      <c r="AA12" s="257">
        <v>2454</v>
      </c>
    </row>
    <row r="13" spans="1:29" x14ac:dyDescent="0.35">
      <c r="B13" s="303" t="s">
        <v>6</v>
      </c>
      <c r="C13" s="219"/>
      <c r="D13" s="253">
        <v>23390</v>
      </c>
      <c r="E13" s="254">
        <v>25070</v>
      </c>
      <c r="F13" s="254">
        <v>26787</v>
      </c>
      <c r="G13" s="254">
        <v>34697</v>
      </c>
      <c r="H13" s="254">
        <v>40697</v>
      </c>
      <c r="I13" s="254">
        <v>45025</v>
      </c>
      <c r="J13" s="254">
        <v>65832</v>
      </c>
      <c r="K13" s="257">
        <v>71093</v>
      </c>
      <c r="L13" s="304"/>
      <c r="M13" s="219"/>
      <c r="N13" s="256">
        <v>7.1825566481402259E-2</v>
      </c>
      <c r="O13" s="257">
        <v>1680</v>
      </c>
      <c r="P13" s="258">
        <v>6.8488232947746308E-2</v>
      </c>
      <c r="Q13" s="257">
        <v>1717</v>
      </c>
      <c r="R13" s="258">
        <v>0.29529249262702062</v>
      </c>
      <c r="S13" s="257">
        <v>7910</v>
      </c>
      <c r="T13" s="258">
        <v>0.17292561316540334</v>
      </c>
      <c r="U13" s="257">
        <v>6000</v>
      </c>
      <c r="V13" s="258">
        <v>0.10634690517728584</v>
      </c>
      <c r="W13" s="257">
        <v>4328</v>
      </c>
      <c r="X13" s="258">
        <v>0.4621210438645198</v>
      </c>
      <c r="Y13" s="257">
        <v>20807</v>
      </c>
      <c r="Z13" s="258">
        <v>0.54114459137220905</v>
      </c>
      <c r="AA13" s="257">
        <v>24963</v>
      </c>
      <c r="AC13" s="224"/>
    </row>
    <row r="14" spans="1:29" x14ac:dyDescent="0.35">
      <c r="B14" s="303" t="s">
        <v>5</v>
      </c>
      <c r="C14" s="219"/>
      <c r="D14" s="253">
        <v>17179</v>
      </c>
      <c r="E14" s="254">
        <v>17123</v>
      </c>
      <c r="F14" s="254">
        <v>17369</v>
      </c>
      <c r="G14" s="254">
        <v>17553</v>
      </c>
      <c r="H14" s="254">
        <v>17166</v>
      </c>
      <c r="I14" s="254">
        <v>18175</v>
      </c>
      <c r="J14" s="254">
        <v>18132</v>
      </c>
      <c r="K14" s="257">
        <v>18907</v>
      </c>
      <c r="M14" s="222"/>
      <c r="N14" s="256">
        <v>-3.2597939344548577E-3</v>
      </c>
      <c r="O14" s="257">
        <v>-56</v>
      </c>
      <c r="P14" s="258">
        <v>1.4366641359574883E-2</v>
      </c>
      <c r="Q14" s="257">
        <v>246</v>
      </c>
      <c r="R14" s="258">
        <v>1.0593586274396882E-2</v>
      </c>
      <c r="S14" s="257">
        <v>184</v>
      </c>
      <c r="T14" s="258">
        <v>-2.204751324559906E-2</v>
      </c>
      <c r="U14" s="257">
        <v>-387</v>
      </c>
      <c r="V14" s="258">
        <v>5.8778981708027533E-2</v>
      </c>
      <c r="W14" s="257">
        <v>1009</v>
      </c>
      <c r="X14" s="258">
        <v>-2.3658872077029214E-3</v>
      </c>
      <c r="Y14" s="257">
        <v>-43</v>
      </c>
      <c r="Z14" s="258">
        <v>4.377829303301306E-2</v>
      </c>
      <c r="AA14" s="257">
        <v>793</v>
      </c>
      <c r="AC14" s="224"/>
    </row>
    <row r="15" spans="1:29" x14ac:dyDescent="0.35">
      <c r="B15" s="303" t="s">
        <v>4</v>
      </c>
      <c r="C15" s="219"/>
      <c r="D15" s="253">
        <v>104776</v>
      </c>
      <c r="E15" s="254">
        <v>105589</v>
      </c>
      <c r="F15" s="254">
        <v>108712</v>
      </c>
      <c r="G15" s="254">
        <v>114173</v>
      </c>
      <c r="H15" s="254">
        <v>122589</v>
      </c>
      <c r="I15" s="254">
        <v>126194</v>
      </c>
      <c r="J15" s="254">
        <v>129176</v>
      </c>
      <c r="K15" s="257">
        <v>127186</v>
      </c>
      <c r="M15" s="222"/>
      <c r="N15" s="256">
        <v>7.7594105520348844E-3</v>
      </c>
      <c r="O15" s="257">
        <v>813</v>
      </c>
      <c r="P15" s="258">
        <v>2.9576944568089569E-2</v>
      </c>
      <c r="Q15" s="257">
        <v>3123</v>
      </c>
      <c r="R15" s="258">
        <v>5.0233644859813076E-2</v>
      </c>
      <c r="S15" s="257">
        <v>5461</v>
      </c>
      <c r="T15" s="258">
        <v>7.3712699149536265E-2</v>
      </c>
      <c r="U15" s="257">
        <v>8416</v>
      </c>
      <c r="V15" s="258">
        <v>2.9407206193051483E-2</v>
      </c>
      <c r="W15" s="257">
        <v>3605</v>
      </c>
      <c r="X15" s="258">
        <v>2.3630283531705043E-2</v>
      </c>
      <c r="Y15" s="257">
        <v>2982</v>
      </c>
      <c r="Z15" s="258">
        <v>5.8204824041123704E-3</v>
      </c>
      <c r="AA15" s="257">
        <v>736</v>
      </c>
      <c r="AC15" s="224"/>
    </row>
    <row r="16" spans="1:29" x14ac:dyDescent="0.35">
      <c r="B16" s="303" t="s">
        <v>40</v>
      </c>
      <c r="C16" s="219"/>
      <c r="D16" s="253">
        <v>62182</v>
      </c>
      <c r="E16" s="254">
        <v>59849</v>
      </c>
      <c r="F16" s="254">
        <v>63814</v>
      </c>
      <c r="G16" s="254">
        <v>67338</v>
      </c>
      <c r="H16" s="254">
        <v>72357</v>
      </c>
      <c r="I16" s="254">
        <v>78035</v>
      </c>
      <c r="J16" s="254">
        <v>82425</v>
      </c>
      <c r="K16" s="257">
        <v>81518</v>
      </c>
      <c r="M16" s="222"/>
      <c r="N16" s="256">
        <v>-3.7518896143578506E-2</v>
      </c>
      <c r="O16" s="257">
        <v>-2333</v>
      </c>
      <c r="P16" s="258">
        <v>6.6250062657688513E-2</v>
      </c>
      <c r="Q16" s="257">
        <v>3965</v>
      </c>
      <c r="R16" s="258">
        <v>5.5222991819976697E-2</v>
      </c>
      <c r="S16" s="257">
        <v>3524</v>
      </c>
      <c r="T16" s="258">
        <v>7.4534438207253029E-2</v>
      </c>
      <c r="U16" s="257">
        <v>5019</v>
      </c>
      <c r="V16" s="258">
        <v>7.8472020675262932E-2</v>
      </c>
      <c r="W16" s="257">
        <v>5678</v>
      </c>
      <c r="X16" s="258">
        <v>5.6256807842634649E-2</v>
      </c>
      <c r="Y16" s="257">
        <v>4390</v>
      </c>
      <c r="Z16" s="258">
        <v>5.1763734420561036E-2</v>
      </c>
      <c r="AA16" s="257">
        <v>4012</v>
      </c>
      <c r="AC16" s="224"/>
    </row>
    <row r="17" spans="2:31" x14ac:dyDescent="0.35">
      <c r="B17" s="303" t="s">
        <v>41</v>
      </c>
      <c r="C17" s="219"/>
      <c r="D17" s="253">
        <v>163730</v>
      </c>
      <c r="E17" s="254">
        <v>156934</v>
      </c>
      <c r="F17" s="254">
        <v>166875</v>
      </c>
      <c r="G17" s="254">
        <v>187874</v>
      </c>
      <c r="H17" s="254">
        <v>201720</v>
      </c>
      <c r="I17" s="254">
        <v>229333</v>
      </c>
      <c r="J17" s="254">
        <v>248373</v>
      </c>
      <c r="K17" s="257">
        <v>250944</v>
      </c>
      <c r="M17" s="222"/>
      <c r="N17" s="256">
        <v>-4.1507359677517841E-2</v>
      </c>
      <c r="O17" s="257">
        <v>-6796</v>
      </c>
      <c r="P17" s="258">
        <v>6.3345100488103379E-2</v>
      </c>
      <c r="Q17" s="257">
        <v>9941</v>
      </c>
      <c r="R17" s="258">
        <v>0.12583670411985026</v>
      </c>
      <c r="S17" s="257">
        <v>20999</v>
      </c>
      <c r="T17" s="258">
        <v>7.3698329731628709E-2</v>
      </c>
      <c r="U17" s="257">
        <v>13846</v>
      </c>
      <c r="V17" s="258">
        <v>0.13688776521911561</v>
      </c>
      <c r="W17" s="257">
        <v>27613</v>
      </c>
      <c r="X17" s="258">
        <v>8.3023376487465717E-2</v>
      </c>
      <c r="Y17" s="257">
        <v>19040</v>
      </c>
      <c r="Z17" s="258">
        <v>7.923155327905862E-2</v>
      </c>
      <c r="AA17" s="257">
        <v>18423</v>
      </c>
      <c r="AC17" s="224"/>
    </row>
    <row r="18" spans="2:31" x14ac:dyDescent="0.35">
      <c r="B18" s="303" t="s">
        <v>3</v>
      </c>
      <c r="C18" s="219"/>
      <c r="D18" s="253">
        <v>88242</v>
      </c>
      <c r="E18" s="254">
        <v>102104</v>
      </c>
      <c r="F18" s="254">
        <v>117265</v>
      </c>
      <c r="G18" s="254">
        <v>133839</v>
      </c>
      <c r="H18" s="254">
        <v>146290</v>
      </c>
      <c r="I18" s="254">
        <v>164565</v>
      </c>
      <c r="J18" s="254">
        <v>179408</v>
      </c>
      <c r="K18" s="257">
        <v>180393</v>
      </c>
      <c r="M18" s="222"/>
      <c r="N18" s="256">
        <v>0.15709072777135602</v>
      </c>
      <c r="O18" s="257">
        <v>13862</v>
      </c>
      <c r="P18" s="258">
        <v>0.14848585755700072</v>
      </c>
      <c r="Q18" s="257">
        <v>15161</v>
      </c>
      <c r="R18" s="258">
        <v>0.14133799513921463</v>
      </c>
      <c r="S18" s="257">
        <v>16574</v>
      </c>
      <c r="T18" s="258">
        <v>9.3029684919941014E-2</v>
      </c>
      <c r="U18" s="257">
        <v>12451</v>
      </c>
      <c r="V18" s="258">
        <v>0.12492309795611467</v>
      </c>
      <c r="W18" s="257">
        <v>18275</v>
      </c>
      <c r="X18" s="258">
        <v>9.0195363534165907E-2</v>
      </c>
      <c r="Y18" s="257">
        <v>14843</v>
      </c>
      <c r="Z18" s="258">
        <v>7.8395973194483437E-2</v>
      </c>
      <c r="AA18" s="257">
        <v>13114</v>
      </c>
      <c r="AC18" s="224"/>
    </row>
    <row r="19" spans="2:31" x14ac:dyDescent="0.35">
      <c r="B19" s="303" t="s">
        <v>2</v>
      </c>
      <c r="C19" s="219"/>
      <c r="D19" s="253">
        <v>28237</v>
      </c>
      <c r="E19" s="254">
        <v>29065</v>
      </c>
      <c r="F19" s="254">
        <v>31070</v>
      </c>
      <c r="G19" s="254">
        <v>32795</v>
      </c>
      <c r="H19" s="254">
        <v>35293</v>
      </c>
      <c r="I19" s="254">
        <v>37168</v>
      </c>
      <c r="J19" s="254">
        <v>37664</v>
      </c>
      <c r="K19" s="257">
        <v>37186</v>
      </c>
      <c r="M19" s="222"/>
      <c r="N19" s="256">
        <v>2.9323228388284939E-2</v>
      </c>
      <c r="O19" s="257">
        <v>828</v>
      </c>
      <c r="P19" s="258">
        <v>6.8983313263375257E-2</v>
      </c>
      <c r="Q19" s="257">
        <v>2005</v>
      </c>
      <c r="R19" s="258">
        <v>5.551979401351792E-2</v>
      </c>
      <c r="S19" s="257">
        <v>1725</v>
      </c>
      <c r="T19" s="258">
        <v>7.6170147888397599E-2</v>
      </c>
      <c r="U19" s="257">
        <v>2498</v>
      </c>
      <c r="V19" s="258">
        <v>5.3126682344941001E-2</v>
      </c>
      <c r="W19" s="257">
        <v>1875</v>
      </c>
      <c r="X19" s="258">
        <v>1.334481274214383E-2</v>
      </c>
      <c r="Y19" s="257">
        <v>496</v>
      </c>
      <c r="Z19" s="258">
        <v>2.1593406593406694E-2</v>
      </c>
      <c r="AA19" s="257">
        <v>786</v>
      </c>
      <c r="AC19" s="224"/>
    </row>
    <row r="20" spans="2:31" x14ac:dyDescent="0.35">
      <c r="B20" s="303" t="s">
        <v>35</v>
      </c>
      <c r="C20" s="219"/>
      <c r="D20" s="253">
        <v>61636</v>
      </c>
      <c r="E20" s="254">
        <v>62544</v>
      </c>
      <c r="F20" s="254">
        <v>65061</v>
      </c>
      <c r="G20" s="254">
        <v>68103</v>
      </c>
      <c r="H20" s="254">
        <v>73691</v>
      </c>
      <c r="I20" s="254">
        <v>77196</v>
      </c>
      <c r="J20" s="254">
        <v>93660</v>
      </c>
      <c r="K20" s="257">
        <v>93892</v>
      </c>
      <c r="M20" s="222"/>
      <c r="N20" s="256">
        <v>1.4731650334220303E-2</v>
      </c>
      <c r="O20" s="257">
        <v>908</v>
      </c>
      <c r="P20" s="258">
        <v>4.0243668457405901E-2</v>
      </c>
      <c r="Q20" s="257">
        <v>2517</v>
      </c>
      <c r="R20" s="258">
        <v>4.6756121178586296E-2</v>
      </c>
      <c r="S20" s="257">
        <v>3042</v>
      </c>
      <c r="T20" s="258">
        <v>8.2052185659956312E-2</v>
      </c>
      <c r="U20" s="257">
        <v>5588</v>
      </c>
      <c r="V20" s="258">
        <v>4.7563474508420356E-2</v>
      </c>
      <c r="W20" s="257">
        <v>3505</v>
      </c>
      <c r="X20" s="258">
        <v>0.21327529923830246</v>
      </c>
      <c r="Y20" s="257">
        <v>16464</v>
      </c>
      <c r="Z20" s="258">
        <v>0.20272589859862178</v>
      </c>
      <c r="AA20" s="257">
        <v>15826</v>
      </c>
      <c r="AC20" s="224"/>
    </row>
    <row r="21" spans="2:31" x14ac:dyDescent="0.35">
      <c r="B21" s="303" t="s">
        <v>42</v>
      </c>
      <c r="C21" s="219"/>
      <c r="D21" s="253">
        <v>143622</v>
      </c>
      <c r="E21" s="254">
        <v>133442</v>
      </c>
      <c r="F21" s="254">
        <v>152686</v>
      </c>
      <c r="G21" s="254">
        <v>163762</v>
      </c>
      <c r="H21" s="254">
        <v>177795</v>
      </c>
      <c r="I21" s="254">
        <v>190951</v>
      </c>
      <c r="J21" s="254">
        <v>209961</v>
      </c>
      <c r="K21" s="257">
        <v>213333</v>
      </c>
      <c r="M21" s="222"/>
      <c r="N21" s="256">
        <v>-7.0880505772096147E-2</v>
      </c>
      <c r="O21" s="257">
        <v>-10180</v>
      </c>
      <c r="P21" s="258">
        <v>0.14421246683952571</v>
      </c>
      <c r="Q21" s="257">
        <v>19244</v>
      </c>
      <c r="R21" s="258">
        <v>7.2541031921721677E-2</v>
      </c>
      <c r="S21" s="257">
        <v>11076</v>
      </c>
      <c r="T21" s="258">
        <v>8.5691430246333189E-2</v>
      </c>
      <c r="U21" s="257">
        <v>14033</v>
      </c>
      <c r="V21" s="258">
        <v>7.3995331702241263E-2</v>
      </c>
      <c r="W21" s="257">
        <v>13156</v>
      </c>
      <c r="X21" s="258">
        <v>9.9554335929112669E-2</v>
      </c>
      <c r="Y21" s="257">
        <v>19010</v>
      </c>
      <c r="Z21" s="258">
        <v>9.7838113225024559E-2</v>
      </c>
      <c r="AA21" s="257">
        <v>19012</v>
      </c>
      <c r="AC21" s="224"/>
    </row>
    <row r="22" spans="2:31" x14ac:dyDescent="0.35">
      <c r="B22" s="303" t="s">
        <v>43</v>
      </c>
      <c r="C22" s="219"/>
      <c r="D22" s="253">
        <v>35054</v>
      </c>
      <c r="E22" s="254">
        <v>35294</v>
      </c>
      <c r="F22" s="254">
        <v>37047</v>
      </c>
      <c r="G22" s="254">
        <v>37762</v>
      </c>
      <c r="H22" s="254">
        <v>40484</v>
      </c>
      <c r="I22" s="254">
        <v>44630</v>
      </c>
      <c r="J22" s="254">
        <v>50287</v>
      </c>
      <c r="K22" s="257">
        <v>50387</v>
      </c>
      <c r="M22" s="222"/>
      <c r="N22" s="256">
        <v>6.8465795629599757E-3</v>
      </c>
      <c r="O22" s="257">
        <v>240</v>
      </c>
      <c r="P22" s="258">
        <v>4.9668498894996249E-2</v>
      </c>
      <c r="Q22" s="257">
        <v>1753</v>
      </c>
      <c r="R22" s="258">
        <v>1.9299808351553427E-2</v>
      </c>
      <c r="S22" s="257">
        <v>715</v>
      </c>
      <c r="T22" s="258">
        <v>7.2083046448810917E-2</v>
      </c>
      <c r="U22" s="257">
        <v>2722</v>
      </c>
      <c r="V22" s="258">
        <v>0.1024108289694694</v>
      </c>
      <c r="W22" s="257">
        <v>4146</v>
      </c>
      <c r="X22" s="258">
        <v>0.12675330495182613</v>
      </c>
      <c r="Y22" s="257">
        <v>5657</v>
      </c>
      <c r="Z22" s="258">
        <v>0.10434839784333505</v>
      </c>
      <c r="AA22" s="257">
        <v>4761</v>
      </c>
      <c r="AC22" s="224"/>
    </row>
    <row r="23" spans="2:31" x14ac:dyDescent="0.35">
      <c r="B23" s="303" t="s">
        <v>44</v>
      </c>
      <c r="C23" s="219"/>
      <c r="D23" s="253">
        <v>13801</v>
      </c>
      <c r="E23" s="254">
        <v>13661</v>
      </c>
      <c r="F23" s="254">
        <v>14164</v>
      </c>
      <c r="G23" s="254">
        <v>15245</v>
      </c>
      <c r="H23" s="254">
        <v>16142</v>
      </c>
      <c r="I23" s="254">
        <v>16475</v>
      </c>
      <c r="J23" s="254">
        <v>17562</v>
      </c>
      <c r="K23" s="257">
        <v>17234</v>
      </c>
      <c r="L23" s="304"/>
      <c r="M23" s="219"/>
      <c r="N23" s="256">
        <v>-1.0144192449822453E-2</v>
      </c>
      <c r="O23" s="257">
        <v>-140</v>
      </c>
      <c r="P23" s="258">
        <v>3.6820144938145116E-2</v>
      </c>
      <c r="Q23" s="257">
        <v>503</v>
      </c>
      <c r="R23" s="258">
        <v>7.6320248517367961E-2</v>
      </c>
      <c r="S23" s="257">
        <v>1081</v>
      </c>
      <c r="T23" s="258">
        <v>5.8838963594621152E-2</v>
      </c>
      <c r="U23" s="257">
        <v>897</v>
      </c>
      <c r="V23" s="258">
        <v>2.062941395118334E-2</v>
      </c>
      <c r="W23" s="257">
        <v>333</v>
      </c>
      <c r="X23" s="258">
        <v>6.5978755690440094E-2</v>
      </c>
      <c r="Y23" s="257">
        <v>1087</v>
      </c>
      <c r="Z23" s="258">
        <v>8.1926046832820676E-2</v>
      </c>
      <c r="AA23" s="257">
        <v>1305</v>
      </c>
      <c r="AC23" s="224"/>
    </row>
    <row r="24" spans="2:31" x14ac:dyDescent="0.35">
      <c r="B24" s="303" t="s">
        <v>45</v>
      </c>
      <c r="C24" s="219"/>
      <c r="D24" s="253">
        <v>67062</v>
      </c>
      <c r="E24" s="254">
        <v>65757</v>
      </c>
      <c r="F24" s="254">
        <v>65741</v>
      </c>
      <c r="G24" s="254">
        <v>65206</v>
      </c>
      <c r="H24" s="254">
        <v>67674</v>
      </c>
      <c r="I24" s="254">
        <v>70761</v>
      </c>
      <c r="J24" s="254">
        <v>74802</v>
      </c>
      <c r="K24" s="257">
        <v>74024</v>
      </c>
      <c r="M24" s="222"/>
      <c r="N24" s="256">
        <v>-1.9459604545047915E-2</v>
      </c>
      <c r="O24" s="257">
        <v>-1305</v>
      </c>
      <c r="P24" s="258">
        <v>-2.4332010280270211E-4</v>
      </c>
      <c r="Q24" s="257">
        <v>-16</v>
      </c>
      <c r="R24" s="258">
        <v>-8.137996075508469E-3</v>
      </c>
      <c r="S24" s="257">
        <v>-535</v>
      </c>
      <c r="T24" s="258">
        <v>3.7849277673833726E-2</v>
      </c>
      <c r="U24" s="257">
        <v>2468</v>
      </c>
      <c r="V24" s="258">
        <v>4.5615746076779873E-2</v>
      </c>
      <c r="W24" s="257">
        <v>3087</v>
      </c>
      <c r="X24" s="258">
        <v>5.710772883367965E-2</v>
      </c>
      <c r="Y24" s="257">
        <v>4041</v>
      </c>
      <c r="Z24" s="258">
        <v>4.7074799139979584E-2</v>
      </c>
      <c r="AA24" s="257">
        <v>3328</v>
      </c>
      <c r="AC24" s="224"/>
    </row>
    <row r="25" spans="2:31" x14ac:dyDescent="0.35">
      <c r="B25" s="303" t="s">
        <v>46</v>
      </c>
      <c r="C25" s="219"/>
      <c r="D25" s="253">
        <v>8282</v>
      </c>
      <c r="E25" s="254">
        <v>7638</v>
      </c>
      <c r="F25" s="254">
        <v>8004</v>
      </c>
      <c r="G25" s="254">
        <v>8548</v>
      </c>
      <c r="H25" s="254">
        <v>9180</v>
      </c>
      <c r="I25" s="254">
        <v>9334</v>
      </c>
      <c r="J25" s="254">
        <v>9620</v>
      </c>
      <c r="K25" s="257">
        <v>9560</v>
      </c>
      <c r="M25" s="222"/>
      <c r="N25" s="256">
        <v>-7.7758995411736254E-2</v>
      </c>
      <c r="O25" s="257">
        <v>-644</v>
      </c>
      <c r="P25" s="258">
        <v>4.7918303220738423E-2</v>
      </c>
      <c r="Q25" s="257">
        <v>366</v>
      </c>
      <c r="R25" s="258">
        <v>6.7966016991504175E-2</v>
      </c>
      <c r="S25" s="257">
        <v>544</v>
      </c>
      <c r="T25" s="258">
        <v>7.3935423490875118E-2</v>
      </c>
      <c r="U25" s="257">
        <v>632</v>
      </c>
      <c r="V25" s="258">
        <v>1.6775599128540319E-2</v>
      </c>
      <c r="W25" s="257">
        <v>154</v>
      </c>
      <c r="X25" s="258">
        <v>3.0640668523676862E-2</v>
      </c>
      <c r="Y25" s="257">
        <v>286</v>
      </c>
      <c r="Z25" s="258">
        <v>2.5971238463189605E-2</v>
      </c>
      <c r="AA25" s="257">
        <v>242</v>
      </c>
      <c r="AC25" s="224"/>
    </row>
    <row r="26" spans="2:31" x14ac:dyDescent="0.35">
      <c r="B26" s="305" t="s">
        <v>1</v>
      </c>
      <c r="C26" s="219"/>
      <c r="D26" s="260">
        <v>2906</v>
      </c>
      <c r="E26" s="261">
        <v>2799</v>
      </c>
      <c r="F26" s="261">
        <v>2999</v>
      </c>
      <c r="G26" s="261">
        <v>3188</v>
      </c>
      <c r="H26" s="261">
        <v>3407</v>
      </c>
      <c r="I26" s="261">
        <v>3679</v>
      </c>
      <c r="J26" s="261">
        <v>3916</v>
      </c>
      <c r="K26" s="265">
        <v>4013</v>
      </c>
      <c r="M26" s="222"/>
      <c r="N26" s="264">
        <v>-3.6820371644872729E-2</v>
      </c>
      <c r="O26" s="265">
        <v>-107</v>
      </c>
      <c r="P26" s="266">
        <v>7.1454090746695176E-2</v>
      </c>
      <c r="Q26" s="265">
        <v>200</v>
      </c>
      <c r="R26" s="266">
        <v>6.302100700233404E-2</v>
      </c>
      <c r="S26" s="265">
        <v>189</v>
      </c>
      <c r="T26" s="266">
        <v>6.8695106649937276E-2</v>
      </c>
      <c r="U26" s="265">
        <v>219</v>
      </c>
      <c r="V26" s="266">
        <v>7.9835632521279676E-2</v>
      </c>
      <c r="W26" s="265">
        <v>272</v>
      </c>
      <c r="X26" s="266">
        <v>6.4419679260668605E-2</v>
      </c>
      <c r="Y26" s="265">
        <v>237</v>
      </c>
      <c r="Z26" s="266">
        <v>7.7315436241610636E-2</v>
      </c>
      <c r="AA26" s="265">
        <v>288</v>
      </c>
      <c r="AC26" s="224"/>
      <c r="AD26" s="224"/>
      <c r="AE26" s="286"/>
    </row>
    <row r="27" spans="2:31" x14ac:dyDescent="0.35">
      <c r="B27" s="235" t="s">
        <v>0</v>
      </c>
      <c r="C27" s="219"/>
      <c r="D27" s="1222">
        <v>1115183</v>
      </c>
      <c r="E27" s="306">
        <v>1124230</v>
      </c>
      <c r="F27" s="307">
        <v>1222142</v>
      </c>
      <c r="G27" s="306">
        <v>1313437</v>
      </c>
      <c r="H27" s="307">
        <v>1411866</v>
      </c>
      <c r="I27" s="306">
        <v>1518424</v>
      </c>
      <c r="J27" s="306">
        <v>1677042</v>
      </c>
      <c r="K27" s="306">
        <f>SUM(K9:K26)</f>
        <v>1694611</v>
      </c>
      <c r="L27" s="308"/>
      <c r="M27" s="222"/>
      <c r="N27" s="240">
        <f>E27/D27-1</f>
        <v>8.1125698652149136E-3</v>
      </c>
      <c r="O27" s="241">
        <f>E27-D27</f>
        <v>9047</v>
      </c>
      <c r="P27" s="242">
        <f>F27/E27-1</f>
        <v>8.7092498865890322E-2</v>
      </c>
      <c r="Q27" s="243">
        <f>F27-E27</f>
        <v>97912</v>
      </c>
      <c r="R27" s="242">
        <f t="shared" ref="R27" si="0">G27/F27-1</f>
        <v>7.4700812180581222E-2</v>
      </c>
      <c r="S27" s="237">
        <f t="shared" ref="S27" si="1">G27-F27</f>
        <v>91295</v>
      </c>
      <c r="T27" s="242">
        <f t="shared" ref="T27" si="2">H27/G27-1</f>
        <v>7.4940023769697328E-2</v>
      </c>
      <c r="U27" s="243">
        <f t="shared" ref="U27" si="3">H27-G27</f>
        <v>98429</v>
      </c>
      <c r="V27" s="309">
        <f t="shared" ref="V27" si="4">I27/H27-1</f>
        <v>7.5473168133519675E-2</v>
      </c>
      <c r="W27" s="237">
        <f t="shared" ref="W27" si="5">I27-H27</f>
        <v>106558</v>
      </c>
      <c r="X27" s="242">
        <f t="shared" ref="X27" si="6">J27/I27-1</f>
        <v>0.10446225823617117</v>
      </c>
      <c r="Y27" s="243">
        <f>SUM(Y9:Y26)</f>
        <v>158618</v>
      </c>
      <c r="Z27" s="242">
        <v>0.10529666254232239</v>
      </c>
      <c r="AA27" s="243">
        <v>161438</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454</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111.37777777777779</v>
      </c>
      <c r="D11" s="1073">
        <v>1.1883079982059075</v>
      </c>
      <c r="E11" s="1072">
        <v>463.24222222223102</v>
      </c>
      <c r="F11" s="1073">
        <v>0.44457731003152767</v>
      </c>
      <c r="G11" s="1072">
        <v>494.44577537059121</v>
      </c>
      <c r="H11" s="1073">
        <v>0.47157868233318156</v>
      </c>
      <c r="I11" s="1070"/>
      <c r="J11" s="1070"/>
      <c r="K11" s="1070"/>
      <c r="L11" s="1070"/>
      <c r="M11" s="1070"/>
      <c r="N11" s="1070"/>
      <c r="O11" s="1070"/>
    </row>
    <row r="12" spans="1:18" ht="15" customHeight="1" x14ac:dyDescent="0.35">
      <c r="B12" s="1074" t="s">
        <v>7</v>
      </c>
      <c r="C12" s="1075">
        <v>215.90600000000001</v>
      </c>
      <c r="D12" s="1076">
        <v>0.47255425858932942</v>
      </c>
      <c r="E12" s="1075">
        <v>408.05106708927588</v>
      </c>
      <c r="F12" s="1076">
        <v>0.60767068714517447</v>
      </c>
      <c r="G12" s="1075">
        <v>464.75312599681007</v>
      </c>
      <c r="H12" s="1076">
        <v>0.42640254867774724</v>
      </c>
      <c r="I12" s="1070"/>
      <c r="J12" s="1070"/>
      <c r="K12" s="1070"/>
      <c r="L12" s="1070"/>
      <c r="M12" s="1070"/>
      <c r="N12" s="1070"/>
      <c r="O12" s="1070"/>
    </row>
    <row r="13" spans="1:18" ht="15" customHeight="1" x14ac:dyDescent="0.35">
      <c r="B13" s="1074" t="s">
        <v>37</v>
      </c>
      <c r="C13" s="1075">
        <v>355.73111111111115</v>
      </c>
      <c r="D13" s="1076">
        <v>0.37398442722394065</v>
      </c>
      <c r="E13" s="1075">
        <v>392.77969959946859</v>
      </c>
      <c r="F13" s="1076">
        <v>0.40711584455513983</v>
      </c>
      <c r="G13" s="1075">
        <v>425.58174825175109</v>
      </c>
      <c r="H13" s="1076">
        <v>0.43524887282778113</v>
      </c>
      <c r="I13" s="1070"/>
      <c r="J13" s="1070"/>
      <c r="K13" s="1070"/>
      <c r="L13" s="1070"/>
      <c r="M13" s="1070"/>
      <c r="N13" s="1070"/>
      <c r="O13" s="1070"/>
    </row>
    <row r="14" spans="1:18" ht="15" customHeight="1" x14ac:dyDescent="0.35">
      <c r="B14" s="1074" t="s">
        <v>38</v>
      </c>
      <c r="C14" s="1075">
        <v>553.94000000000005</v>
      </c>
      <c r="D14" s="1076">
        <v>0</v>
      </c>
      <c r="E14" s="1075">
        <v>576.79134422950824</v>
      </c>
      <c r="F14" s="1076">
        <v>0.22263073712041845</v>
      </c>
      <c r="G14" s="1075">
        <v>515.15478873239442</v>
      </c>
      <c r="H14" s="1076">
        <v>0.36413692702132938</v>
      </c>
      <c r="I14" s="1070"/>
      <c r="J14" s="1070"/>
      <c r="K14" s="1070"/>
      <c r="L14" s="1070"/>
      <c r="M14" s="1070"/>
      <c r="N14" s="1070"/>
      <c r="O14" s="1070"/>
    </row>
    <row r="15" spans="1:18" ht="15" customHeight="1" x14ac:dyDescent="0.35">
      <c r="B15" s="1074" t="s">
        <v>6</v>
      </c>
      <c r="C15" s="1075">
        <v>498.27571428571434</v>
      </c>
      <c r="D15" s="1076">
        <v>0.40677254853689243</v>
      </c>
      <c r="E15" s="1075">
        <v>584.09359939186697</v>
      </c>
      <c r="F15" s="1076">
        <v>0.4219947655613524</v>
      </c>
      <c r="G15" s="1075">
        <v>590.87787286063644</v>
      </c>
      <c r="H15" s="1076">
        <v>0.38631558106261421</v>
      </c>
      <c r="I15" s="1070"/>
      <c r="J15" s="1070"/>
      <c r="K15" s="1070"/>
      <c r="L15" s="1070"/>
      <c r="M15" s="1070"/>
      <c r="N15" s="1070"/>
      <c r="O15" s="1070"/>
    </row>
    <row r="16" spans="1:18" ht="15" customHeight="1" x14ac:dyDescent="0.35">
      <c r="B16" s="1074" t="s">
        <v>5</v>
      </c>
      <c r="C16" s="1075">
        <v>660.45100000000002</v>
      </c>
      <c r="D16" s="1076">
        <v>0.2581690856625285</v>
      </c>
      <c r="E16" s="1075">
        <v>531.91941422594141</v>
      </c>
      <c r="F16" s="1076">
        <v>0.47277185819388451</v>
      </c>
      <c r="G16" s="1075">
        <v>524.91252577319585</v>
      </c>
      <c r="H16" s="1076">
        <v>0.46027985259888798</v>
      </c>
      <c r="I16" s="1070"/>
      <c r="J16" s="1070"/>
      <c r="K16" s="1070"/>
      <c r="L16" s="1070"/>
      <c r="M16" s="1070"/>
      <c r="N16" s="1070"/>
      <c r="O16" s="1070"/>
    </row>
    <row r="17" spans="1:15" ht="15" customHeight="1" x14ac:dyDescent="0.35">
      <c r="B17" s="1074" t="s">
        <v>4</v>
      </c>
      <c r="C17" s="1075">
        <v>156.81</v>
      </c>
      <c r="D17" s="1076">
        <v>0.51234916445644751</v>
      </c>
      <c r="E17" s="1075">
        <v>425.446837753355</v>
      </c>
      <c r="F17" s="1076">
        <v>0.68515913841848364</v>
      </c>
      <c r="G17" s="1075">
        <v>565.35072773125137</v>
      </c>
      <c r="H17" s="1076">
        <v>0.56661143071704256</v>
      </c>
      <c r="I17" s="1070"/>
      <c r="J17" s="1070"/>
      <c r="K17" s="1070"/>
      <c r="L17" s="1070"/>
      <c r="M17" s="1070"/>
      <c r="N17" s="1070"/>
      <c r="O17" s="1070"/>
    </row>
    <row r="18" spans="1:15" ht="15" customHeight="1" x14ac:dyDescent="0.35">
      <c r="B18" s="1074" t="s">
        <v>40</v>
      </c>
      <c r="C18" s="1075">
        <v>246.0189567209774</v>
      </c>
      <c r="D18" s="1076">
        <v>0.40140627677378077</v>
      </c>
      <c r="E18" s="1075">
        <v>408.57855219715225</v>
      </c>
      <c r="F18" s="1076">
        <v>0.59038990638865629</v>
      </c>
      <c r="G18" s="1075">
        <v>394.04210796626148</v>
      </c>
      <c r="H18" s="1076">
        <v>0.5863683398282783</v>
      </c>
      <c r="I18" s="1070"/>
      <c r="J18" s="1070"/>
      <c r="K18" s="1070"/>
      <c r="L18" s="1070"/>
      <c r="M18" s="1070"/>
      <c r="N18" s="1070"/>
      <c r="O18" s="1070"/>
    </row>
    <row r="19" spans="1:15" ht="15" customHeight="1" x14ac:dyDescent="0.35">
      <c r="B19" s="1074" t="s">
        <v>41</v>
      </c>
      <c r="C19" s="1075">
        <v>522.11500000000001</v>
      </c>
      <c r="D19" s="1076">
        <v>0.35576175892572814</v>
      </c>
      <c r="E19" s="1075">
        <v>679.71077339959618</v>
      </c>
      <c r="F19" s="1076">
        <v>0.45697606517634237</v>
      </c>
      <c r="G19" s="1075">
        <v>662.75181399630264</v>
      </c>
      <c r="H19" s="1076">
        <v>0.46609943200302723</v>
      </c>
      <c r="I19" s="1070"/>
      <c r="J19" s="1070"/>
      <c r="K19" s="1070"/>
      <c r="L19" s="1070"/>
      <c r="M19" s="1070"/>
      <c r="N19" s="1070"/>
      <c r="O19" s="1070"/>
    </row>
    <row r="20" spans="1:15" ht="15" customHeight="1" x14ac:dyDescent="0.35">
      <c r="B20" s="1074" t="s">
        <v>3</v>
      </c>
      <c r="C20" s="1075">
        <v>1458.9579028132996</v>
      </c>
      <c r="D20" s="1076">
        <v>0.33631008026007214</v>
      </c>
      <c r="E20" s="1075">
        <v>970.96986679058341</v>
      </c>
      <c r="F20" s="1076">
        <v>0.39730964076541719</v>
      </c>
      <c r="G20" s="1075">
        <v>916.36059738423489</v>
      </c>
      <c r="H20" s="1076">
        <v>0.39019770135341125</v>
      </c>
      <c r="I20" s="1070"/>
      <c r="J20" s="1070"/>
      <c r="K20" s="1070"/>
      <c r="L20" s="1070"/>
      <c r="M20" s="1070"/>
      <c r="N20" s="1070"/>
      <c r="O20" s="1070"/>
    </row>
    <row r="21" spans="1:15" ht="15" customHeight="1" x14ac:dyDescent="0.35">
      <c r="B21" s="1074" t="s">
        <v>2</v>
      </c>
      <c r="C21" s="1075" t="s">
        <v>363</v>
      </c>
      <c r="D21" s="1076" t="s">
        <v>363</v>
      </c>
      <c r="E21" s="1075">
        <v>383.56239920687392</v>
      </c>
      <c r="F21" s="1076">
        <v>0.52373095545270598</v>
      </c>
      <c r="G21" s="1075">
        <v>456.70489518413717</v>
      </c>
      <c r="H21" s="1076">
        <v>0.47619257584184105</v>
      </c>
      <c r="I21" s="1070"/>
      <c r="J21" s="1070"/>
      <c r="K21" s="1070"/>
      <c r="L21" s="1070"/>
      <c r="M21" s="1070"/>
      <c r="N21" s="1070"/>
      <c r="O21" s="1070"/>
    </row>
    <row r="22" spans="1:15" ht="15" customHeight="1" x14ac:dyDescent="0.35">
      <c r="B22" s="1074" t="s">
        <v>35</v>
      </c>
      <c r="C22" s="1075">
        <v>295.68359039190909</v>
      </c>
      <c r="D22" s="1076">
        <v>0.40353121668108954</v>
      </c>
      <c r="E22" s="1075">
        <v>407.98322050608175</v>
      </c>
      <c r="F22" s="1076">
        <v>0.44491962017259551</v>
      </c>
      <c r="G22" s="1075">
        <v>417.28671415226711</v>
      </c>
      <c r="H22" s="1076">
        <v>0.41497229816150133</v>
      </c>
      <c r="I22" s="1070"/>
      <c r="J22" s="1070"/>
      <c r="K22" s="1070"/>
      <c r="L22" s="1070"/>
      <c r="M22" s="1070"/>
      <c r="N22" s="1070"/>
      <c r="O22" s="1070"/>
    </row>
    <row r="23" spans="1:15" ht="15" customHeight="1" x14ac:dyDescent="0.35">
      <c r="B23" s="1074" t="s">
        <v>42</v>
      </c>
      <c r="C23" s="1075">
        <v>371.27</v>
      </c>
      <c r="D23" s="1076">
        <v>0.22005310824546531</v>
      </c>
      <c r="E23" s="1075">
        <v>606.76663230242184</v>
      </c>
      <c r="F23" s="1076">
        <v>0.24448218010567915</v>
      </c>
      <c r="G23" s="1075">
        <v>602.9909566297531</v>
      </c>
      <c r="H23" s="1076">
        <v>0.24561209076534982</v>
      </c>
      <c r="I23" s="1070"/>
      <c r="J23" s="1070"/>
      <c r="K23" s="1070"/>
      <c r="L23" s="1070"/>
      <c r="M23" s="1070"/>
      <c r="N23" s="1070"/>
      <c r="O23" s="1070"/>
    </row>
    <row r="24" spans="1:15" ht="15" customHeight="1" x14ac:dyDescent="0.35">
      <c r="B24" s="1074" t="s">
        <v>43</v>
      </c>
      <c r="C24" s="1075">
        <v>627.77</v>
      </c>
      <c r="D24" s="1076">
        <v>0</v>
      </c>
      <c r="E24" s="1075">
        <v>396.49412462908015</v>
      </c>
      <c r="F24" s="1076">
        <v>0.58180646101099354</v>
      </c>
      <c r="G24" s="1075">
        <v>399.74319407008062</v>
      </c>
      <c r="H24" s="1076">
        <v>0.56655310240634893</v>
      </c>
      <c r="I24" s="1070"/>
      <c r="J24" s="1070"/>
      <c r="K24" s="1070"/>
      <c r="L24" s="1070"/>
      <c r="M24" s="1070"/>
      <c r="N24" s="1070"/>
      <c r="O24" s="1070"/>
    </row>
    <row r="25" spans="1:15" ht="15" customHeight="1" x14ac:dyDescent="0.35">
      <c r="B25" s="1074" t="s">
        <v>44</v>
      </c>
      <c r="C25" s="1075">
        <v>1319.2516666666668</v>
      </c>
      <c r="D25" s="1076">
        <v>0.36857321530397325</v>
      </c>
      <c r="E25" s="1075">
        <v>898.55042372881394</v>
      </c>
      <c r="F25" s="1076">
        <v>0.64879735660671178</v>
      </c>
      <c r="G25" s="1075">
        <v>910.33144067796536</v>
      </c>
      <c r="H25" s="1076">
        <v>0.5904694607279507</v>
      </c>
      <c r="I25" s="1070"/>
      <c r="J25" s="1070"/>
      <c r="K25" s="1070"/>
      <c r="L25" s="1070"/>
      <c r="M25" s="1070"/>
      <c r="N25" s="1070"/>
      <c r="O25" s="1070"/>
    </row>
    <row r="26" spans="1:15" ht="15" customHeight="1" x14ac:dyDescent="0.35">
      <c r="B26" s="1074" t="s">
        <v>45</v>
      </c>
      <c r="C26" s="1075">
        <v>308.91555555555556</v>
      </c>
      <c r="D26" s="1076">
        <v>0.40174479204223595</v>
      </c>
      <c r="E26" s="1075">
        <v>628.83190130624416</v>
      </c>
      <c r="F26" s="1076">
        <v>0.33985026606326063</v>
      </c>
      <c r="G26" s="1075">
        <v>686.8035534591213</v>
      </c>
      <c r="H26" s="1076">
        <v>0.34298915220341258</v>
      </c>
      <c r="I26" s="1070"/>
      <c r="J26" s="1070"/>
      <c r="K26" s="1070"/>
      <c r="L26" s="1070"/>
      <c r="M26" s="1070"/>
      <c r="N26" s="1070"/>
      <c r="O26" s="1070"/>
    </row>
    <row r="27" spans="1:15" ht="15" customHeight="1" x14ac:dyDescent="0.35">
      <c r="B27" s="1074" t="s">
        <v>46</v>
      </c>
      <c r="C27" s="1075">
        <v>707.89388888888891</v>
      </c>
      <c r="D27" s="1076">
        <v>0.10248030475906478</v>
      </c>
      <c r="E27" s="1075">
        <v>706.51494929006219</v>
      </c>
      <c r="F27" s="1076">
        <v>0.11858166612574812</v>
      </c>
      <c r="G27" s="1075">
        <v>700.61718832891165</v>
      </c>
      <c r="H27" s="1076">
        <v>0.13638582160047621</v>
      </c>
      <c r="I27" s="1070"/>
      <c r="J27" s="1070"/>
      <c r="K27" s="1070"/>
      <c r="L27" s="1070"/>
      <c r="M27" s="1070"/>
      <c r="N27" s="1070"/>
      <c r="O27" s="1070"/>
    </row>
    <row r="28" spans="1:15" ht="15" customHeight="1" x14ac:dyDescent="0.35">
      <c r="B28" s="1077" t="s">
        <v>1</v>
      </c>
      <c r="C28" s="1078" t="s">
        <v>363</v>
      </c>
      <c r="D28" s="1079" t="s">
        <v>363</v>
      </c>
      <c r="E28" s="1078">
        <v>458.09999999999997</v>
      </c>
      <c r="F28" s="1079">
        <v>0.66197296262751115</v>
      </c>
      <c r="G28" s="1078">
        <v>448.35</v>
      </c>
      <c r="H28" s="1079">
        <v>0</v>
      </c>
      <c r="I28" s="1070"/>
      <c r="J28" s="1070"/>
      <c r="K28" s="1070"/>
      <c r="L28" s="1070"/>
      <c r="M28" s="1070"/>
      <c r="N28" s="1070"/>
      <c r="O28" s="1070"/>
    </row>
    <row r="29" spans="1:15" ht="15" customHeight="1" x14ac:dyDescent="0.35">
      <c r="B29" s="1303" t="s">
        <v>0</v>
      </c>
      <c r="C29" s="1304">
        <v>408.56797368421076</v>
      </c>
      <c r="D29" s="1305">
        <v>1.0702758947769244</v>
      </c>
      <c r="E29" s="1304">
        <v>549.0143988937682</v>
      </c>
      <c r="F29" s="1305">
        <v>0.56601790027515131</v>
      </c>
      <c r="G29" s="1304">
        <v>562.97979347240391</v>
      </c>
      <c r="H29" s="1305">
        <v>0.49973898920827758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453</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297.27416666666682</v>
      </c>
      <c r="D11" s="1073">
        <v>0.43860742756860638</v>
      </c>
      <c r="E11" s="1072">
        <v>300.03975409836056</v>
      </c>
      <c r="F11" s="1073">
        <v>0.49594282103275039</v>
      </c>
      <c r="G11" s="1072">
        <v>433.34240506329115</v>
      </c>
      <c r="H11" s="1073">
        <v>0.59458422786087728</v>
      </c>
      <c r="I11" s="1070"/>
      <c r="J11" s="1070"/>
      <c r="K11" s="1070"/>
      <c r="L11" s="1070"/>
      <c r="M11" s="1070"/>
      <c r="N11" s="1070"/>
      <c r="O11" s="1070"/>
    </row>
    <row r="12" spans="1:18" ht="15" customHeight="1" x14ac:dyDescent="0.35">
      <c r="B12" s="1074" t="s">
        <v>7</v>
      </c>
      <c r="C12" s="1075">
        <v>223.53543979057568</v>
      </c>
      <c r="D12" s="1076">
        <v>0.414906496698286</v>
      </c>
      <c r="E12" s="1075">
        <v>193.98432132963987</v>
      </c>
      <c r="F12" s="1076">
        <v>0.49098389260182435</v>
      </c>
      <c r="G12" s="1075">
        <v>315.31220820189264</v>
      </c>
      <c r="H12" s="1076">
        <v>0.24097498541683415</v>
      </c>
      <c r="I12" s="1070"/>
      <c r="J12" s="1070"/>
      <c r="K12" s="1070"/>
      <c r="L12" s="1070"/>
      <c r="M12" s="1070"/>
      <c r="N12" s="1070"/>
      <c r="O12" s="1070"/>
    </row>
    <row r="13" spans="1:18" ht="15" customHeight="1" x14ac:dyDescent="0.35">
      <c r="B13" s="1074" t="s">
        <v>37</v>
      </c>
      <c r="C13" s="1075">
        <v>212.1651461988304</v>
      </c>
      <c r="D13" s="1076">
        <v>0.19191169735569968</v>
      </c>
      <c r="E13" s="1075">
        <v>302.9591346153839</v>
      </c>
      <c r="F13" s="1076">
        <v>0.12850124600259735</v>
      </c>
      <c r="G13" s="1075">
        <v>473.13103174603265</v>
      </c>
      <c r="H13" s="1076">
        <v>0.14877897298865383</v>
      </c>
      <c r="I13" s="1070"/>
      <c r="J13" s="1070"/>
      <c r="K13" s="1070"/>
      <c r="L13" s="1070"/>
      <c r="M13" s="1070"/>
      <c r="N13" s="1070"/>
      <c r="O13" s="1070"/>
    </row>
    <row r="14" spans="1:18" ht="15" customHeight="1" x14ac:dyDescent="0.35">
      <c r="B14" s="1074" t="s">
        <v>38</v>
      </c>
      <c r="C14" s="1075">
        <v>240.14442307692309</v>
      </c>
      <c r="D14" s="1076">
        <v>0.59850710240519112</v>
      </c>
      <c r="E14" s="1075">
        <v>266.60887323943655</v>
      </c>
      <c r="F14" s="1076">
        <v>0.49118331746460797</v>
      </c>
      <c r="G14" s="1075">
        <v>339.12090909090909</v>
      </c>
      <c r="H14" s="1076">
        <v>0.72620595605444593</v>
      </c>
      <c r="I14" s="1070"/>
      <c r="J14" s="1070"/>
      <c r="K14" s="1070"/>
      <c r="L14" s="1070"/>
      <c r="M14" s="1070"/>
      <c r="N14" s="1070"/>
      <c r="O14" s="1070"/>
    </row>
    <row r="15" spans="1:18" ht="15" customHeight="1" x14ac:dyDescent="0.35">
      <c r="B15" s="1074" t="s">
        <v>6</v>
      </c>
      <c r="C15" s="1075">
        <v>354.31752062328809</v>
      </c>
      <c r="D15" s="1076">
        <v>0.42645213215848943</v>
      </c>
      <c r="E15" s="1075">
        <v>360.39781222320875</v>
      </c>
      <c r="F15" s="1076">
        <v>0.39202677479416503</v>
      </c>
      <c r="G15" s="1075">
        <v>585.63829333333342</v>
      </c>
      <c r="H15" s="1076">
        <v>0.36634376742485275</v>
      </c>
      <c r="I15" s="1070"/>
      <c r="J15" s="1070"/>
      <c r="K15" s="1070"/>
      <c r="L15" s="1070"/>
      <c r="M15" s="1070"/>
      <c r="N15" s="1070"/>
      <c r="O15" s="1070"/>
    </row>
    <row r="16" spans="1:18" ht="15" customHeight="1" x14ac:dyDescent="0.35">
      <c r="B16" s="1074" t="s">
        <v>5</v>
      </c>
      <c r="C16" s="1075">
        <v>402.25</v>
      </c>
      <c r="D16" s="1076">
        <v>0</v>
      </c>
      <c r="E16" s="1075">
        <v>298.35500000000002</v>
      </c>
      <c r="F16" s="1076">
        <v>0.43154822367605994</v>
      </c>
      <c r="G16" s="1075" t="s">
        <v>363</v>
      </c>
      <c r="H16" s="1076" t="s">
        <v>363</v>
      </c>
      <c r="I16" s="1070"/>
      <c r="J16" s="1070"/>
      <c r="K16" s="1070"/>
      <c r="L16" s="1070"/>
      <c r="M16" s="1070"/>
      <c r="N16" s="1070"/>
      <c r="O16" s="1070"/>
    </row>
    <row r="17" spans="1:15" ht="15" customHeight="1" x14ac:dyDescent="0.35">
      <c r="B17" s="1074" t="s">
        <v>4</v>
      </c>
      <c r="C17" s="1075">
        <v>245.49791990870517</v>
      </c>
      <c r="D17" s="1076">
        <v>0.53028192192877432</v>
      </c>
      <c r="E17" s="1075">
        <v>482.78522814733259</v>
      </c>
      <c r="F17" s="1076">
        <v>0.58915655872532524</v>
      </c>
      <c r="G17" s="1075">
        <v>637.16644099379039</v>
      </c>
      <c r="H17" s="1076">
        <v>0.52371351368103847</v>
      </c>
      <c r="I17" s="1070"/>
      <c r="J17" s="1070"/>
      <c r="K17" s="1070"/>
      <c r="L17" s="1070"/>
      <c r="M17" s="1070"/>
      <c r="N17" s="1070"/>
      <c r="O17" s="1070"/>
    </row>
    <row r="18" spans="1:15" ht="15" customHeight="1" x14ac:dyDescent="0.35">
      <c r="B18" s="1074" t="s">
        <v>40</v>
      </c>
      <c r="C18" s="1075">
        <v>211.96565517241376</v>
      </c>
      <c r="D18" s="1076">
        <v>0.58093229790811174</v>
      </c>
      <c r="E18" s="1075">
        <v>238.46715867158682</v>
      </c>
      <c r="F18" s="1076">
        <v>0.4819683311342296</v>
      </c>
      <c r="G18" s="1075">
        <v>264.5661538461539</v>
      </c>
      <c r="H18" s="1076">
        <v>0.42725776160349627</v>
      </c>
      <c r="I18" s="1070"/>
      <c r="J18" s="1070"/>
      <c r="K18" s="1070"/>
      <c r="L18" s="1070"/>
      <c r="M18" s="1070"/>
      <c r="N18" s="1070"/>
      <c r="O18" s="1070"/>
    </row>
    <row r="19" spans="1:15" ht="15" customHeight="1" x14ac:dyDescent="0.35">
      <c r="B19" s="1074" t="s">
        <v>41</v>
      </c>
      <c r="C19" s="1075">
        <v>413.7671399387084</v>
      </c>
      <c r="D19" s="1076">
        <v>0.14295867258756512</v>
      </c>
      <c r="E19" s="1075">
        <v>418.12188316678777</v>
      </c>
      <c r="F19" s="1076">
        <v>0.12582223843119889</v>
      </c>
      <c r="G19" s="1075">
        <v>417.90376712328788</v>
      </c>
      <c r="H19" s="1076">
        <v>0.12710516930179205</v>
      </c>
      <c r="I19" s="1070"/>
      <c r="J19" s="1070"/>
      <c r="K19" s="1070"/>
      <c r="L19" s="1070"/>
      <c r="M19" s="1070"/>
      <c r="N19" s="1070"/>
      <c r="O19" s="1070"/>
    </row>
    <row r="20" spans="1:15" ht="15" customHeight="1" x14ac:dyDescent="0.35">
      <c r="B20" s="1074" t="s">
        <v>3</v>
      </c>
      <c r="C20" s="1075">
        <v>454.18213740458111</v>
      </c>
      <c r="D20" s="1076">
        <v>0.49074434823642832</v>
      </c>
      <c r="E20" s="1075">
        <v>489.60122340425278</v>
      </c>
      <c r="F20" s="1076">
        <v>0.4099627583828605</v>
      </c>
      <c r="G20" s="1075">
        <v>670.3356118143455</v>
      </c>
      <c r="H20" s="1076">
        <v>0.28106962863122587</v>
      </c>
      <c r="I20" s="1070"/>
      <c r="J20" s="1070"/>
      <c r="K20" s="1070"/>
      <c r="L20" s="1070"/>
      <c r="M20" s="1070"/>
      <c r="N20" s="1070"/>
      <c r="O20" s="1070"/>
    </row>
    <row r="21" spans="1:15" ht="15" customHeight="1" x14ac:dyDescent="0.35">
      <c r="B21" s="1074" t="s">
        <v>2</v>
      </c>
      <c r="C21" s="1075">
        <v>293.53243975903609</v>
      </c>
      <c r="D21" s="1076">
        <v>0.36175473888674992</v>
      </c>
      <c r="E21" s="1075">
        <v>334.89159151193672</v>
      </c>
      <c r="F21" s="1076">
        <v>0.34777226921402332</v>
      </c>
      <c r="G21" s="1075">
        <v>358.3458461538462</v>
      </c>
      <c r="H21" s="1076">
        <v>0.36658250988843644</v>
      </c>
      <c r="I21" s="1070"/>
      <c r="J21" s="1070"/>
      <c r="K21" s="1070"/>
      <c r="L21" s="1070"/>
      <c r="M21" s="1070"/>
      <c r="N21" s="1070"/>
      <c r="O21" s="1070"/>
    </row>
    <row r="22" spans="1:15" ht="15" customHeight="1" x14ac:dyDescent="0.35">
      <c r="B22" s="1074" t="s">
        <v>35</v>
      </c>
      <c r="C22" s="1075">
        <v>225.37102286401881</v>
      </c>
      <c r="D22" s="1076">
        <v>0.41220421294842591</v>
      </c>
      <c r="E22" s="1075">
        <v>230.64268000000007</v>
      </c>
      <c r="F22" s="1076">
        <v>0.42098461038714663</v>
      </c>
      <c r="G22" s="1075">
        <v>353.90095796676553</v>
      </c>
      <c r="H22" s="1076">
        <v>0.42927824637326151</v>
      </c>
      <c r="I22" s="1070"/>
      <c r="J22" s="1070"/>
      <c r="K22" s="1070"/>
      <c r="L22" s="1070"/>
      <c r="M22" s="1070"/>
      <c r="N22" s="1070"/>
      <c r="O22" s="1070"/>
    </row>
    <row r="23" spans="1:15" ht="15" customHeight="1" x14ac:dyDescent="0.35">
      <c r="B23" s="1074" t="s">
        <v>42</v>
      </c>
      <c r="C23" s="1075">
        <v>320.47584090909089</v>
      </c>
      <c r="D23" s="1076">
        <v>0.13113497632258958</v>
      </c>
      <c r="E23" s="1075">
        <v>335.67929577464747</v>
      </c>
      <c r="F23" s="1076">
        <v>0.16229054335362669</v>
      </c>
      <c r="G23" s="1075">
        <v>453.65895853422757</v>
      </c>
      <c r="H23" s="1076">
        <v>0.23423836568602674</v>
      </c>
      <c r="I23" s="1070"/>
      <c r="J23" s="1070"/>
      <c r="K23" s="1070"/>
      <c r="L23" s="1070"/>
      <c r="M23" s="1070"/>
      <c r="N23" s="1070"/>
      <c r="O23" s="1070"/>
    </row>
    <row r="24" spans="1:15" ht="15" customHeight="1" x14ac:dyDescent="0.35">
      <c r="B24" s="1074" t="s">
        <v>43</v>
      </c>
      <c r="C24" s="1075">
        <v>407.78494623655899</v>
      </c>
      <c r="D24" s="1076">
        <v>0.18925008773508589</v>
      </c>
      <c r="E24" s="1075">
        <v>431.11959016393519</v>
      </c>
      <c r="F24" s="1076">
        <v>0.23727233651374466</v>
      </c>
      <c r="G24" s="1075">
        <v>625.73950980392169</v>
      </c>
      <c r="H24" s="1076">
        <v>0.24107413210412265</v>
      </c>
      <c r="I24" s="1070"/>
      <c r="J24" s="1070"/>
      <c r="K24" s="1070"/>
      <c r="L24" s="1070"/>
      <c r="M24" s="1070"/>
      <c r="N24" s="1070"/>
      <c r="O24" s="1070"/>
    </row>
    <row r="25" spans="1:15" ht="15" customHeight="1" x14ac:dyDescent="0.35">
      <c r="B25" s="1074" t="s">
        <v>44</v>
      </c>
      <c r="C25" s="1075">
        <v>734.37420560747523</v>
      </c>
      <c r="D25" s="1076">
        <v>0.55788245966656658</v>
      </c>
      <c r="E25" s="1075">
        <v>718.85592307692252</v>
      </c>
      <c r="F25" s="1076">
        <v>0.57216093819981872</v>
      </c>
      <c r="G25" s="1075">
        <v>780.69297297297317</v>
      </c>
      <c r="H25" s="1076">
        <v>0.49682250612587925</v>
      </c>
      <c r="I25" s="1070"/>
      <c r="J25" s="1070"/>
      <c r="K25" s="1070"/>
      <c r="L25" s="1070"/>
      <c r="M25" s="1070"/>
      <c r="N25" s="1070"/>
      <c r="O25" s="1070"/>
    </row>
    <row r="26" spans="1:15" ht="15" customHeight="1" x14ac:dyDescent="0.35">
      <c r="B26" s="1074" t="s">
        <v>45</v>
      </c>
      <c r="C26" s="1075">
        <v>270</v>
      </c>
      <c r="D26" s="1076">
        <v>0.15713484026367724</v>
      </c>
      <c r="E26" s="1075">
        <v>478.57142857142856</v>
      </c>
      <c r="F26" s="1076">
        <v>0.11846647661483252</v>
      </c>
      <c r="G26" s="1075">
        <v>492</v>
      </c>
      <c r="H26" s="1076">
        <v>2.2995342477611303E-2</v>
      </c>
      <c r="I26" s="1070"/>
      <c r="J26" s="1070"/>
      <c r="K26" s="1070"/>
      <c r="L26" s="1070"/>
      <c r="M26" s="1070"/>
      <c r="N26" s="1070"/>
      <c r="O26" s="1070"/>
    </row>
    <row r="27" spans="1:15" ht="15" customHeight="1" x14ac:dyDescent="0.35">
      <c r="B27" s="1074" t="s">
        <v>46</v>
      </c>
      <c r="C27" s="1075">
        <v>321.52642857142848</v>
      </c>
      <c r="D27" s="1076">
        <v>0.3123535980008284</v>
      </c>
      <c r="E27" s="1075">
        <v>297.40111111111116</v>
      </c>
      <c r="F27" s="1076">
        <v>0.28805209272056564</v>
      </c>
      <c r="G27" s="1075">
        <v>537.60888888888883</v>
      </c>
      <c r="H27" s="1076">
        <v>0.31166399767518177</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274.22085292328529</v>
      </c>
      <c r="D29" s="1305">
        <v>0.54485803505995289</v>
      </c>
      <c r="E29" s="1304">
        <v>370.15740538022209</v>
      </c>
      <c r="F29" s="1305">
        <v>0.5335989829464427</v>
      </c>
      <c r="G29" s="1304">
        <v>503.94798856053865</v>
      </c>
      <c r="H29" s="1305">
        <v>0.49751976638824447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452</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379.60320000000269</v>
      </c>
      <c r="D13" s="1076">
        <v>0.40284976133131262</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250.10468911917428</v>
      </c>
      <c r="D15" s="1076">
        <v>0.42395114616412388</v>
      </c>
      <c r="E15" s="1075">
        <v>357.19247643979753</v>
      </c>
      <c r="F15" s="1076">
        <v>0.38454254375021546</v>
      </c>
      <c r="G15" s="1075">
        <v>570.64338596491291</v>
      </c>
      <c r="H15" s="1076">
        <v>0.39098696842076874</v>
      </c>
      <c r="I15" s="1070"/>
      <c r="J15" s="1070"/>
      <c r="K15" s="1070"/>
      <c r="L15" s="1070"/>
      <c r="M15" s="1070"/>
      <c r="N15" s="1070"/>
      <c r="O15" s="1070"/>
    </row>
    <row r="16" spans="1:18" ht="15" customHeight="1" x14ac:dyDescent="0.35">
      <c r="B16" s="1074" t="s">
        <v>5</v>
      </c>
      <c r="C16" s="1075">
        <v>158.92153846153846</v>
      </c>
      <c r="D16" s="1076">
        <v>0.44663143611675632</v>
      </c>
      <c r="E16" s="1075">
        <v>180.208125</v>
      </c>
      <c r="F16" s="1076">
        <v>0.40075737537162937</v>
      </c>
      <c r="G16" s="1075">
        <v>197.78024999999997</v>
      </c>
      <c r="H16" s="1076">
        <v>0.28284109941710667</v>
      </c>
      <c r="I16" s="1070"/>
      <c r="J16" s="1070"/>
      <c r="K16" s="1070"/>
      <c r="L16" s="1070"/>
      <c r="M16" s="1070"/>
      <c r="N16" s="1070"/>
      <c r="O16" s="1070"/>
    </row>
    <row r="17" spans="1:15" ht="15" customHeight="1" x14ac:dyDescent="0.35">
      <c r="B17" s="1074" t="s">
        <v>4</v>
      </c>
      <c r="C17" s="1075">
        <v>168.56353837778977</v>
      </c>
      <c r="D17" s="1076">
        <v>0.89791295794792469</v>
      </c>
      <c r="E17" s="1075">
        <v>206.04593069306918</v>
      </c>
      <c r="F17" s="1076">
        <v>1.0709271661633686</v>
      </c>
      <c r="G17" s="1075">
        <v>265.88363262910792</v>
      </c>
      <c r="H17" s="1076">
        <v>0.97237435761555291</v>
      </c>
      <c r="I17" s="1070"/>
      <c r="J17" s="1070"/>
      <c r="K17" s="1070"/>
      <c r="L17" s="1070"/>
      <c r="M17" s="1070"/>
      <c r="N17" s="1070"/>
      <c r="O17" s="1070"/>
    </row>
    <row r="18" spans="1:15" ht="15" customHeight="1" x14ac:dyDescent="0.35">
      <c r="B18" s="1074" t="s">
        <v>40</v>
      </c>
      <c r="C18" s="1075">
        <v>138.88477456647399</v>
      </c>
      <c r="D18" s="1076">
        <v>0.44756658942405142</v>
      </c>
      <c r="E18" s="1075">
        <v>185.6013150289015</v>
      </c>
      <c r="F18" s="1076">
        <v>0.49042244498917481</v>
      </c>
      <c r="G18" s="1075">
        <v>222.36650759219094</v>
      </c>
      <c r="H18" s="1076">
        <v>0.67412461532889401</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270.894935064935</v>
      </c>
      <c r="D20" s="1076">
        <v>0.26906235340070161</v>
      </c>
      <c r="E20" s="1075">
        <v>351.54834162520507</v>
      </c>
      <c r="F20" s="1076">
        <v>0.31185491734886034</v>
      </c>
      <c r="G20" s="1075">
        <v>463.63930583501019</v>
      </c>
      <c r="H20" s="1076">
        <v>0.43145825887677836</v>
      </c>
      <c r="I20" s="1070"/>
      <c r="J20" s="1070"/>
      <c r="K20" s="1070"/>
      <c r="L20" s="1070"/>
      <c r="M20" s="1070"/>
      <c r="N20" s="1070"/>
      <c r="O20" s="1070"/>
    </row>
    <row r="21" spans="1:15" ht="15" customHeight="1" x14ac:dyDescent="0.35">
      <c r="B21" s="1074" t="s">
        <v>2</v>
      </c>
      <c r="C21" s="1075">
        <v>279.9170982658959</v>
      </c>
      <c r="D21" s="1076">
        <v>0.22344491523465876</v>
      </c>
      <c r="E21" s="1075">
        <v>352.87554945054882</v>
      </c>
      <c r="F21" s="1076">
        <v>0.30893950665384484</v>
      </c>
      <c r="G21" s="1075">
        <v>356.93665492957746</v>
      </c>
      <c r="H21" s="1076">
        <v>0.4521598168542027</v>
      </c>
      <c r="I21" s="1070"/>
      <c r="J21" s="1070"/>
      <c r="K21" s="1070"/>
      <c r="L21" s="1070"/>
      <c r="M21" s="1070"/>
      <c r="N21" s="1070"/>
      <c r="O21" s="1070"/>
    </row>
    <row r="22" spans="1:15" ht="15" customHeight="1" x14ac:dyDescent="0.35">
      <c r="B22" s="1074" t="s">
        <v>35</v>
      </c>
      <c r="C22" s="1075">
        <v>237.3661813186813</v>
      </c>
      <c r="D22" s="1076">
        <v>0.34426375272578835</v>
      </c>
      <c r="E22" s="1075">
        <v>333.58877941176291</v>
      </c>
      <c r="F22" s="1076">
        <v>0.37326751510940842</v>
      </c>
      <c r="G22" s="1075">
        <v>527.87327272727327</v>
      </c>
      <c r="H22" s="1076">
        <v>0.42274056336450461</v>
      </c>
      <c r="I22" s="1070"/>
      <c r="J22" s="1070"/>
      <c r="K22" s="1070"/>
      <c r="L22" s="1070"/>
      <c r="M22" s="1070"/>
      <c r="N22" s="1070"/>
      <c r="O22" s="1070"/>
    </row>
    <row r="23" spans="1:15" ht="15" customHeight="1" x14ac:dyDescent="0.35">
      <c r="B23" s="1074" t="s">
        <v>42</v>
      </c>
      <c r="C23" s="1075">
        <v>305.0269659829915</v>
      </c>
      <c r="D23" s="1076">
        <v>0.10264533658475684</v>
      </c>
      <c r="E23" s="1075">
        <v>332.36749487494956</v>
      </c>
      <c r="F23" s="1076">
        <v>0.21653318830802543</v>
      </c>
      <c r="G23" s="1075">
        <v>445.49907037814552</v>
      </c>
      <c r="H23" s="1076">
        <v>0.33689756472645199</v>
      </c>
      <c r="I23" s="1070"/>
      <c r="J23" s="1070"/>
      <c r="K23" s="1070"/>
      <c r="L23" s="1070"/>
      <c r="M23" s="1070"/>
      <c r="N23" s="1070"/>
      <c r="O23" s="1070"/>
    </row>
    <row r="24" spans="1:15" ht="15" customHeight="1" x14ac:dyDescent="0.35">
      <c r="B24" s="1074" t="s">
        <v>43</v>
      </c>
      <c r="C24" s="1075">
        <v>298.47178571428572</v>
      </c>
      <c r="D24" s="1076">
        <v>0.16761669522721831</v>
      </c>
      <c r="E24" s="1075">
        <v>406.58893491124365</v>
      </c>
      <c r="F24" s="1076">
        <v>0.20826295179178531</v>
      </c>
      <c r="G24" s="1075">
        <v>677.0607692307691</v>
      </c>
      <c r="H24" s="1076">
        <v>0.1867769898110431</v>
      </c>
      <c r="I24" s="1070"/>
      <c r="J24" s="1070"/>
      <c r="K24" s="1070"/>
      <c r="L24" s="1070"/>
      <c r="M24" s="1070"/>
      <c r="N24" s="1070"/>
      <c r="O24" s="1070"/>
    </row>
    <row r="25" spans="1:15" ht="15" customHeight="1" x14ac:dyDescent="0.35">
      <c r="B25" s="1074" t="s">
        <v>44</v>
      </c>
      <c r="C25" s="1075">
        <v>294.62856115107934</v>
      </c>
      <c r="D25" s="1076">
        <v>7.2411969822526775E-2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260.95049320690924</v>
      </c>
      <c r="D29" s="1305">
        <v>0.42948954524856914</v>
      </c>
      <c r="E29" s="1304">
        <v>304.67271678681828</v>
      </c>
      <c r="F29" s="1305">
        <v>0.50429618847026358</v>
      </c>
      <c r="G29" s="1304">
        <v>414.21381156931142</v>
      </c>
      <c r="H29" s="1305">
        <v>0.57279128499755227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451</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marzo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17.779478260869592</v>
      </c>
      <c r="D13" s="1076">
        <v>0.26428371158568026</v>
      </c>
      <c r="E13" s="1103">
        <v>17.661269841269835</v>
      </c>
      <c r="F13" s="1076">
        <v>0.2943020961398734</v>
      </c>
      <c r="G13" s="1103">
        <v>17.035999999999998</v>
      </c>
      <c r="H13" s="1076">
        <v>0.26621614051374637</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44.3125</v>
      </c>
      <c r="D15" s="1076">
        <v>0.75893248204824781</v>
      </c>
      <c r="E15" s="1075">
        <v>26.833333333333332</v>
      </c>
      <c r="F15" s="1076">
        <v>5.4855657554830586E-2</v>
      </c>
      <c r="G15" s="1075">
        <v>9.1666666666666661</v>
      </c>
      <c r="H15" s="1076">
        <v>1.7320508075688772</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19.233342465753449</v>
      </c>
      <c r="D29" s="1305">
        <v>0.55649770435873447</v>
      </c>
      <c r="E29" s="1304">
        <v>18.458840579710138</v>
      </c>
      <c r="F29" s="1305">
        <v>0.30438964101275462</v>
      </c>
      <c r="G29" s="1304">
        <v>16.192857142857143</v>
      </c>
      <c r="H29" s="1305">
        <v>0.40542697857056925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6"/>
      <c r="C3" s="1446"/>
      <c r="D3" s="1446"/>
      <c r="E3" s="1446"/>
      <c r="F3" s="1446"/>
      <c r="G3" s="1446"/>
      <c r="H3" s="1446"/>
      <c r="I3" s="1446"/>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23" t="s">
        <v>333</v>
      </c>
      <c r="B4" s="1723"/>
      <c r="C4" s="1723"/>
      <c r="D4" s="1723"/>
      <c r="E4" s="1723"/>
      <c r="F4" s="1723"/>
      <c r="G4" s="1723"/>
      <c r="H4" s="1723"/>
      <c r="I4" s="1723"/>
      <c r="J4" s="1723"/>
      <c r="K4" s="1723"/>
      <c r="L4" s="1723"/>
      <c r="M4" s="1723"/>
      <c r="N4" s="1723"/>
      <c r="O4" s="1723"/>
      <c r="P4" s="1723"/>
      <c r="Q4" s="1723"/>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84" t="str">
        <f>porsaad!$B$6</f>
        <v>Situación a 31 de marzo de 2026</v>
      </c>
      <c r="C5" s="1484"/>
      <c r="D5" s="1484"/>
      <c r="E5" s="1484"/>
      <c r="F5" s="1484"/>
      <c r="G5" s="1484"/>
      <c r="H5" s="1484"/>
      <c r="I5" s="1484"/>
      <c r="J5" s="1484"/>
      <c r="K5" s="1484"/>
      <c r="L5" s="1484"/>
      <c r="M5" s="1484"/>
      <c r="N5" s="1484"/>
      <c r="O5" s="1484"/>
      <c r="P5" s="1484"/>
      <c r="Q5" s="1484"/>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24" t="s">
        <v>500</v>
      </c>
      <c r="C8" s="1725"/>
      <c r="D8" s="1726"/>
      <c r="E8" s="1726"/>
      <c r="F8" s="1726"/>
      <c r="G8" s="1726"/>
      <c r="H8" s="1726"/>
      <c r="I8" s="1726"/>
      <c r="J8" s="1726"/>
      <c r="K8" s="1727"/>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69" t="s">
        <v>12</v>
      </c>
      <c r="C10" s="891"/>
      <c r="D10" s="1571" t="s">
        <v>165</v>
      </c>
      <c r="E10" s="1572"/>
      <c r="F10" s="744"/>
      <c r="G10" s="1571" t="s">
        <v>164</v>
      </c>
      <c r="H10" s="1572"/>
      <c r="I10" s="744"/>
      <c r="J10" s="1571" t="s">
        <v>166</v>
      </c>
      <c r="K10" s="1572"/>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37"/>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82733</v>
      </c>
      <c r="E13" s="1109">
        <v>416.33</v>
      </c>
      <c r="F13" s="756"/>
      <c r="G13" s="758">
        <v>68281</v>
      </c>
      <c r="H13" s="1109">
        <v>28.84</v>
      </c>
      <c r="I13" s="756"/>
      <c r="J13" s="758">
        <v>68281</v>
      </c>
      <c r="K13" s="1109">
        <v>464.47</v>
      </c>
      <c r="L13" s="329"/>
      <c r="M13" s="329">
        <f>_xlfn.RANK.EQ(K13,K$13:K$33,0)</f>
        <v>2</v>
      </c>
      <c r="N13" s="329">
        <v>1</v>
      </c>
      <c r="O13" s="329">
        <f>MATCH(N13,M$13:M$33,0)</f>
        <v>14</v>
      </c>
      <c r="P13" s="361" t="str">
        <f t="shared" ref="P13:P32" si="0">INDEX(B$13:B$33,O13,1)</f>
        <v>Murcia, Región de</v>
      </c>
      <c r="Q13" s="1110">
        <f>INDEX(K$13:K$33,O13,1)</f>
        <v>553.05999999999995</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10178</v>
      </c>
      <c r="E14" s="1109">
        <v>101.13</v>
      </c>
      <c r="F14" s="756"/>
      <c r="G14" s="765">
        <v>9197</v>
      </c>
      <c r="H14" s="1109">
        <v>24.66</v>
      </c>
      <c r="I14" s="756"/>
      <c r="J14" s="765">
        <v>9197</v>
      </c>
      <c r="K14" s="1109">
        <v>129.38</v>
      </c>
      <c r="L14" s="329"/>
      <c r="M14" s="329">
        <f t="shared" ref="M14:M33" si="1">_xlfn.RANK.EQ(K14,K$13:K$33,0)</f>
        <v>18</v>
      </c>
      <c r="N14" s="329">
        <v>2</v>
      </c>
      <c r="O14" s="329">
        <f t="shared" ref="O14:O32" si="2">MATCH(N14,M$13:M$33,0)</f>
        <v>1</v>
      </c>
      <c r="P14" s="361" t="str">
        <f t="shared" si="0"/>
        <v>Andalucía</v>
      </c>
      <c r="Q14" s="1110">
        <f t="shared" ref="Q14:Q32" si="3">INDEX(K$13:K$33,O14,1)</f>
        <v>464.47</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5584</v>
      </c>
      <c r="E15" s="1109">
        <v>307.57</v>
      </c>
      <c r="F15" s="756"/>
      <c r="G15" s="765">
        <v>4155</v>
      </c>
      <c r="H15" s="1109">
        <v>61.77</v>
      </c>
      <c r="I15" s="756"/>
      <c r="J15" s="765">
        <v>4155</v>
      </c>
      <c r="K15" s="1109">
        <v>375.03</v>
      </c>
      <c r="L15" s="329"/>
      <c r="M15" s="329">
        <f t="shared" si="1"/>
        <v>3</v>
      </c>
      <c r="N15" s="329">
        <v>3</v>
      </c>
      <c r="O15" s="329">
        <f>MATCH(N15,M$13:M$33,0)</f>
        <v>3</v>
      </c>
      <c r="P15" s="361" t="str">
        <f t="shared" si="0"/>
        <v>Asturias, Principado de</v>
      </c>
      <c r="Q15" s="1110">
        <f t="shared" si="3"/>
        <v>375.03</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8327</v>
      </c>
      <c r="E16" s="1109">
        <v>110.12</v>
      </c>
      <c r="F16" s="756"/>
      <c r="G16" s="765">
        <v>6153</v>
      </c>
      <c r="H16" s="1109">
        <v>91.34</v>
      </c>
      <c r="I16" s="756"/>
      <c r="J16" s="765">
        <v>6153</v>
      </c>
      <c r="K16" s="1109">
        <v>205.75</v>
      </c>
      <c r="L16" s="329"/>
      <c r="M16" s="329">
        <f t="shared" si="1"/>
        <v>11</v>
      </c>
      <c r="N16" s="329">
        <v>4</v>
      </c>
      <c r="O16" s="329">
        <f t="shared" si="2"/>
        <v>5</v>
      </c>
      <c r="P16" s="361" t="str">
        <f t="shared" si="0"/>
        <v>Canarias</v>
      </c>
      <c r="Q16" s="1110">
        <f t="shared" si="3"/>
        <v>374.48</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23025</v>
      </c>
      <c r="E17" s="1109">
        <v>226.26</v>
      </c>
      <c r="F17" s="756"/>
      <c r="G17" s="765">
        <v>30217</v>
      </c>
      <c r="H17" s="1109">
        <v>96.37</v>
      </c>
      <c r="I17" s="756"/>
      <c r="J17" s="765">
        <v>30217</v>
      </c>
      <c r="K17" s="1109">
        <v>374.48</v>
      </c>
      <c r="L17" s="329"/>
      <c r="M17" s="329">
        <f t="shared" si="1"/>
        <v>4</v>
      </c>
      <c r="N17" s="329">
        <v>5</v>
      </c>
      <c r="O17" s="329">
        <f t="shared" si="2"/>
        <v>13</v>
      </c>
      <c r="P17" s="361" t="str">
        <f t="shared" si="0"/>
        <v>Madrid, Comunidad de*</v>
      </c>
      <c r="Q17" s="1110">
        <f t="shared" si="3"/>
        <v>349.46</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3456</v>
      </c>
      <c r="E18" s="1109">
        <v>133.27000000000001</v>
      </c>
      <c r="F18" s="756"/>
      <c r="G18" s="769">
        <v>2014</v>
      </c>
      <c r="H18" s="1109">
        <v>39.770000000000003</v>
      </c>
      <c r="I18" s="756"/>
      <c r="J18" s="769">
        <v>2014</v>
      </c>
      <c r="K18" s="1109">
        <v>174.24</v>
      </c>
      <c r="L18" s="329"/>
      <c r="M18" s="329">
        <f t="shared" si="1"/>
        <v>14</v>
      </c>
      <c r="N18" s="329">
        <v>6</v>
      </c>
      <c r="O18" s="329">
        <f t="shared" si="2"/>
        <v>21</v>
      </c>
      <c r="P18" s="361" t="str">
        <f t="shared" si="0"/>
        <v>TOTAL</v>
      </c>
      <c r="Q18" s="1111">
        <f t="shared" si="3"/>
        <v>328.83</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15846</v>
      </c>
      <c r="E19" s="1109">
        <v>112.22</v>
      </c>
      <c r="F19" s="756"/>
      <c r="G19" s="772">
        <v>13213</v>
      </c>
      <c r="H19" s="1109">
        <v>0.13</v>
      </c>
      <c r="I19" s="756"/>
      <c r="J19" s="772">
        <v>13213</v>
      </c>
      <c r="K19" s="1109">
        <v>115.9</v>
      </c>
      <c r="L19" s="329"/>
      <c r="M19" s="329">
        <f t="shared" si="1"/>
        <v>19</v>
      </c>
      <c r="N19" s="329">
        <v>7</v>
      </c>
      <c r="O19" s="329">
        <f t="shared" si="2"/>
        <v>12</v>
      </c>
      <c r="P19" s="361" t="str">
        <f t="shared" si="0"/>
        <v>Galicia</v>
      </c>
      <c r="Q19" s="1110">
        <f t="shared" si="3"/>
        <v>316.12</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14983</v>
      </c>
      <c r="E20" s="1109">
        <v>107.68</v>
      </c>
      <c r="F20" s="756"/>
      <c r="G20" s="772">
        <v>14142</v>
      </c>
      <c r="H20" s="1109">
        <v>56.7</v>
      </c>
      <c r="I20" s="756"/>
      <c r="J20" s="772">
        <v>14142</v>
      </c>
      <c r="K20" s="1109">
        <v>166.42</v>
      </c>
      <c r="L20" s="329"/>
      <c r="M20" s="329">
        <f t="shared" si="1"/>
        <v>15</v>
      </c>
      <c r="N20" s="329">
        <v>8</v>
      </c>
      <c r="O20" s="329">
        <f t="shared" si="2"/>
        <v>10</v>
      </c>
      <c r="P20" s="361" t="str">
        <f t="shared" si="0"/>
        <v>Comunitat Valenciana</v>
      </c>
      <c r="Q20" s="1110">
        <f t="shared" si="3"/>
        <v>296.7</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63400</v>
      </c>
      <c r="E21" s="1109">
        <v>209.92</v>
      </c>
      <c r="F21" s="756"/>
      <c r="G21" s="772">
        <v>20593</v>
      </c>
      <c r="H21" s="1109">
        <v>65.959999999999994</v>
      </c>
      <c r="I21" s="756"/>
      <c r="J21" s="772">
        <v>20593</v>
      </c>
      <c r="K21" s="1109">
        <v>266.27</v>
      </c>
      <c r="L21" s="329"/>
      <c r="M21" s="329">
        <f t="shared" si="1"/>
        <v>9</v>
      </c>
      <c r="N21" s="329">
        <v>9</v>
      </c>
      <c r="O21" s="329">
        <f>MATCH(N21,M$13:M$33,0)</f>
        <v>9</v>
      </c>
      <c r="P21" s="361" t="str">
        <f t="shared" si="0"/>
        <v>Cataluña</v>
      </c>
      <c r="Q21" s="1110">
        <f t="shared" si="3"/>
        <v>266.27</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39412</v>
      </c>
      <c r="E22" s="1109">
        <v>256.73</v>
      </c>
      <c r="F22" s="756"/>
      <c r="G22" s="772">
        <v>30039</v>
      </c>
      <c r="H22" s="1109">
        <v>39.090000000000003</v>
      </c>
      <c r="I22" s="756"/>
      <c r="J22" s="772">
        <v>30039</v>
      </c>
      <c r="K22" s="1109">
        <v>296.7</v>
      </c>
      <c r="L22" s="329"/>
      <c r="M22" s="329">
        <f t="shared" si="1"/>
        <v>8</v>
      </c>
      <c r="N22" s="329">
        <v>10</v>
      </c>
      <c r="O22" s="329">
        <f t="shared" si="2"/>
        <v>11</v>
      </c>
      <c r="P22" s="361" t="str">
        <f t="shared" si="0"/>
        <v>Extremadura</v>
      </c>
      <c r="Q22" s="1110">
        <f t="shared" si="3"/>
        <v>260.97000000000003</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7552</v>
      </c>
      <c r="E23" s="1109">
        <v>153.26</v>
      </c>
      <c r="F23" s="756"/>
      <c r="G23" s="765">
        <v>4345</v>
      </c>
      <c r="H23" s="1109">
        <v>114.28</v>
      </c>
      <c r="I23" s="756"/>
      <c r="J23" s="765">
        <v>4345</v>
      </c>
      <c r="K23" s="1109">
        <v>260.97000000000003</v>
      </c>
      <c r="L23" s="329"/>
      <c r="M23" s="329">
        <f t="shared" si="1"/>
        <v>10</v>
      </c>
      <c r="N23" s="329">
        <v>11</v>
      </c>
      <c r="O23" s="329">
        <f t="shared" si="2"/>
        <v>4</v>
      </c>
      <c r="P23" s="361" t="str">
        <f t="shared" si="0"/>
        <v>Balears, Illes</v>
      </c>
      <c r="Q23" s="1110">
        <f t="shared" si="3"/>
        <v>205.75</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11440</v>
      </c>
      <c r="E24" s="1109">
        <v>180.87</v>
      </c>
      <c r="F24" s="756"/>
      <c r="G24" s="765">
        <v>21959</v>
      </c>
      <c r="H24" s="1109">
        <v>150.09</v>
      </c>
      <c r="I24" s="756"/>
      <c r="J24" s="765">
        <v>21959</v>
      </c>
      <c r="K24" s="1109">
        <v>316.12</v>
      </c>
      <c r="L24" s="329"/>
      <c r="M24" s="329">
        <f t="shared" si="1"/>
        <v>7</v>
      </c>
      <c r="N24" s="329">
        <v>12</v>
      </c>
      <c r="O24" s="329">
        <f t="shared" si="2"/>
        <v>15</v>
      </c>
      <c r="P24" s="361" t="str">
        <f t="shared" si="0"/>
        <v>Navarra, Comunidad Foral de</v>
      </c>
      <c r="Q24" s="1110">
        <f t="shared" si="3"/>
        <v>204.48</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47815</v>
      </c>
      <c r="E25" s="1109">
        <v>226.08</v>
      </c>
      <c r="F25" s="756"/>
      <c r="G25" s="765">
        <v>38006</v>
      </c>
      <c r="H25" s="1109">
        <v>57.36</v>
      </c>
      <c r="I25" s="756"/>
      <c r="J25" s="765">
        <v>38006</v>
      </c>
      <c r="K25" s="1109">
        <v>349.46</v>
      </c>
      <c r="L25" s="329"/>
      <c r="M25" s="329">
        <f t="shared" si="1"/>
        <v>5</v>
      </c>
      <c r="N25" s="329">
        <v>13</v>
      </c>
      <c r="O25" s="329">
        <f t="shared" si="2"/>
        <v>19</v>
      </c>
      <c r="P25" s="361" t="str">
        <f t="shared" si="0"/>
        <v>Melilla</v>
      </c>
      <c r="Q25" s="1110">
        <f t="shared" si="3"/>
        <v>204.35</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13016</v>
      </c>
      <c r="E26" s="1109">
        <v>326.81</v>
      </c>
      <c r="F26" s="756"/>
      <c r="G26" s="765">
        <v>6567</v>
      </c>
      <c r="H26" s="1109">
        <v>217.05</v>
      </c>
      <c r="I26" s="756"/>
      <c r="J26" s="765">
        <v>6567</v>
      </c>
      <c r="K26" s="1109">
        <v>553.05999999999995</v>
      </c>
      <c r="L26" s="329"/>
      <c r="M26" s="329">
        <f t="shared" si="1"/>
        <v>1</v>
      </c>
      <c r="N26" s="329">
        <v>14</v>
      </c>
      <c r="O26" s="329">
        <f t="shared" si="2"/>
        <v>6</v>
      </c>
      <c r="P26" s="361" t="str">
        <f t="shared" si="0"/>
        <v>Cantabria</v>
      </c>
      <c r="Q26" s="1110">
        <f t="shared" si="3"/>
        <v>174.24</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2953</v>
      </c>
      <c r="E27" s="1109">
        <v>132.78</v>
      </c>
      <c r="F27" s="756"/>
      <c r="G27" s="769">
        <v>2082</v>
      </c>
      <c r="H27" s="1109">
        <v>75.37</v>
      </c>
      <c r="I27" s="756"/>
      <c r="J27" s="769">
        <v>2082</v>
      </c>
      <c r="K27" s="1109">
        <v>204.48</v>
      </c>
      <c r="L27" s="329"/>
      <c r="M27" s="329">
        <f t="shared" si="1"/>
        <v>12</v>
      </c>
      <c r="N27" s="329">
        <v>15</v>
      </c>
      <c r="O27" s="329">
        <f t="shared" si="2"/>
        <v>8</v>
      </c>
      <c r="P27" s="361" t="str">
        <f t="shared" si="0"/>
        <v>Castilla - La Mancha</v>
      </c>
      <c r="Q27" s="1111">
        <f t="shared" si="3"/>
        <v>166.42</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16165</v>
      </c>
      <c r="E28" s="1109">
        <v>80.33</v>
      </c>
      <c r="F28" s="756"/>
      <c r="G28" s="769">
        <v>8627</v>
      </c>
      <c r="H28" s="1109">
        <v>48.22</v>
      </c>
      <c r="I28" s="756"/>
      <c r="J28" s="769">
        <v>8627</v>
      </c>
      <c r="K28" s="1109">
        <v>130.5</v>
      </c>
      <c r="L28" s="329"/>
      <c r="M28" s="329">
        <f t="shared" si="1"/>
        <v>17</v>
      </c>
      <c r="N28" s="329">
        <v>16</v>
      </c>
      <c r="O28" s="329">
        <f t="shared" si="2"/>
        <v>17</v>
      </c>
      <c r="P28" s="361" t="str">
        <f t="shared" si="0"/>
        <v>Rioja, La</v>
      </c>
      <c r="Q28" s="1110">
        <f t="shared" si="3"/>
        <v>153.88</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2382</v>
      </c>
      <c r="E29" s="1109">
        <v>76.400000000000006</v>
      </c>
      <c r="F29" s="756"/>
      <c r="G29" s="769">
        <v>1094</v>
      </c>
      <c r="H29" s="1109">
        <v>89.11</v>
      </c>
      <c r="I29" s="756"/>
      <c r="J29" s="769">
        <v>1094</v>
      </c>
      <c r="K29" s="1109">
        <v>153.88</v>
      </c>
      <c r="L29" s="329"/>
      <c r="M29" s="329">
        <f t="shared" si="1"/>
        <v>16</v>
      </c>
      <c r="N29" s="329">
        <v>17</v>
      </c>
      <c r="O29" s="329">
        <f t="shared" si="2"/>
        <v>16</v>
      </c>
      <c r="P29" s="361" t="str">
        <f t="shared" si="0"/>
        <v>País Vasco*</v>
      </c>
      <c r="Q29" s="1110">
        <f t="shared" si="3"/>
        <v>130.5</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384</v>
      </c>
      <c r="E30" s="1109">
        <v>38.07</v>
      </c>
      <c r="F30" s="756"/>
      <c r="G30" s="769">
        <v>191</v>
      </c>
      <c r="H30" s="1109">
        <v>54.45</v>
      </c>
      <c r="I30" s="756"/>
      <c r="J30" s="769">
        <v>191</v>
      </c>
      <c r="K30" s="1109">
        <v>91.66</v>
      </c>
      <c r="L30" s="329"/>
      <c r="M30" s="329">
        <f t="shared" si="1"/>
        <v>20</v>
      </c>
      <c r="N30" s="329">
        <v>18</v>
      </c>
      <c r="O30" s="329">
        <f t="shared" si="2"/>
        <v>2</v>
      </c>
      <c r="P30" s="361" t="str">
        <f t="shared" si="0"/>
        <v>Aragón</v>
      </c>
      <c r="Q30" s="1110">
        <f t="shared" si="3"/>
        <v>129.38</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435</v>
      </c>
      <c r="E31" s="1109">
        <v>97.28</v>
      </c>
      <c r="F31" s="331"/>
      <c r="G31" s="1113">
        <v>339</v>
      </c>
      <c r="H31" s="1109">
        <v>95.38</v>
      </c>
      <c r="I31" s="331"/>
      <c r="J31" s="1113">
        <v>339</v>
      </c>
      <c r="K31" s="1109">
        <v>204.35</v>
      </c>
      <c r="L31" s="329"/>
      <c r="M31" s="329">
        <f t="shared" si="1"/>
        <v>13</v>
      </c>
      <c r="N31" s="329">
        <v>19</v>
      </c>
      <c r="O31" s="329">
        <f t="shared" si="2"/>
        <v>7</v>
      </c>
      <c r="P31" s="361" t="str">
        <f t="shared" si="0"/>
        <v>Castilla y León*</v>
      </c>
      <c r="Q31" s="1110">
        <f t="shared" si="3"/>
        <v>115.9</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91.66</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369086</v>
      </c>
      <c r="E33" s="1308">
        <v>246.06</v>
      </c>
      <c r="F33" s="320"/>
      <c r="G33" s="1257">
        <f>SUM(G13:G31)</f>
        <v>281214</v>
      </c>
      <c r="H33" s="1308">
        <v>62.07</v>
      </c>
      <c r="I33" s="320"/>
      <c r="J33" s="1257">
        <f>SUM(J13:J31)</f>
        <v>281214</v>
      </c>
      <c r="K33" s="1308">
        <v>328.83</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88" t="s">
        <v>182</v>
      </c>
      <c r="C35" s="1488"/>
      <c r="D35" s="1488"/>
      <c r="E35" s="1488"/>
      <c r="F35" s="1488"/>
      <c r="G35" s="1488"/>
      <c r="H35" s="1488"/>
      <c r="I35" s="1488"/>
      <c r="J35" s="1488"/>
      <c r="K35" s="1488"/>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89" t="s">
        <v>183</v>
      </c>
      <c r="C36" s="1489"/>
      <c r="D36" s="1489"/>
      <c r="E36" s="1489"/>
      <c r="F36" s="1489"/>
      <c r="G36" s="1489"/>
      <c r="H36" s="1489"/>
      <c r="I36" s="1489"/>
      <c r="J36" s="1489"/>
      <c r="K36" s="1489"/>
      <c r="L36" s="785"/>
      <c r="M36" s="785"/>
      <c r="N36" s="785"/>
      <c r="O36" s="785"/>
      <c r="P36" s="785"/>
      <c r="Q36" s="1223"/>
    </row>
    <row r="37" spans="1:259" ht="42" customHeight="1" x14ac:dyDescent="0.25">
      <c r="B37" s="1722" t="s">
        <v>496</v>
      </c>
      <c r="C37" s="1722"/>
      <c r="D37" s="1722"/>
      <c r="E37" s="1722"/>
      <c r="F37" s="1722"/>
      <c r="G37" s="1722"/>
      <c r="H37" s="1722"/>
      <c r="I37" s="1722"/>
      <c r="J37" s="1722"/>
      <c r="K37" s="1722"/>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9" t="s">
        <v>458</v>
      </c>
      <c r="C6" s="1729"/>
      <c r="D6" s="1729"/>
      <c r="E6" s="1729"/>
      <c r="F6" s="1729"/>
      <c r="G6" s="1729"/>
      <c r="H6" s="1729"/>
      <c r="I6" s="1729"/>
      <c r="J6" s="1118"/>
      <c r="K6" s="1118"/>
      <c r="L6" s="1119"/>
      <c r="M6" s="1119"/>
      <c r="N6" s="1119"/>
      <c r="O6" s="1119"/>
      <c r="P6" s="1119"/>
      <c r="Q6" s="1119"/>
    </row>
    <row r="7" spans="1:17" s="1120" customFormat="1" ht="15.75" customHeight="1" x14ac:dyDescent="0.25">
      <c r="A7" s="1117"/>
      <c r="B7" s="1730" t="str">
        <f>porsaad!$B$6</f>
        <v>Situación a 31 de marzo de 2026</v>
      </c>
      <c r="C7" s="1730"/>
      <c r="D7" s="1730"/>
      <c r="E7" s="1730"/>
      <c r="F7" s="1730"/>
      <c r="G7" s="1730"/>
      <c r="H7" s="1730"/>
      <c r="I7" s="1730"/>
      <c r="J7" s="1121"/>
      <c r="K7" s="1121"/>
      <c r="L7" s="1122"/>
      <c r="M7" s="1122"/>
      <c r="N7" s="1122"/>
      <c r="O7" s="1122"/>
      <c r="P7" s="1122"/>
      <c r="Q7" s="1122"/>
    </row>
    <row r="8" spans="1:17" ht="8.25" customHeight="1" x14ac:dyDescent="0.35">
      <c r="H8" s="1124"/>
    </row>
    <row r="9" spans="1:17" ht="15" customHeight="1" x14ac:dyDescent="0.35">
      <c r="B9" s="1731" t="s">
        <v>12</v>
      </c>
      <c r="C9" s="1734" t="s">
        <v>184</v>
      </c>
      <c r="D9" s="1133"/>
      <c r="E9" s="1133"/>
      <c r="F9" s="1133"/>
      <c r="G9" s="1133"/>
      <c r="H9" s="1133"/>
      <c r="I9" s="1134"/>
    </row>
    <row r="10" spans="1:17" ht="15.75" customHeight="1" x14ac:dyDescent="0.35">
      <c r="B10" s="1732"/>
      <c r="C10" s="1735"/>
      <c r="D10" s="1737" t="s">
        <v>133</v>
      </c>
      <c r="E10" s="1738"/>
      <c r="F10" s="1741" t="s">
        <v>134</v>
      </c>
      <c r="G10" s="1742"/>
      <c r="H10" s="1742"/>
      <c r="I10" s="1742"/>
    </row>
    <row r="11" spans="1:17" ht="40.5" customHeight="1" x14ac:dyDescent="0.35">
      <c r="B11" s="1732"/>
      <c r="C11" s="1735"/>
      <c r="D11" s="1739"/>
      <c r="E11" s="1740"/>
      <c r="F11" s="1743" t="s">
        <v>187</v>
      </c>
      <c r="G11" s="1744"/>
      <c r="H11" s="1741" t="s">
        <v>483</v>
      </c>
      <c r="I11" s="1742"/>
    </row>
    <row r="12" spans="1:17" ht="52.5" customHeight="1" x14ac:dyDescent="0.35">
      <c r="B12" s="1733"/>
      <c r="C12" s="1736"/>
      <c r="D12" s="1136" t="s">
        <v>9</v>
      </c>
      <c r="E12" s="1138" t="s">
        <v>185</v>
      </c>
      <c r="F12" s="1138" t="s">
        <v>9</v>
      </c>
      <c r="G12" s="1135" t="s">
        <v>185</v>
      </c>
      <c r="H12" s="1136" t="s">
        <v>9</v>
      </c>
      <c r="I12" s="1137" t="s">
        <v>185</v>
      </c>
    </row>
    <row r="13" spans="1:17" ht="12.75" customHeight="1" x14ac:dyDescent="0.35">
      <c r="B13" s="1125" t="s">
        <v>8</v>
      </c>
      <c r="C13" s="929">
        <f>'31dictsaad'!D10-'31dictsaad'!H10</f>
        <v>24846</v>
      </c>
      <c r="D13" s="927">
        <v>0</v>
      </c>
      <c r="E13" s="1126">
        <v>0</v>
      </c>
      <c r="F13" s="927">
        <v>8223</v>
      </c>
      <c r="G13" s="1126">
        <v>33.095870562666022</v>
      </c>
      <c r="H13" s="927">
        <v>16623</v>
      </c>
      <c r="I13" s="1126">
        <f>H13/C13*100</f>
        <v>66.904129437333978</v>
      </c>
    </row>
    <row r="14" spans="1:17" x14ac:dyDescent="0.35">
      <c r="B14" s="1125" t="s">
        <v>7</v>
      </c>
      <c r="C14" s="934">
        <f>'31dictsaad'!D11-'31dictsaad'!H11</f>
        <v>4278</v>
      </c>
      <c r="D14" s="932">
        <v>0</v>
      </c>
      <c r="E14" s="1127">
        <v>0</v>
      </c>
      <c r="F14" s="932">
        <v>4035</v>
      </c>
      <c r="G14" s="1127">
        <v>94.31977559607293</v>
      </c>
      <c r="H14" s="932">
        <v>243</v>
      </c>
      <c r="I14" s="1127">
        <f t="shared" ref="I14:I31" si="0">H14/C14*100</f>
        <v>5.6802244039270686</v>
      </c>
    </row>
    <row r="15" spans="1:17" x14ac:dyDescent="0.35">
      <c r="B15" s="1125" t="s">
        <v>37</v>
      </c>
      <c r="C15" s="934">
        <f>'31dictsaad'!D12-'31dictsaad'!H12</f>
        <v>6657</v>
      </c>
      <c r="D15" s="932">
        <v>0</v>
      </c>
      <c r="E15" s="1127">
        <v>0</v>
      </c>
      <c r="F15" s="932">
        <v>706</v>
      </c>
      <c r="G15" s="1127">
        <v>10.60537779780682</v>
      </c>
      <c r="H15" s="932">
        <v>5951</v>
      </c>
      <c r="I15" s="1127">
        <f t="shared" si="0"/>
        <v>89.394622202193176</v>
      </c>
    </row>
    <row r="16" spans="1:17" x14ac:dyDescent="0.35">
      <c r="B16" s="1125" t="s">
        <v>38</v>
      </c>
      <c r="C16" s="934">
        <f>'31dictsaad'!D13-'31dictsaad'!H13</f>
        <v>3067</v>
      </c>
      <c r="D16" s="932">
        <v>0</v>
      </c>
      <c r="E16" s="1127">
        <v>0</v>
      </c>
      <c r="F16" s="932">
        <v>1642</v>
      </c>
      <c r="G16" s="1127">
        <v>53.537658950114121</v>
      </c>
      <c r="H16" s="932">
        <v>1425</v>
      </c>
      <c r="I16" s="1127">
        <f t="shared" si="0"/>
        <v>46.462341049885879</v>
      </c>
    </row>
    <row r="17" spans="2:9" x14ac:dyDescent="0.35">
      <c r="B17" s="1125" t="s">
        <v>6</v>
      </c>
      <c r="C17" s="934">
        <f>'31dictsaad'!D14-'31dictsaad'!H14</f>
        <v>3212</v>
      </c>
      <c r="D17" s="932">
        <v>0</v>
      </c>
      <c r="E17" s="1127">
        <v>0</v>
      </c>
      <c r="F17" s="932">
        <v>2036</v>
      </c>
      <c r="G17" s="1127">
        <v>63.387297633872976</v>
      </c>
      <c r="H17" s="932">
        <v>1176</v>
      </c>
      <c r="I17" s="1127">
        <f t="shared" si="0"/>
        <v>36.612702366127024</v>
      </c>
    </row>
    <row r="18" spans="2:9" x14ac:dyDescent="0.35">
      <c r="B18" s="1125" t="s">
        <v>5</v>
      </c>
      <c r="C18" s="934">
        <f>'31dictsaad'!D15-'31dictsaad'!H15</f>
        <v>349</v>
      </c>
      <c r="D18" s="932">
        <v>1</v>
      </c>
      <c r="E18" s="1127">
        <v>0.28653295128939826</v>
      </c>
      <c r="F18" s="932">
        <v>287</v>
      </c>
      <c r="G18" s="1127">
        <v>82.234957020057308</v>
      </c>
      <c r="H18" s="932">
        <v>61</v>
      </c>
      <c r="I18" s="1127">
        <f t="shared" si="0"/>
        <v>17.478510028653297</v>
      </c>
    </row>
    <row r="19" spans="2:9" x14ac:dyDescent="0.35">
      <c r="B19" s="1125" t="s">
        <v>4</v>
      </c>
      <c r="C19" s="934">
        <f>'31dictsaad'!D16-'31dictsaad'!H16</f>
        <v>3007</v>
      </c>
      <c r="D19" s="932">
        <v>2228</v>
      </c>
      <c r="E19" s="1127">
        <v>74.093781177253078</v>
      </c>
      <c r="F19" s="932">
        <v>773</v>
      </c>
      <c r="G19" s="1127">
        <v>25.706684403059526</v>
      </c>
      <c r="H19" s="932">
        <v>6</v>
      </c>
      <c r="I19" s="1127">
        <f t="shared" si="0"/>
        <v>0.19953441968739608</v>
      </c>
    </row>
    <row r="20" spans="2:9" x14ac:dyDescent="0.35">
      <c r="B20" s="1125" t="s">
        <v>40</v>
      </c>
      <c r="C20" s="934">
        <f>'31dictsaad'!D17-'31dictsaad'!H17</f>
        <v>3542</v>
      </c>
      <c r="D20" s="932">
        <v>0</v>
      </c>
      <c r="E20" s="1127">
        <v>0</v>
      </c>
      <c r="F20" s="932">
        <v>3115</v>
      </c>
      <c r="G20" s="1127">
        <v>87.944664031620562</v>
      </c>
      <c r="H20" s="932">
        <v>427</v>
      </c>
      <c r="I20" s="1127">
        <f t="shared" si="0"/>
        <v>12.055335968379447</v>
      </c>
    </row>
    <row r="21" spans="2:9" x14ac:dyDescent="0.35">
      <c r="B21" s="1125" t="s">
        <v>41</v>
      </c>
      <c r="C21" s="934">
        <f>'31dictsaad'!D18-'31dictsaad'!H18</f>
        <v>41479</v>
      </c>
      <c r="D21" s="932">
        <v>0</v>
      </c>
      <c r="E21" s="1127">
        <v>0</v>
      </c>
      <c r="F21" s="932">
        <v>29250</v>
      </c>
      <c r="G21" s="1127">
        <v>70.517611321391556</v>
      </c>
      <c r="H21" s="932">
        <v>12229</v>
      </c>
      <c r="I21" s="1127">
        <f t="shared" si="0"/>
        <v>29.482388678608451</v>
      </c>
    </row>
    <row r="22" spans="2:9" x14ac:dyDescent="0.35">
      <c r="B22" s="1125" t="s">
        <v>3</v>
      </c>
      <c r="C22" s="934">
        <f>'31dictsaad'!D19-'31dictsaad'!H19</f>
        <v>17652</v>
      </c>
      <c r="D22" s="932">
        <v>220</v>
      </c>
      <c r="E22" s="1127">
        <v>1.2463176977113075</v>
      </c>
      <c r="F22" s="932">
        <v>8768</v>
      </c>
      <c r="G22" s="1127">
        <v>49.671425334239743</v>
      </c>
      <c r="H22" s="932">
        <v>8664</v>
      </c>
      <c r="I22" s="1127">
        <f t="shared" si="0"/>
        <v>49.082256968048945</v>
      </c>
    </row>
    <row r="23" spans="2:9" x14ac:dyDescent="0.35">
      <c r="B23" s="1125" t="s">
        <v>2</v>
      </c>
      <c r="C23" s="934">
        <f>'31dictsaad'!D20-'31dictsaad'!H20</f>
        <v>3724</v>
      </c>
      <c r="D23" s="932">
        <v>0</v>
      </c>
      <c r="E23" s="1127">
        <v>0</v>
      </c>
      <c r="F23" s="932">
        <v>2838</v>
      </c>
      <c r="G23" s="1127">
        <v>76.208378088077339</v>
      </c>
      <c r="H23" s="932">
        <v>886</v>
      </c>
      <c r="I23" s="1127">
        <f t="shared" si="0"/>
        <v>23.791621911922665</v>
      </c>
    </row>
    <row r="24" spans="2:9" x14ac:dyDescent="0.35">
      <c r="B24" s="1125" t="s">
        <v>35</v>
      </c>
      <c r="C24" s="934">
        <f>'31dictsaad'!D21-'31dictsaad'!H21</f>
        <v>23</v>
      </c>
      <c r="D24" s="932">
        <v>0</v>
      </c>
      <c r="E24" s="1127">
        <v>0</v>
      </c>
      <c r="F24" s="932">
        <v>2</v>
      </c>
      <c r="G24" s="1127">
        <v>8.695652173913043</v>
      </c>
      <c r="H24" s="932">
        <v>21</v>
      </c>
      <c r="I24" s="1127">
        <f t="shared" si="0"/>
        <v>91.304347826086953</v>
      </c>
    </row>
    <row r="25" spans="2:9" x14ac:dyDescent="0.35">
      <c r="B25" s="1125" t="s">
        <v>42</v>
      </c>
      <c r="C25" s="934">
        <f>'31dictsaad'!D22-'31dictsaad'!H22</f>
        <v>152</v>
      </c>
      <c r="D25" s="932">
        <v>0</v>
      </c>
      <c r="E25" s="1127">
        <v>0</v>
      </c>
      <c r="F25" s="932">
        <v>38</v>
      </c>
      <c r="G25" s="1127">
        <v>25</v>
      </c>
      <c r="H25" s="932">
        <v>114</v>
      </c>
      <c r="I25" s="1127">
        <f t="shared" si="0"/>
        <v>75</v>
      </c>
    </row>
    <row r="26" spans="2:9" x14ac:dyDescent="0.35">
      <c r="B26" s="1125" t="s">
        <v>43</v>
      </c>
      <c r="C26" s="934">
        <f>'31dictsaad'!D23-'31dictsaad'!H23</f>
        <v>6163</v>
      </c>
      <c r="D26" s="932">
        <v>0</v>
      </c>
      <c r="E26" s="1127">
        <v>0</v>
      </c>
      <c r="F26" s="932">
        <v>2724</v>
      </c>
      <c r="G26" s="1127">
        <v>44.199253610254743</v>
      </c>
      <c r="H26" s="932">
        <v>3439</v>
      </c>
      <c r="I26" s="1127">
        <f t="shared" si="0"/>
        <v>55.800746389745257</v>
      </c>
    </row>
    <row r="27" spans="2:9" x14ac:dyDescent="0.35">
      <c r="B27" s="1125" t="s">
        <v>44</v>
      </c>
      <c r="C27" s="934">
        <f>'31dictsaad'!D24-'31dictsaad'!H24</f>
        <v>86</v>
      </c>
      <c r="D27" s="932">
        <v>0</v>
      </c>
      <c r="E27" s="1127">
        <v>0</v>
      </c>
      <c r="F27" s="932">
        <v>3</v>
      </c>
      <c r="G27" s="1127">
        <v>3.4883720930232558</v>
      </c>
      <c r="H27" s="932">
        <v>83</v>
      </c>
      <c r="I27" s="1127">
        <f t="shared" si="0"/>
        <v>96.511627906976756</v>
      </c>
    </row>
    <row r="28" spans="2:9" x14ac:dyDescent="0.35">
      <c r="B28" s="1125" t="s">
        <v>45</v>
      </c>
      <c r="C28" s="934">
        <f>'31dictsaad'!D25-'31dictsaad'!H25</f>
        <v>363</v>
      </c>
      <c r="D28" s="932">
        <v>0</v>
      </c>
      <c r="E28" s="1127">
        <v>0</v>
      </c>
      <c r="F28" s="932">
        <v>225</v>
      </c>
      <c r="G28" s="1127">
        <v>61.983471074380169</v>
      </c>
      <c r="H28" s="932">
        <v>138</v>
      </c>
      <c r="I28" s="1127">
        <f t="shared" si="0"/>
        <v>38.016528925619838</v>
      </c>
    </row>
    <row r="29" spans="2:9" x14ac:dyDescent="0.35">
      <c r="B29" s="1125" t="s">
        <v>46</v>
      </c>
      <c r="C29" s="934">
        <f>'31dictsaad'!D26-'31dictsaad'!H26</f>
        <v>5</v>
      </c>
      <c r="D29" s="932">
        <v>0</v>
      </c>
      <c r="E29" s="1127">
        <v>0</v>
      </c>
      <c r="F29" s="932">
        <v>1</v>
      </c>
      <c r="G29" s="1127">
        <v>20</v>
      </c>
      <c r="H29" s="932">
        <v>4</v>
      </c>
      <c r="I29" s="1127">
        <f t="shared" si="0"/>
        <v>80</v>
      </c>
    </row>
    <row r="30" spans="2:9" x14ac:dyDescent="0.35">
      <c r="B30" s="1125" t="s">
        <v>1</v>
      </c>
      <c r="C30" s="1128">
        <f>'31dictsaad'!D27-'31dictsaad'!H27</f>
        <v>111</v>
      </c>
      <c r="D30" s="954">
        <v>0</v>
      </c>
      <c r="E30" s="1129">
        <v>0</v>
      </c>
      <c r="F30" s="954">
        <v>78</v>
      </c>
      <c r="G30" s="1129">
        <v>70.270270270270274</v>
      </c>
      <c r="H30" s="954">
        <v>33</v>
      </c>
      <c r="I30" s="1129">
        <f t="shared" si="0"/>
        <v>29.72972972972973</v>
      </c>
    </row>
    <row r="31" spans="2:9" x14ac:dyDescent="0.35">
      <c r="B31" s="1309" t="s">
        <v>0</v>
      </c>
      <c r="C31" s="1310">
        <f>SUM(C13:C30)</f>
        <v>118716</v>
      </c>
      <c r="D31" s="1285">
        <f>SUM(D13:D30)</f>
        <v>2449</v>
      </c>
      <c r="E31" s="1311">
        <f t="shared" ref="E31" si="1">D31/C31*100</f>
        <v>2.0629064321574178</v>
      </c>
      <c r="F31" s="1285">
        <f>SUM(F13:F30)</f>
        <v>64744</v>
      </c>
      <c r="G31" s="1311">
        <f t="shared" ref="G31" si="2">F31/C31*100</f>
        <v>54.536877927153881</v>
      </c>
      <c r="H31" s="1285">
        <f>SUM(H13:H30)</f>
        <v>51523</v>
      </c>
      <c r="I31" s="1311">
        <f t="shared" si="0"/>
        <v>43.400215640688707</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28" t="s">
        <v>467</v>
      </c>
      <c r="C35" s="1728"/>
      <c r="D35" s="1728"/>
      <c r="E35" s="1728"/>
      <c r="F35" s="1728"/>
      <c r="G35" s="1728"/>
      <c r="H35" s="1728"/>
      <c r="I35" s="1728"/>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9" t="s">
        <v>459</v>
      </c>
      <c r="C6" s="1729"/>
      <c r="D6" s="1729"/>
      <c r="E6" s="1729"/>
      <c r="F6" s="1729"/>
      <c r="G6" s="1729"/>
      <c r="H6" s="1729"/>
      <c r="I6" s="1729"/>
      <c r="J6" s="1118"/>
      <c r="K6" s="1118"/>
      <c r="L6" s="1119"/>
      <c r="M6" s="1119"/>
      <c r="N6" s="1119"/>
      <c r="O6" s="1119"/>
      <c r="P6" s="1119"/>
      <c r="Q6" s="1119"/>
    </row>
    <row r="7" spans="1:17" s="1120" customFormat="1" ht="15.75" customHeight="1" x14ac:dyDescent="0.25">
      <c r="A7" s="1117"/>
      <c r="B7" s="1730" t="str">
        <f>porsaad!$B$6</f>
        <v>Situación a 31 de marzo de 2026</v>
      </c>
      <c r="C7" s="1730"/>
      <c r="D7" s="1730"/>
      <c r="E7" s="1730"/>
      <c r="F7" s="1730"/>
      <c r="G7" s="1730"/>
      <c r="H7" s="1730"/>
      <c r="I7" s="1730"/>
      <c r="J7" s="1121"/>
      <c r="K7" s="1121"/>
      <c r="L7" s="1122"/>
      <c r="M7" s="1122"/>
      <c r="N7" s="1122"/>
      <c r="O7" s="1122"/>
      <c r="P7" s="1122"/>
      <c r="Q7" s="1122"/>
    </row>
    <row r="8" spans="1:17" ht="8.25" customHeight="1" x14ac:dyDescent="0.35">
      <c r="H8" s="1124"/>
    </row>
    <row r="9" spans="1:17" ht="15" customHeight="1" x14ac:dyDescent="0.35">
      <c r="B9" s="1731" t="s">
        <v>12</v>
      </c>
      <c r="C9" s="1734" t="s">
        <v>277</v>
      </c>
      <c r="D9" s="1133"/>
      <c r="E9" s="1133"/>
      <c r="F9" s="1133"/>
      <c r="G9" s="1133"/>
      <c r="H9" s="1133"/>
      <c r="I9" s="1134"/>
    </row>
    <row r="10" spans="1:17" ht="15.75" customHeight="1" x14ac:dyDescent="0.35">
      <c r="B10" s="1732"/>
      <c r="C10" s="1735"/>
      <c r="D10" s="1737" t="s">
        <v>133</v>
      </c>
      <c r="E10" s="1738"/>
      <c r="F10" s="1741" t="s">
        <v>134</v>
      </c>
      <c r="G10" s="1742"/>
      <c r="H10" s="1742"/>
      <c r="I10" s="1742"/>
    </row>
    <row r="11" spans="1:17" ht="40.5" customHeight="1" x14ac:dyDescent="0.35">
      <c r="B11" s="1732"/>
      <c r="C11" s="1735"/>
      <c r="D11" s="1739"/>
      <c r="E11" s="1740"/>
      <c r="F11" s="1743" t="s">
        <v>278</v>
      </c>
      <c r="G11" s="1744"/>
      <c r="H11" s="1741" t="s">
        <v>279</v>
      </c>
      <c r="I11" s="1742"/>
    </row>
    <row r="12" spans="1:17" ht="52.5" customHeight="1" x14ac:dyDescent="0.35">
      <c r="B12" s="1733"/>
      <c r="C12" s="1736"/>
      <c r="D12" s="1136" t="s">
        <v>9</v>
      </c>
      <c r="E12" s="1138" t="s">
        <v>280</v>
      </c>
      <c r="F12" s="1138" t="s">
        <v>9</v>
      </c>
      <c r="G12" s="1135" t="s">
        <v>280</v>
      </c>
      <c r="H12" s="1136" t="s">
        <v>9</v>
      </c>
      <c r="I12" s="1137" t="s">
        <v>280</v>
      </c>
    </row>
    <row r="13" spans="1:17" ht="12.75" customHeight="1" x14ac:dyDescent="0.35">
      <c r="B13" s="1125" t="s">
        <v>8</v>
      </c>
      <c r="C13" s="929">
        <f>D13+F13+H13</f>
        <v>11959</v>
      </c>
      <c r="D13" s="927">
        <v>49</v>
      </c>
      <c r="E13" s="1126">
        <v>0.40973325528890381</v>
      </c>
      <c r="F13" s="927">
        <v>296</v>
      </c>
      <c r="G13" s="1126">
        <v>2.4751233380717452</v>
      </c>
      <c r="H13" s="927">
        <v>11614</v>
      </c>
      <c r="I13" s="1126">
        <f>H13/C13*100</f>
        <v>97.115143406639348</v>
      </c>
    </row>
    <row r="14" spans="1:17" x14ac:dyDescent="0.35">
      <c r="B14" s="1125" t="s">
        <v>7</v>
      </c>
      <c r="C14" s="934">
        <f t="shared" ref="C14:C30" si="0">D14+F14+H14</f>
        <v>87</v>
      </c>
      <c r="D14" s="932">
        <v>4</v>
      </c>
      <c r="E14" s="1127">
        <v>4.5977011494252871</v>
      </c>
      <c r="F14" s="932">
        <v>75</v>
      </c>
      <c r="G14" s="1127">
        <v>86.206896551724128</v>
      </c>
      <c r="H14" s="932">
        <v>8</v>
      </c>
      <c r="I14" s="1127">
        <f t="shared" ref="I14:I31" si="1">H14/C14*100</f>
        <v>9.1954022988505741</v>
      </c>
    </row>
    <row r="15" spans="1:17" x14ac:dyDescent="0.35">
      <c r="B15" s="1125" t="s">
        <v>37</v>
      </c>
      <c r="C15" s="934">
        <f t="shared" si="0"/>
        <v>423</v>
      </c>
      <c r="D15" s="932">
        <v>6</v>
      </c>
      <c r="E15" s="1127">
        <v>1.4184397163120568</v>
      </c>
      <c r="F15" s="932">
        <v>88</v>
      </c>
      <c r="G15" s="1127">
        <v>20.803782505910164</v>
      </c>
      <c r="H15" s="932">
        <v>329</v>
      </c>
      <c r="I15" s="1127">
        <f t="shared" si="1"/>
        <v>77.777777777777786</v>
      </c>
    </row>
    <row r="16" spans="1:17" x14ac:dyDescent="0.35">
      <c r="B16" s="1125" t="s">
        <v>38</v>
      </c>
      <c r="C16" s="934">
        <f t="shared" si="0"/>
        <v>3970</v>
      </c>
      <c r="D16" s="932">
        <v>4</v>
      </c>
      <c r="E16" s="1127">
        <v>0.10075566750629722</v>
      </c>
      <c r="F16" s="932">
        <v>1461</v>
      </c>
      <c r="G16" s="1127">
        <v>36.801007556675067</v>
      </c>
      <c r="H16" s="932">
        <v>2505</v>
      </c>
      <c r="I16" s="1127">
        <f t="shared" si="1"/>
        <v>63.098236775818641</v>
      </c>
    </row>
    <row r="17" spans="2:9" x14ac:dyDescent="0.35">
      <c r="B17" s="1125" t="s">
        <v>6</v>
      </c>
      <c r="C17" s="934">
        <f t="shared" si="0"/>
        <v>839</v>
      </c>
      <c r="D17" s="932">
        <v>41</v>
      </c>
      <c r="E17" s="1127">
        <v>4.8867699642431459</v>
      </c>
      <c r="F17" s="932">
        <v>185</v>
      </c>
      <c r="G17" s="1127">
        <v>22.050059594755663</v>
      </c>
      <c r="H17" s="932">
        <v>613</v>
      </c>
      <c r="I17" s="1127">
        <f t="shared" si="1"/>
        <v>73.063170441001191</v>
      </c>
    </row>
    <row r="18" spans="2:9" x14ac:dyDescent="0.35">
      <c r="B18" s="1125" t="s">
        <v>5</v>
      </c>
      <c r="C18" s="934">
        <f t="shared" si="0"/>
        <v>1022</v>
      </c>
      <c r="D18" s="932">
        <v>45</v>
      </c>
      <c r="E18" s="1127">
        <v>4.4031311154598827</v>
      </c>
      <c r="F18" s="932">
        <v>903</v>
      </c>
      <c r="G18" s="1127">
        <v>88.356164383561648</v>
      </c>
      <c r="H18" s="932">
        <v>74</v>
      </c>
      <c r="I18" s="1127">
        <f t="shared" si="1"/>
        <v>7.240704500978473</v>
      </c>
    </row>
    <row r="19" spans="2:9" x14ac:dyDescent="0.35">
      <c r="B19" s="1125" t="s">
        <v>4</v>
      </c>
      <c r="C19" s="934">
        <f t="shared" si="0"/>
        <v>200</v>
      </c>
      <c r="D19" s="932">
        <v>52</v>
      </c>
      <c r="E19" s="1127">
        <v>26</v>
      </c>
      <c r="F19" s="932">
        <v>148</v>
      </c>
      <c r="G19" s="1127">
        <v>74</v>
      </c>
      <c r="H19" s="932">
        <v>0</v>
      </c>
      <c r="I19" s="1127">
        <f t="shared" si="1"/>
        <v>0</v>
      </c>
    </row>
    <row r="20" spans="2:9" x14ac:dyDescent="0.35">
      <c r="B20" s="1125" t="s">
        <v>40</v>
      </c>
      <c r="C20" s="934">
        <f t="shared" si="0"/>
        <v>3112</v>
      </c>
      <c r="D20" s="932">
        <v>12</v>
      </c>
      <c r="E20" s="1127">
        <v>0.38560411311053983</v>
      </c>
      <c r="F20" s="932">
        <v>1792</v>
      </c>
      <c r="G20" s="1127">
        <v>57.583547557840618</v>
      </c>
      <c r="H20" s="932">
        <v>1308</v>
      </c>
      <c r="I20" s="1127">
        <f t="shared" si="1"/>
        <v>42.030848329048844</v>
      </c>
    </row>
    <row r="21" spans="2:9" x14ac:dyDescent="0.35">
      <c r="B21" s="1125" t="s">
        <v>41</v>
      </c>
      <c r="C21" s="934">
        <f t="shared" si="0"/>
        <v>39892</v>
      </c>
      <c r="D21" s="932">
        <v>26</v>
      </c>
      <c r="E21" s="1127">
        <v>6.5175975132858721E-2</v>
      </c>
      <c r="F21" s="932">
        <v>4005</v>
      </c>
      <c r="G21" s="1127">
        <v>10.039606938734584</v>
      </c>
      <c r="H21" s="932">
        <v>35861</v>
      </c>
      <c r="I21" s="1127">
        <f t="shared" si="1"/>
        <v>89.895217086132561</v>
      </c>
    </row>
    <row r="22" spans="2:9" x14ac:dyDescent="0.35">
      <c r="B22" s="1125" t="s">
        <v>3</v>
      </c>
      <c r="C22" s="934">
        <f t="shared" si="0"/>
        <v>9857</v>
      </c>
      <c r="D22" s="932">
        <v>1400</v>
      </c>
      <c r="E22" s="1127">
        <v>14.203104392817286</v>
      </c>
      <c r="F22" s="932">
        <v>1956</v>
      </c>
      <c r="G22" s="1127">
        <v>19.843765851679009</v>
      </c>
      <c r="H22" s="932">
        <v>6501</v>
      </c>
      <c r="I22" s="1127">
        <f t="shared" si="1"/>
        <v>65.95312975550371</v>
      </c>
    </row>
    <row r="23" spans="2:9" x14ac:dyDescent="0.35">
      <c r="B23" s="1125" t="s">
        <v>2</v>
      </c>
      <c r="C23" s="934">
        <f t="shared" si="0"/>
        <v>5029</v>
      </c>
      <c r="D23" s="932">
        <v>17</v>
      </c>
      <c r="E23" s="1127">
        <v>0.33803937164446213</v>
      </c>
      <c r="F23" s="932">
        <v>1057</v>
      </c>
      <c r="G23" s="1127">
        <v>21.018095048717438</v>
      </c>
      <c r="H23" s="932">
        <v>3955</v>
      </c>
      <c r="I23" s="1127">
        <f t="shared" si="1"/>
        <v>78.643865579638089</v>
      </c>
    </row>
    <row r="24" spans="2:9" x14ac:dyDescent="0.35">
      <c r="B24" s="1125" t="s">
        <v>35</v>
      </c>
      <c r="C24" s="934">
        <f t="shared" si="0"/>
        <v>570</v>
      </c>
      <c r="D24" s="932">
        <v>36</v>
      </c>
      <c r="E24" s="1127">
        <v>6.3157894736842106</v>
      </c>
      <c r="F24" s="932">
        <v>20</v>
      </c>
      <c r="G24" s="1127">
        <v>3.5087719298245612</v>
      </c>
      <c r="H24" s="932">
        <v>514</v>
      </c>
      <c r="I24" s="1127">
        <f t="shared" si="1"/>
        <v>90.175438596491233</v>
      </c>
    </row>
    <row r="25" spans="2:9" x14ac:dyDescent="0.35">
      <c r="B25" s="1125" t="s">
        <v>42</v>
      </c>
      <c r="C25" s="934">
        <f t="shared" si="0"/>
        <v>14181</v>
      </c>
      <c r="D25" s="932">
        <v>426</v>
      </c>
      <c r="E25" s="1127">
        <v>3.0040194626613075</v>
      </c>
      <c r="F25" s="932">
        <v>1359</v>
      </c>
      <c r="G25" s="1127">
        <v>9.5832451872223405</v>
      </c>
      <c r="H25" s="932">
        <v>12396</v>
      </c>
      <c r="I25" s="1127">
        <f t="shared" si="1"/>
        <v>87.41273535011635</v>
      </c>
    </row>
    <row r="26" spans="2:9" x14ac:dyDescent="0.35">
      <c r="B26" s="1125" t="s">
        <v>43</v>
      </c>
      <c r="C26" s="934">
        <f t="shared" si="0"/>
        <v>7551</v>
      </c>
      <c r="D26" s="932">
        <v>5</v>
      </c>
      <c r="E26" s="1127">
        <v>6.6216395179446427E-2</v>
      </c>
      <c r="F26" s="932">
        <v>330</v>
      </c>
      <c r="G26" s="1127">
        <v>4.370282081843464</v>
      </c>
      <c r="H26" s="932">
        <v>7216</v>
      </c>
      <c r="I26" s="1127">
        <f t="shared" si="1"/>
        <v>95.563501522977091</v>
      </c>
    </row>
    <row r="27" spans="2:9" x14ac:dyDescent="0.35">
      <c r="B27" s="1125" t="s">
        <v>44</v>
      </c>
      <c r="C27" s="934">
        <f t="shared" si="0"/>
        <v>512</v>
      </c>
      <c r="D27" s="932">
        <v>99</v>
      </c>
      <c r="E27" s="1127">
        <v>19.3359375</v>
      </c>
      <c r="F27" s="932">
        <v>26</v>
      </c>
      <c r="G27" s="1127">
        <v>5.078125</v>
      </c>
      <c r="H27" s="932">
        <v>387</v>
      </c>
      <c r="I27" s="1127">
        <f t="shared" si="1"/>
        <v>75.5859375</v>
      </c>
    </row>
    <row r="28" spans="2:9" x14ac:dyDescent="0.35">
      <c r="B28" s="1125" t="s">
        <v>45</v>
      </c>
      <c r="C28" s="934">
        <f t="shared" si="0"/>
        <v>13077</v>
      </c>
      <c r="D28" s="932">
        <v>1166</v>
      </c>
      <c r="E28" s="1127">
        <v>8.9164181387168302</v>
      </c>
      <c r="F28" s="932">
        <v>3202</v>
      </c>
      <c r="G28" s="1127">
        <v>24.485738319186357</v>
      </c>
      <c r="H28" s="932">
        <v>8709</v>
      </c>
      <c r="I28" s="1127">
        <f t="shared" si="1"/>
        <v>66.597843542096811</v>
      </c>
    </row>
    <row r="29" spans="2:9" x14ac:dyDescent="0.35">
      <c r="B29" s="1125" t="s">
        <v>46</v>
      </c>
      <c r="C29" s="934">
        <f t="shared" si="0"/>
        <v>1094</v>
      </c>
      <c r="D29" s="932">
        <v>136</v>
      </c>
      <c r="E29" s="1127">
        <v>12.431444241316271</v>
      </c>
      <c r="F29" s="932">
        <v>720</v>
      </c>
      <c r="G29" s="1127">
        <v>65.813528336380259</v>
      </c>
      <c r="H29" s="932">
        <v>238</v>
      </c>
      <c r="I29" s="1127">
        <f t="shared" si="1"/>
        <v>21.755027422303474</v>
      </c>
    </row>
    <row r="30" spans="2:9" x14ac:dyDescent="0.35">
      <c r="B30" s="1125" t="s">
        <v>1</v>
      </c>
      <c r="C30" s="1128">
        <f t="shared" si="0"/>
        <v>300</v>
      </c>
      <c r="D30" s="954">
        <v>0</v>
      </c>
      <c r="E30" s="1129">
        <v>0</v>
      </c>
      <c r="F30" s="954">
        <v>165</v>
      </c>
      <c r="G30" s="1129">
        <v>55.000000000000007</v>
      </c>
      <c r="H30" s="954">
        <v>135</v>
      </c>
      <c r="I30" s="1129">
        <f t="shared" si="1"/>
        <v>45</v>
      </c>
    </row>
    <row r="31" spans="2:9" x14ac:dyDescent="0.35">
      <c r="B31" s="1309" t="s">
        <v>0</v>
      </c>
      <c r="C31" s="1310">
        <f>SUM(C13:C30)</f>
        <v>113675</v>
      </c>
      <c r="D31" s="1285">
        <f>SUM(D13:D30)</f>
        <v>3524</v>
      </c>
      <c r="E31" s="1311">
        <f t="shared" ref="E31" si="2">D31/C31*100</f>
        <v>3.1000659775676271</v>
      </c>
      <c r="F31" s="1285">
        <f>SUM(F13:F30)</f>
        <v>17788</v>
      </c>
      <c r="G31" s="1311">
        <f t="shared" ref="G31" si="3">F31/C31*100</f>
        <v>15.64811963932263</v>
      </c>
      <c r="H31" s="1285">
        <f>SUM(H13:H30)</f>
        <v>92363</v>
      </c>
      <c r="I31" s="1311">
        <f t="shared" si="1"/>
        <v>81.251814383109746</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28"/>
      <c r="C35" s="1728"/>
      <c r="D35" s="1728"/>
      <c r="E35" s="1728"/>
      <c r="F35" s="1728"/>
      <c r="G35" s="1728"/>
      <c r="H35" s="1728"/>
      <c r="I35" s="1728"/>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29" t="s">
        <v>460</v>
      </c>
      <c r="C6" s="1729"/>
      <c r="D6" s="1729"/>
      <c r="E6" s="1729"/>
      <c r="F6" s="1729"/>
      <c r="G6" s="1729"/>
      <c r="H6" s="1729"/>
      <c r="I6" s="1729"/>
      <c r="J6" s="1729"/>
      <c r="K6" s="1729"/>
      <c r="L6" s="1729"/>
      <c r="M6" s="1119"/>
      <c r="N6" s="1119"/>
      <c r="O6" s="1119"/>
    </row>
    <row r="7" spans="1:15" s="1120" customFormat="1" ht="15.75" customHeight="1" x14ac:dyDescent="0.25">
      <c r="A7" s="1117"/>
      <c r="B7" s="1730" t="str">
        <f>porsaad!$B$6</f>
        <v>Situación a 31 de marzo de 2026</v>
      </c>
      <c r="C7" s="1730"/>
      <c r="D7" s="1730"/>
      <c r="E7" s="1730"/>
      <c r="F7" s="1730"/>
      <c r="G7" s="1730"/>
      <c r="H7" s="1730"/>
      <c r="I7" s="1730"/>
      <c r="J7" s="1730"/>
      <c r="K7" s="1730"/>
      <c r="L7" s="1730"/>
      <c r="M7" s="1122"/>
      <c r="N7" s="1122"/>
      <c r="O7" s="1122"/>
    </row>
    <row r="8" spans="1:15" ht="8.25" customHeight="1" x14ac:dyDescent="0.35"/>
    <row r="9" spans="1:15" ht="15" customHeight="1" x14ac:dyDescent="0.35">
      <c r="B9" s="1748" t="s">
        <v>12</v>
      </c>
      <c r="D9" s="1745" t="s">
        <v>29</v>
      </c>
      <c r="E9" s="1754" t="s">
        <v>210</v>
      </c>
      <c r="F9" s="1750"/>
      <c r="G9" s="1139"/>
      <c r="H9" s="1731" t="s">
        <v>283</v>
      </c>
      <c r="I9" s="1750"/>
      <c r="J9" s="1139"/>
      <c r="K9" s="1731" t="s">
        <v>282</v>
      </c>
      <c r="L9" s="1750"/>
    </row>
    <row r="10" spans="1:15" ht="15.75" customHeight="1" x14ac:dyDescent="0.35">
      <c r="B10" s="1749"/>
      <c r="D10" s="1746"/>
      <c r="E10" s="1755"/>
      <c r="F10" s="1751"/>
      <c r="G10" s="1139"/>
      <c r="H10" s="1732"/>
      <c r="I10" s="1751"/>
      <c r="J10" s="1139"/>
      <c r="K10" s="1732"/>
      <c r="L10" s="1751"/>
    </row>
    <row r="11" spans="1:15" x14ac:dyDescent="0.35">
      <c r="B11" s="1749"/>
      <c r="D11" s="1746"/>
      <c r="E11" s="1755"/>
      <c r="F11" s="1751"/>
      <c r="G11" s="1139"/>
      <c r="H11" s="1732"/>
      <c r="I11" s="1751"/>
      <c r="J11" s="1139"/>
      <c r="K11" s="1732"/>
      <c r="L11" s="1751"/>
    </row>
    <row r="12" spans="1:15" ht="33" customHeight="1" x14ac:dyDescent="0.35">
      <c r="B12" s="1749"/>
      <c r="D12" s="1747"/>
      <c r="E12" s="1755"/>
      <c r="F12" s="1751"/>
      <c r="G12" s="1139"/>
      <c r="H12" s="1752"/>
      <c r="I12" s="1753"/>
      <c r="J12" s="1139"/>
      <c r="K12" s="1752"/>
      <c r="L12" s="1753"/>
    </row>
    <row r="13" spans="1:15" ht="29" x14ac:dyDescent="0.35">
      <c r="B13" s="1732"/>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469701</v>
      </c>
      <c r="E14" s="929">
        <f>'10pendResol'!H13</f>
        <v>16623</v>
      </c>
      <c r="F14" s="1044">
        <f>E14/$D14*100</f>
        <v>3.5390599551629656</v>
      </c>
      <c r="G14" s="930"/>
      <c r="H14" s="929">
        <f>'10pendPrest'!H13</f>
        <v>11614</v>
      </c>
      <c r="I14" s="1044">
        <f t="shared" ref="I14:I32" si="0">H14/$K14*100</f>
        <v>41.130431703084611</v>
      </c>
      <c r="J14" s="930"/>
      <c r="K14" s="929">
        <f t="shared" ref="K14:K31" si="1">E14+H14</f>
        <v>28237</v>
      </c>
      <c r="L14" s="1044">
        <f t="shared" ref="L14:L32" si="2">K14/D14*100</f>
        <v>6.0116968028596913</v>
      </c>
    </row>
    <row r="15" spans="1:15" x14ac:dyDescent="0.35">
      <c r="B15" s="1141" t="s">
        <v>7</v>
      </c>
      <c r="D15" s="934">
        <f>'21solsaad'!D11</f>
        <v>62021</v>
      </c>
      <c r="E15" s="934">
        <f>'10pendResol'!H14</f>
        <v>243</v>
      </c>
      <c r="F15" s="1045">
        <f t="shared" ref="F15:F31" si="3">E15/$D15*100</f>
        <v>0.39180277647893458</v>
      </c>
      <c r="G15" s="930"/>
      <c r="H15" s="934">
        <f>'10pendPrest'!H14</f>
        <v>8</v>
      </c>
      <c r="I15" s="1045">
        <f t="shared" si="0"/>
        <v>3.1872509960159361</v>
      </c>
      <c r="J15" s="930"/>
      <c r="K15" s="934">
        <f t="shared" si="1"/>
        <v>251</v>
      </c>
      <c r="L15" s="1045">
        <f t="shared" si="2"/>
        <v>0.40470163331774722</v>
      </c>
    </row>
    <row r="16" spans="1:15" x14ac:dyDescent="0.35">
      <c r="B16" s="1141" t="s">
        <v>37</v>
      </c>
      <c r="D16" s="934">
        <f>'21solsaad'!D12</f>
        <v>50301</v>
      </c>
      <c r="E16" s="934">
        <f>'10pendResol'!H15</f>
        <v>5951</v>
      </c>
      <c r="F16" s="1045">
        <f t="shared" si="3"/>
        <v>11.83077871215284</v>
      </c>
      <c r="G16" s="930"/>
      <c r="H16" s="934">
        <f>'10pendPrest'!H15</f>
        <v>329</v>
      </c>
      <c r="I16" s="1045">
        <f t="shared" si="0"/>
        <v>5.2388535031847132</v>
      </c>
      <c r="J16" s="930"/>
      <c r="K16" s="934">
        <f t="shared" si="1"/>
        <v>6280</v>
      </c>
      <c r="L16" s="1045">
        <f t="shared" si="2"/>
        <v>12.48484125564104</v>
      </c>
    </row>
    <row r="17" spans="2:12" x14ac:dyDescent="0.35">
      <c r="B17" s="1141" t="s">
        <v>38</v>
      </c>
      <c r="D17" s="934">
        <f>'21solsaad'!D13</f>
        <v>50958</v>
      </c>
      <c r="E17" s="934">
        <f>'10pendResol'!H16</f>
        <v>1425</v>
      </c>
      <c r="F17" s="1045">
        <f t="shared" si="3"/>
        <v>2.796420581655481</v>
      </c>
      <c r="G17" s="930"/>
      <c r="H17" s="934">
        <f>'10pendPrest'!H16</f>
        <v>2505</v>
      </c>
      <c r="I17" s="1045">
        <f t="shared" si="0"/>
        <v>63.74045801526718</v>
      </c>
      <c r="J17" s="930"/>
      <c r="K17" s="934">
        <f t="shared" si="1"/>
        <v>3930</v>
      </c>
      <c r="L17" s="1045">
        <f t="shared" si="2"/>
        <v>7.7122336041445898</v>
      </c>
    </row>
    <row r="18" spans="2:12" x14ac:dyDescent="0.35">
      <c r="B18" s="1141" t="s">
        <v>6</v>
      </c>
      <c r="D18" s="934">
        <f>'21solsaad'!D14</f>
        <v>83951</v>
      </c>
      <c r="E18" s="934">
        <f>'10pendResol'!H17</f>
        <v>1176</v>
      </c>
      <c r="F18" s="1045">
        <f>E18/$D18*100</f>
        <v>1.4008171433336114</v>
      </c>
      <c r="G18" s="930"/>
      <c r="H18" s="934">
        <f>'10pendPrest'!H17</f>
        <v>613</v>
      </c>
      <c r="I18" s="1045">
        <f t="shared" si="0"/>
        <v>34.264952487423137</v>
      </c>
      <c r="J18" s="930"/>
      <c r="K18" s="934">
        <f t="shared" si="1"/>
        <v>1789</v>
      </c>
      <c r="L18" s="1045">
        <f t="shared" si="2"/>
        <v>2.1310049910066584</v>
      </c>
    </row>
    <row r="19" spans="2:12" x14ac:dyDescent="0.35">
      <c r="B19" s="1141" t="s">
        <v>5</v>
      </c>
      <c r="D19" s="934">
        <f>'21solsaad'!D15</f>
        <v>25014</v>
      </c>
      <c r="E19" s="934">
        <f>'10pendResol'!H18</f>
        <v>61</v>
      </c>
      <c r="F19" s="1045">
        <f t="shared" si="3"/>
        <v>0.24386343647557368</v>
      </c>
      <c r="G19" s="930"/>
      <c r="H19" s="934">
        <f>'10pendPrest'!H18</f>
        <v>74</v>
      </c>
      <c r="I19" s="1045">
        <f t="shared" si="0"/>
        <v>54.814814814814817</v>
      </c>
      <c r="J19" s="930"/>
      <c r="K19" s="934">
        <f t="shared" si="1"/>
        <v>135</v>
      </c>
      <c r="L19" s="1045">
        <f t="shared" si="2"/>
        <v>0.53969776924922042</v>
      </c>
    </row>
    <row r="20" spans="2:12" x14ac:dyDescent="0.35">
      <c r="B20" s="1141" t="s">
        <v>4</v>
      </c>
      <c r="D20" s="934">
        <f>'21solsaad'!D16</f>
        <v>160682</v>
      </c>
      <c r="E20" s="934">
        <f>'10pendResol'!H19</f>
        <v>6</v>
      </c>
      <c r="F20" s="1045">
        <f t="shared" si="3"/>
        <v>3.7340834692124818E-3</v>
      </c>
      <c r="G20" s="930"/>
      <c r="H20" s="934">
        <f>'10pendPrest'!H19</f>
        <v>0</v>
      </c>
      <c r="I20" s="1045">
        <f t="shared" si="0"/>
        <v>0</v>
      </c>
      <c r="J20" s="930"/>
      <c r="K20" s="934">
        <f t="shared" si="1"/>
        <v>6</v>
      </c>
      <c r="L20" s="1045">
        <f t="shared" si="2"/>
        <v>3.7340834692124818E-3</v>
      </c>
    </row>
    <row r="21" spans="2:12" x14ac:dyDescent="0.35">
      <c r="B21" s="1141" t="s">
        <v>40</v>
      </c>
      <c r="D21" s="934">
        <f>'21solsaad'!D17</f>
        <v>104747</v>
      </c>
      <c r="E21" s="934">
        <f>'10pendResol'!H20</f>
        <v>427</v>
      </c>
      <c r="F21" s="1045">
        <f t="shared" si="3"/>
        <v>0.40764890641259416</v>
      </c>
      <c r="G21" s="930"/>
      <c r="H21" s="934">
        <f>'10pendPrest'!H20</f>
        <v>1308</v>
      </c>
      <c r="I21" s="1045">
        <f t="shared" si="0"/>
        <v>75.389048991354471</v>
      </c>
      <c r="J21" s="930"/>
      <c r="K21" s="934">
        <f t="shared" si="1"/>
        <v>1735</v>
      </c>
      <c r="L21" s="1045">
        <f t="shared" si="2"/>
        <v>1.6563720202010559</v>
      </c>
    </row>
    <row r="22" spans="2:12" x14ac:dyDescent="0.35">
      <c r="B22" s="1141" t="s">
        <v>41</v>
      </c>
      <c r="D22" s="934">
        <f>'21solsaad'!D18</f>
        <v>423410</v>
      </c>
      <c r="E22" s="934">
        <f>'10pendResol'!H21</f>
        <v>12229</v>
      </c>
      <c r="F22" s="1045">
        <f t="shared" si="3"/>
        <v>2.888217094541933</v>
      </c>
      <c r="G22" s="930"/>
      <c r="H22" s="934">
        <f>'10pendPrest'!H21</f>
        <v>35861</v>
      </c>
      <c r="I22" s="1045">
        <f t="shared" si="0"/>
        <v>74.57059679767103</v>
      </c>
      <c r="J22" s="930"/>
      <c r="K22" s="934">
        <f t="shared" si="1"/>
        <v>48090</v>
      </c>
      <c r="L22" s="1045">
        <f t="shared" si="2"/>
        <v>11.357785597883847</v>
      </c>
    </row>
    <row r="23" spans="2:12" x14ac:dyDescent="0.35">
      <c r="B23" s="1141" t="s">
        <v>3</v>
      </c>
      <c r="D23" s="934">
        <f>'21solsaad'!D19</f>
        <v>239221</v>
      </c>
      <c r="E23" s="934">
        <f>'10pendResol'!H22</f>
        <v>8664</v>
      </c>
      <c r="F23" s="1045">
        <f t="shared" si="3"/>
        <v>3.6217556151006809</v>
      </c>
      <c r="G23" s="930"/>
      <c r="H23" s="934">
        <f>'10pendPrest'!H22</f>
        <v>6501</v>
      </c>
      <c r="I23" s="1045">
        <f t="shared" si="0"/>
        <v>42.868447082096935</v>
      </c>
      <c r="J23" s="930"/>
      <c r="K23" s="934">
        <f t="shared" si="1"/>
        <v>15165</v>
      </c>
      <c r="L23" s="1045">
        <f t="shared" si="2"/>
        <v>6.3393263969300353</v>
      </c>
    </row>
    <row r="24" spans="2:12" x14ac:dyDescent="0.35">
      <c r="B24" s="1141" t="s">
        <v>2</v>
      </c>
      <c r="D24" s="934">
        <f>'21solsaad'!D20</f>
        <v>61962</v>
      </c>
      <c r="E24" s="934">
        <f>'10pendResol'!H23</f>
        <v>886</v>
      </c>
      <c r="F24" s="1045">
        <f t="shared" si="3"/>
        <v>1.429908653690972</v>
      </c>
      <c r="G24" s="930"/>
      <c r="H24" s="934">
        <f>'10pendPrest'!H23</f>
        <v>3955</v>
      </c>
      <c r="I24" s="1045">
        <f t="shared" si="0"/>
        <v>81.69799628175997</v>
      </c>
      <c r="J24" s="930"/>
      <c r="K24" s="934">
        <f t="shared" si="1"/>
        <v>4841</v>
      </c>
      <c r="L24" s="1045">
        <f t="shared" si="2"/>
        <v>7.8128530389593625</v>
      </c>
    </row>
    <row r="25" spans="2:12" x14ac:dyDescent="0.35">
      <c r="B25" s="1141" t="s">
        <v>35</v>
      </c>
      <c r="D25" s="934">
        <f>'21solsaad'!D21</f>
        <v>100175</v>
      </c>
      <c r="E25" s="934">
        <f>'10pendResol'!H24</f>
        <v>21</v>
      </c>
      <c r="F25" s="1045">
        <f t="shared" si="3"/>
        <v>2.0963314200149737E-2</v>
      </c>
      <c r="G25" s="930"/>
      <c r="H25" s="934">
        <f>'10pendPrest'!H24</f>
        <v>514</v>
      </c>
      <c r="I25" s="1045">
        <f t="shared" si="0"/>
        <v>96.074766355140184</v>
      </c>
      <c r="J25" s="930"/>
      <c r="K25" s="934">
        <f t="shared" si="1"/>
        <v>535</v>
      </c>
      <c r="L25" s="1045">
        <f t="shared" si="2"/>
        <v>0.5340653855752433</v>
      </c>
    </row>
    <row r="26" spans="2:12" x14ac:dyDescent="0.35">
      <c r="B26" s="1141" t="s">
        <v>42</v>
      </c>
      <c r="D26" s="934">
        <f>'21solsaad'!D22</f>
        <v>282861</v>
      </c>
      <c r="E26" s="934">
        <f>'10pendResol'!H25</f>
        <v>114</v>
      </c>
      <c r="F26" s="1045">
        <f t="shared" si="3"/>
        <v>4.0302480723747702E-2</v>
      </c>
      <c r="G26" s="930"/>
      <c r="H26" s="934">
        <f>'10pendPrest'!H25</f>
        <v>12396</v>
      </c>
      <c r="I26" s="1045">
        <f t="shared" si="0"/>
        <v>99.088729016786573</v>
      </c>
      <c r="J26" s="930"/>
      <c r="K26" s="934">
        <f t="shared" si="1"/>
        <v>12510</v>
      </c>
      <c r="L26" s="1045">
        <f t="shared" si="2"/>
        <v>4.4226669636323139</v>
      </c>
    </row>
    <row r="27" spans="2:12" x14ac:dyDescent="0.35">
      <c r="B27" s="1141" t="s">
        <v>43</v>
      </c>
      <c r="D27" s="934">
        <f>'21solsaad'!D23</f>
        <v>74212</v>
      </c>
      <c r="E27" s="934">
        <f>'10pendResol'!H26</f>
        <v>3439</v>
      </c>
      <c r="F27" s="1045">
        <f t="shared" si="3"/>
        <v>4.6340214520562713</v>
      </c>
      <c r="G27" s="930"/>
      <c r="H27" s="934">
        <f>'10pendPrest'!H26</f>
        <v>7216</v>
      </c>
      <c r="I27" s="1045">
        <f t="shared" si="0"/>
        <v>67.724073205068052</v>
      </c>
      <c r="J27" s="930"/>
      <c r="K27" s="934">
        <f t="shared" si="1"/>
        <v>10655</v>
      </c>
      <c r="L27" s="1045">
        <f t="shared" si="2"/>
        <v>14.357516304640757</v>
      </c>
    </row>
    <row r="28" spans="2:12" x14ac:dyDescent="0.35">
      <c r="B28" s="1141" t="s">
        <v>44</v>
      </c>
      <c r="D28" s="934">
        <f>'21solsaad'!D24</f>
        <v>24006</v>
      </c>
      <c r="E28" s="934">
        <f>'10pendResol'!H27</f>
        <v>83</v>
      </c>
      <c r="F28" s="1045">
        <f t="shared" si="3"/>
        <v>0.34574689660918101</v>
      </c>
      <c r="G28" s="930"/>
      <c r="H28" s="934">
        <f>'10pendPrest'!H27</f>
        <v>387</v>
      </c>
      <c r="I28" s="1045">
        <f t="shared" si="0"/>
        <v>82.340425531914889</v>
      </c>
      <c r="J28" s="930"/>
      <c r="K28" s="934">
        <f t="shared" si="1"/>
        <v>470</v>
      </c>
      <c r="L28" s="1045">
        <f t="shared" si="2"/>
        <v>1.9578438723652418</v>
      </c>
    </row>
    <row r="29" spans="2:12" x14ac:dyDescent="0.35">
      <c r="B29" s="1141" t="s">
        <v>45</v>
      </c>
      <c r="D29" s="934">
        <f>'21solsaad'!D25</f>
        <v>120998</v>
      </c>
      <c r="E29" s="934">
        <f>'10pendResol'!H28</f>
        <v>138</v>
      </c>
      <c r="F29" s="1045">
        <f t="shared" si="3"/>
        <v>0.11405147192515579</v>
      </c>
      <c r="G29" s="930"/>
      <c r="H29" s="934">
        <f>'10pendPrest'!H28</f>
        <v>8709</v>
      </c>
      <c r="I29" s="1045">
        <f t="shared" si="0"/>
        <v>98.440149203119702</v>
      </c>
      <c r="J29" s="930"/>
      <c r="K29" s="934">
        <f t="shared" si="1"/>
        <v>8847</v>
      </c>
      <c r="L29" s="1045">
        <f t="shared" si="2"/>
        <v>7.3116911023322695</v>
      </c>
    </row>
    <row r="30" spans="2:12" x14ac:dyDescent="0.35">
      <c r="B30" s="1141" t="s">
        <v>46</v>
      </c>
      <c r="D30" s="934">
        <f>'21solsaad'!D26</f>
        <v>15153</v>
      </c>
      <c r="E30" s="934">
        <f>'10pendResol'!H29</f>
        <v>4</v>
      </c>
      <c r="F30" s="1045">
        <f t="shared" si="3"/>
        <v>2.6397413053520752E-2</v>
      </c>
      <c r="G30" s="930"/>
      <c r="H30" s="934">
        <f>'10pendPrest'!H29</f>
        <v>238</v>
      </c>
      <c r="I30" s="1045">
        <f t="shared" si="0"/>
        <v>98.347107438016536</v>
      </c>
      <c r="J30" s="930"/>
      <c r="K30" s="934">
        <f t="shared" si="1"/>
        <v>242</v>
      </c>
      <c r="L30" s="1045">
        <f t="shared" si="2"/>
        <v>1.5970434897380057</v>
      </c>
    </row>
    <row r="31" spans="2:12" x14ac:dyDescent="0.35">
      <c r="B31" s="1142" t="s">
        <v>1</v>
      </c>
      <c r="D31" s="1128">
        <f>'21solsaad'!D27</f>
        <v>5897</v>
      </c>
      <c r="E31" s="1128">
        <f>'10pendResol'!H30</f>
        <v>33</v>
      </c>
      <c r="F31" s="1046">
        <f t="shared" si="3"/>
        <v>0.55960657961675431</v>
      </c>
      <c r="G31" s="930"/>
      <c r="H31" s="1128">
        <f>'10pendPrest'!H30</f>
        <v>135</v>
      </c>
      <c r="I31" s="1046">
        <f t="shared" si="0"/>
        <v>80.357142857142861</v>
      </c>
      <c r="J31" s="930"/>
      <c r="K31" s="1128">
        <f t="shared" si="1"/>
        <v>168</v>
      </c>
      <c r="L31" s="1046">
        <f t="shared" si="2"/>
        <v>2.8489062235034766</v>
      </c>
    </row>
    <row r="32" spans="2:12" x14ac:dyDescent="0.35">
      <c r="B32" s="1309" t="s">
        <v>0</v>
      </c>
      <c r="D32" s="1310">
        <f>SUM(D14:D31)</f>
        <v>2355270</v>
      </c>
      <c r="E32" s="1310">
        <f>SUM(E14:E31)</f>
        <v>51523</v>
      </c>
      <c r="F32" s="1299">
        <f>E32/$D32*100</f>
        <v>2.1875623601540375</v>
      </c>
      <c r="G32" s="1277"/>
      <c r="H32" s="1310">
        <f>SUM(H14:H31)</f>
        <v>92363</v>
      </c>
      <c r="I32" s="1299">
        <f t="shared" si="0"/>
        <v>64.191790723211426</v>
      </c>
      <c r="J32" s="1277"/>
      <c r="K32" s="1310">
        <f>SUM(K14:K31)</f>
        <v>143886</v>
      </c>
      <c r="L32" s="1299">
        <f t="shared" si="2"/>
        <v>6.1091085098523736</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63" t="s">
        <v>461</v>
      </c>
      <c r="C6" s="1563"/>
      <c r="D6" s="1563"/>
      <c r="E6" s="1563"/>
      <c r="F6" s="1563"/>
      <c r="G6" s="1563"/>
      <c r="H6" s="1563"/>
      <c r="I6" s="1563"/>
      <c r="J6" s="1563"/>
      <c r="K6" s="1563"/>
      <c r="L6" s="1563"/>
      <c r="M6" s="1563"/>
      <c r="N6" s="1563"/>
      <c r="O6" s="99"/>
    </row>
    <row r="7" spans="1:17" s="4" customFormat="1" ht="11.25" customHeight="1" x14ac:dyDescent="0.25">
      <c r="A7" s="97"/>
      <c r="B7" s="1563"/>
      <c r="C7" s="1563"/>
      <c r="D7" s="1563"/>
      <c r="E7" s="1563"/>
      <c r="F7" s="1563"/>
      <c r="G7" s="1563"/>
      <c r="H7" s="1563"/>
      <c r="I7" s="1563"/>
      <c r="J7" s="1563"/>
      <c r="K7" s="1563"/>
      <c r="L7" s="1563"/>
      <c r="M7" s="1563"/>
      <c r="N7" s="1563"/>
      <c r="O7" s="99"/>
    </row>
    <row r="8" spans="1:17" s="4" customFormat="1" ht="15.75" customHeight="1" x14ac:dyDescent="0.25">
      <c r="A8" s="97"/>
      <c r="B8" s="1702" t="s">
        <v>499</v>
      </c>
      <c r="C8" s="1702"/>
      <c r="D8" s="1702"/>
      <c r="E8" s="1702"/>
      <c r="F8" s="1702"/>
      <c r="G8" s="1702"/>
      <c r="H8" s="1702"/>
      <c r="I8" s="1702"/>
      <c r="J8" s="1702"/>
      <c r="K8" s="1702"/>
      <c r="L8" s="1702"/>
      <c r="M8" s="1702"/>
      <c r="N8" s="1702"/>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56" t="s">
        <v>0</v>
      </c>
      <c r="D11" s="1756"/>
      <c r="E11" s="1756"/>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358976</v>
      </c>
      <c r="D13" s="102">
        <v>347017</v>
      </c>
      <c r="E13" s="102">
        <v>11959</v>
      </c>
      <c r="F13" s="103">
        <v>0.96668579515065078</v>
      </c>
      <c r="G13" s="103">
        <v>3.3314204849349258E-2</v>
      </c>
      <c r="I13" s="101">
        <v>7</v>
      </c>
      <c r="J13" s="101">
        <v>1</v>
      </c>
      <c r="K13" s="101">
        <v>8</v>
      </c>
      <c r="L13" s="100" t="s">
        <v>4</v>
      </c>
      <c r="M13" s="102">
        <v>127186</v>
      </c>
      <c r="N13" s="102">
        <v>200</v>
      </c>
      <c r="O13" s="103">
        <f t="shared" ref="O13:P28" si="0">INDEX($B$13:$G$32,$K13,O$11)</f>
        <v>0.99842996875637824</v>
      </c>
      <c r="P13" s="103">
        <f t="shared" si="0"/>
        <v>1.5700312436217482E-3</v>
      </c>
      <c r="Q13" s="103">
        <f>$F$32</f>
        <v>0.93713660339127769</v>
      </c>
    </row>
    <row r="14" spans="1:17" s="100" customFormat="1" ht="14.5" x14ac:dyDescent="0.35">
      <c r="B14" s="100" t="s">
        <v>7</v>
      </c>
      <c r="C14" s="102">
        <v>49909</v>
      </c>
      <c r="D14" s="102">
        <v>49822</v>
      </c>
      <c r="E14" s="102">
        <v>87</v>
      </c>
      <c r="F14" s="103">
        <v>0.99825682742591515</v>
      </c>
      <c r="G14" s="103">
        <v>1.7431725740848344E-3</v>
      </c>
      <c r="I14" s="101">
        <v>2</v>
      </c>
      <c r="J14" s="101">
        <v>2</v>
      </c>
      <c r="K14" s="101">
        <v>2</v>
      </c>
      <c r="L14" s="100" t="s">
        <v>7</v>
      </c>
      <c r="M14" s="102">
        <v>49822</v>
      </c>
      <c r="N14" s="102">
        <v>87</v>
      </c>
      <c r="O14" s="103">
        <f t="shared" si="0"/>
        <v>0.99825682742591515</v>
      </c>
      <c r="P14" s="103">
        <f t="shared" si="0"/>
        <v>1.7431725740848344E-3</v>
      </c>
      <c r="Q14" s="103">
        <f t="shared" ref="Q14:Q32" si="1">$F$32</f>
        <v>0.93713660339127769</v>
      </c>
    </row>
    <row r="15" spans="1:17" s="100" customFormat="1" ht="14.5" x14ac:dyDescent="0.35">
      <c r="B15" s="100" t="s">
        <v>37</v>
      </c>
      <c r="C15" s="102">
        <v>34277</v>
      </c>
      <c r="D15" s="102">
        <v>33854</v>
      </c>
      <c r="E15" s="102">
        <v>423</v>
      </c>
      <c r="F15" s="103">
        <v>0.98765936342153626</v>
      </c>
      <c r="G15" s="103">
        <v>1.2340636578463692E-2</v>
      </c>
      <c r="I15" s="101">
        <v>5</v>
      </c>
      <c r="J15" s="101">
        <v>3</v>
      </c>
      <c r="K15" s="101">
        <v>13</v>
      </c>
      <c r="L15" s="100" t="s">
        <v>35</v>
      </c>
      <c r="M15" s="102">
        <v>93892</v>
      </c>
      <c r="N15" s="102">
        <v>570</v>
      </c>
      <c r="O15" s="103">
        <f t="shared" si="0"/>
        <v>0.99396582752853002</v>
      </c>
      <c r="P15" s="103">
        <f t="shared" si="0"/>
        <v>6.0341724714700088E-3</v>
      </c>
      <c r="Q15" s="103">
        <f t="shared" si="1"/>
        <v>0.93713660339127769</v>
      </c>
    </row>
    <row r="16" spans="1:17" s="100" customFormat="1" ht="14.5" x14ac:dyDescent="0.35">
      <c r="B16" s="100" t="s">
        <v>38</v>
      </c>
      <c r="C16" s="102">
        <v>38218</v>
      </c>
      <c r="D16" s="102">
        <v>34248</v>
      </c>
      <c r="E16" s="102">
        <v>3970</v>
      </c>
      <c r="F16" s="103">
        <v>0.89612224606206503</v>
      </c>
      <c r="G16" s="103">
        <v>0.10387775393793501</v>
      </c>
      <c r="I16" s="101">
        <v>16</v>
      </c>
      <c r="J16" s="101">
        <v>4</v>
      </c>
      <c r="K16" s="101">
        <v>5</v>
      </c>
      <c r="L16" s="100" t="s">
        <v>6</v>
      </c>
      <c r="M16" s="102">
        <v>71093</v>
      </c>
      <c r="N16" s="102">
        <v>839</v>
      </c>
      <c r="O16" s="103">
        <f t="shared" si="0"/>
        <v>0.98833620641717179</v>
      </c>
      <c r="P16" s="103">
        <f t="shared" si="0"/>
        <v>1.1663793582828227E-2</v>
      </c>
      <c r="Q16" s="103">
        <f t="shared" si="1"/>
        <v>0.93713660339127769</v>
      </c>
    </row>
    <row r="17" spans="2:17" s="100" customFormat="1" ht="14.5" x14ac:dyDescent="0.35">
      <c r="B17" s="100" t="s">
        <v>6</v>
      </c>
      <c r="C17" s="102">
        <v>71932</v>
      </c>
      <c r="D17" s="102">
        <v>71093</v>
      </c>
      <c r="E17" s="102">
        <v>839</v>
      </c>
      <c r="F17" s="103">
        <v>0.98833620641717179</v>
      </c>
      <c r="G17" s="103">
        <v>1.1663793582828227E-2</v>
      </c>
      <c r="I17" s="101">
        <v>4</v>
      </c>
      <c r="J17" s="101">
        <v>5</v>
      </c>
      <c r="K17" s="101">
        <v>3</v>
      </c>
      <c r="L17" s="100" t="s">
        <v>37</v>
      </c>
      <c r="M17" s="102">
        <v>33854</v>
      </c>
      <c r="N17" s="102">
        <v>423</v>
      </c>
      <c r="O17" s="103">
        <f t="shared" si="0"/>
        <v>0.98765936342153626</v>
      </c>
      <c r="P17" s="103">
        <f t="shared" si="0"/>
        <v>1.2340636578463692E-2</v>
      </c>
      <c r="Q17" s="103">
        <f t="shared" si="1"/>
        <v>0.93713660339127769</v>
      </c>
    </row>
    <row r="18" spans="2:17" s="100" customFormat="1" ht="14.5" x14ac:dyDescent="0.35">
      <c r="B18" s="100" t="s">
        <v>5</v>
      </c>
      <c r="C18" s="102">
        <v>19929</v>
      </c>
      <c r="D18" s="102">
        <v>18907</v>
      </c>
      <c r="E18" s="102">
        <v>1022</v>
      </c>
      <c r="F18" s="103">
        <v>0.94871794871794868</v>
      </c>
      <c r="G18" s="103">
        <v>5.128205128205128E-2</v>
      </c>
      <c r="I18" s="101">
        <v>9</v>
      </c>
      <c r="J18" s="101">
        <v>6</v>
      </c>
      <c r="K18" s="101">
        <v>17</v>
      </c>
      <c r="L18" s="100" t="s">
        <v>44</v>
      </c>
      <c r="M18" s="102">
        <v>17234</v>
      </c>
      <c r="N18" s="102">
        <v>512</v>
      </c>
      <c r="O18" s="103">
        <f t="shared" si="0"/>
        <v>0.97114842781471877</v>
      </c>
      <c r="P18" s="103">
        <f t="shared" si="0"/>
        <v>2.8851572185281189E-2</v>
      </c>
      <c r="Q18" s="103">
        <f t="shared" si="1"/>
        <v>0.93713660339127769</v>
      </c>
    </row>
    <row r="19" spans="2:17" s="100" customFormat="1" ht="14.5" x14ac:dyDescent="0.35">
      <c r="B19" s="100" t="s">
        <v>40</v>
      </c>
      <c r="C19" s="102">
        <v>84630</v>
      </c>
      <c r="D19" s="102">
        <v>81518</v>
      </c>
      <c r="E19" s="102">
        <v>3112</v>
      </c>
      <c r="F19" s="103">
        <v>0.96322816967978253</v>
      </c>
      <c r="G19" s="103">
        <v>3.677183032021742E-2</v>
      </c>
      <c r="I19" s="101">
        <v>8</v>
      </c>
      <c r="J19" s="101">
        <v>7</v>
      </c>
      <c r="K19" s="101">
        <v>1</v>
      </c>
      <c r="L19" s="100" t="s">
        <v>8</v>
      </c>
      <c r="M19" s="102">
        <v>347017</v>
      </c>
      <c r="N19" s="102">
        <v>11959</v>
      </c>
      <c r="O19" s="103">
        <f t="shared" si="0"/>
        <v>0.96668579515065078</v>
      </c>
      <c r="P19" s="103">
        <f t="shared" si="0"/>
        <v>3.3314204849349258E-2</v>
      </c>
      <c r="Q19" s="103">
        <f t="shared" si="1"/>
        <v>0.93713660339127769</v>
      </c>
    </row>
    <row r="20" spans="2:17" s="100" customFormat="1" ht="14.5" x14ac:dyDescent="0.35">
      <c r="B20" s="100" t="s">
        <v>4</v>
      </c>
      <c r="C20" s="102">
        <v>127386</v>
      </c>
      <c r="D20" s="102">
        <v>127186</v>
      </c>
      <c r="E20" s="102">
        <v>200</v>
      </c>
      <c r="F20" s="103">
        <v>0.99842996875637824</v>
      </c>
      <c r="G20" s="103">
        <v>1.5700312436217482E-3</v>
      </c>
      <c r="I20" s="101">
        <v>1</v>
      </c>
      <c r="J20" s="101">
        <v>8</v>
      </c>
      <c r="K20" s="101">
        <v>7</v>
      </c>
      <c r="L20" s="100" t="s">
        <v>40</v>
      </c>
      <c r="M20" s="102">
        <v>81518</v>
      </c>
      <c r="N20" s="102">
        <v>3112</v>
      </c>
      <c r="O20" s="103">
        <f t="shared" si="0"/>
        <v>0.96322816967978253</v>
      </c>
      <c r="P20" s="103">
        <f t="shared" si="0"/>
        <v>3.677183032021742E-2</v>
      </c>
      <c r="Q20" s="103">
        <f t="shared" si="1"/>
        <v>0.93713660339127769</v>
      </c>
    </row>
    <row r="21" spans="2:17" s="100" customFormat="1" ht="14.5" x14ac:dyDescent="0.35">
      <c r="B21" s="100" t="s">
        <v>41</v>
      </c>
      <c r="C21" s="102">
        <v>290836</v>
      </c>
      <c r="D21" s="102">
        <v>250944</v>
      </c>
      <c r="E21" s="102">
        <v>39892</v>
      </c>
      <c r="F21" s="103">
        <v>0.86283678774292039</v>
      </c>
      <c r="G21" s="103">
        <v>0.13716321225707959</v>
      </c>
      <c r="I21" s="101">
        <v>19</v>
      </c>
      <c r="J21" s="101">
        <v>9</v>
      </c>
      <c r="K21" s="101">
        <v>6</v>
      </c>
      <c r="L21" s="100" t="s">
        <v>5</v>
      </c>
      <c r="M21" s="102">
        <v>18907</v>
      </c>
      <c r="N21" s="102">
        <v>1022</v>
      </c>
      <c r="O21" s="103">
        <f t="shared" si="0"/>
        <v>0.94871794871794868</v>
      </c>
      <c r="P21" s="103">
        <f t="shared" si="0"/>
        <v>5.128205128205128E-2</v>
      </c>
      <c r="Q21" s="103">
        <f t="shared" si="1"/>
        <v>0.93713660339127769</v>
      </c>
    </row>
    <row r="22" spans="2:17" s="100" customFormat="1" ht="14.5" x14ac:dyDescent="0.35">
      <c r="B22" s="100" t="s">
        <v>39</v>
      </c>
      <c r="C22" s="102">
        <v>1749</v>
      </c>
      <c r="D22" s="102">
        <v>1645</v>
      </c>
      <c r="E22" s="102">
        <v>104</v>
      </c>
      <c r="F22" s="103">
        <v>0.9405374499714122</v>
      </c>
      <c r="G22" s="103">
        <v>5.9462550028587767E-2</v>
      </c>
      <c r="I22" s="101">
        <v>11</v>
      </c>
      <c r="J22" s="101">
        <v>10</v>
      </c>
      <c r="K22" s="101">
        <v>11</v>
      </c>
      <c r="L22" s="100" t="s">
        <v>3</v>
      </c>
      <c r="M22" s="102">
        <v>180393</v>
      </c>
      <c r="N22" s="102">
        <v>9857</v>
      </c>
      <c r="O22" s="103">
        <f t="shared" si="0"/>
        <v>0.94818922470433642</v>
      </c>
      <c r="P22" s="103">
        <f t="shared" si="0"/>
        <v>5.1810775295663601E-2</v>
      </c>
      <c r="Q22" s="103">
        <f t="shared" si="1"/>
        <v>0.93713660339127769</v>
      </c>
    </row>
    <row r="23" spans="2:17" s="100" customFormat="1" ht="14.5" x14ac:dyDescent="0.35">
      <c r="B23" s="100" t="s">
        <v>3</v>
      </c>
      <c r="C23" s="102">
        <v>190250</v>
      </c>
      <c r="D23" s="102">
        <v>180393</v>
      </c>
      <c r="E23" s="102">
        <v>9857</v>
      </c>
      <c r="F23" s="103">
        <v>0.94818922470433642</v>
      </c>
      <c r="G23" s="103">
        <v>5.1810775295663601E-2</v>
      </c>
      <c r="I23" s="101">
        <v>10</v>
      </c>
      <c r="J23" s="101">
        <v>11</v>
      </c>
      <c r="K23" s="101">
        <v>10</v>
      </c>
      <c r="L23" s="100" t="s">
        <v>39</v>
      </c>
      <c r="M23" s="102">
        <v>1645</v>
      </c>
      <c r="N23" s="102">
        <v>104</v>
      </c>
      <c r="O23" s="103">
        <f t="shared" si="0"/>
        <v>0.9405374499714122</v>
      </c>
      <c r="P23" s="103">
        <f t="shared" si="0"/>
        <v>5.9462550028587767E-2</v>
      </c>
      <c r="Q23" s="103">
        <f t="shared" si="1"/>
        <v>0.93713660339127769</v>
      </c>
    </row>
    <row r="24" spans="2:17" s="100" customFormat="1" ht="14.5" x14ac:dyDescent="0.35">
      <c r="B24" s="100" t="s">
        <v>2</v>
      </c>
      <c r="C24" s="102">
        <v>42215</v>
      </c>
      <c r="D24" s="102">
        <v>37186</v>
      </c>
      <c r="E24" s="102">
        <v>5029</v>
      </c>
      <c r="F24" s="103">
        <v>0.88087172805874692</v>
      </c>
      <c r="G24" s="103">
        <v>0.11912827194125311</v>
      </c>
      <c r="I24" s="101">
        <v>17</v>
      </c>
      <c r="J24" s="101">
        <v>12</v>
      </c>
      <c r="K24" s="101">
        <v>14</v>
      </c>
      <c r="L24" s="100" t="s">
        <v>42</v>
      </c>
      <c r="M24" s="102">
        <v>213333</v>
      </c>
      <c r="N24" s="102">
        <v>14181</v>
      </c>
      <c r="O24" s="103">
        <f t="shared" si="0"/>
        <v>0.93766976977240957</v>
      </c>
      <c r="P24" s="103">
        <f t="shared" si="0"/>
        <v>6.2330230227590391E-2</v>
      </c>
      <c r="Q24" s="103">
        <f t="shared" si="1"/>
        <v>0.93713660339127769</v>
      </c>
    </row>
    <row r="25" spans="2:17" s="100" customFormat="1" ht="14.5" x14ac:dyDescent="0.35">
      <c r="B25" s="100" t="s">
        <v>35</v>
      </c>
      <c r="C25" s="102">
        <v>94462</v>
      </c>
      <c r="D25" s="102">
        <v>93892</v>
      </c>
      <c r="E25" s="102">
        <v>570</v>
      </c>
      <c r="F25" s="103">
        <v>0.99396582752853002</v>
      </c>
      <c r="G25" s="103">
        <v>6.0341724714700088E-3</v>
      </c>
      <c r="I25" s="101">
        <v>3</v>
      </c>
      <c r="J25" s="101">
        <v>13</v>
      </c>
      <c r="K25" s="101">
        <v>20</v>
      </c>
      <c r="L25" s="100" t="s">
        <v>108</v>
      </c>
      <c r="M25" s="102">
        <v>1694611</v>
      </c>
      <c r="N25" s="102">
        <v>113675</v>
      </c>
      <c r="O25" s="103">
        <f t="shared" si="0"/>
        <v>0.93713660339127769</v>
      </c>
      <c r="P25" s="103">
        <f t="shared" si="0"/>
        <v>6.2863396608722297E-2</v>
      </c>
      <c r="Q25" s="103">
        <f t="shared" si="1"/>
        <v>0.93713660339127769</v>
      </c>
    </row>
    <row r="26" spans="2:17" s="100" customFormat="1" ht="14.5" x14ac:dyDescent="0.35">
      <c r="B26" s="100" t="s">
        <v>42</v>
      </c>
      <c r="C26" s="102">
        <v>227514</v>
      </c>
      <c r="D26" s="102">
        <v>213333</v>
      </c>
      <c r="E26" s="102">
        <v>14181</v>
      </c>
      <c r="F26" s="103">
        <v>0.93766976977240957</v>
      </c>
      <c r="G26" s="103">
        <v>6.2330230227590391E-2</v>
      </c>
      <c r="I26" s="101">
        <v>12</v>
      </c>
      <c r="J26" s="101">
        <v>14</v>
      </c>
      <c r="K26" s="101">
        <v>15</v>
      </c>
      <c r="L26" s="100" t="s">
        <v>47</v>
      </c>
      <c r="M26" s="102">
        <v>2368</v>
      </c>
      <c r="N26" s="102">
        <v>196</v>
      </c>
      <c r="O26" s="103">
        <f t="shared" si="0"/>
        <v>0.92355694227769114</v>
      </c>
      <c r="P26" s="103">
        <f t="shared" si="0"/>
        <v>7.6443057722308888E-2</v>
      </c>
      <c r="Q26" s="103">
        <f t="shared" si="1"/>
        <v>0.93713660339127769</v>
      </c>
    </row>
    <row r="27" spans="2:17" s="100" customFormat="1" ht="14.5" x14ac:dyDescent="0.35">
      <c r="B27" s="100" t="s">
        <v>47</v>
      </c>
      <c r="C27" s="102">
        <v>2564</v>
      </c>
      <c r="D27" s="102">
        <v>2368</v>
      </c>
      <c r="E27" s="102">
        <v>196</v>
      </c>
      <c r="F27" s="103">
        <v>0.92355694227769114</v>
      </c>
      <c r="G27" s="103">
        <v>7.6443057722308888E-2</v>
      </c>
      <c r="I27" s="101">
        <v>14</v>
      </c>
      <c r="J27" s="101">
        <v>15</v>
      </c>
      <c r="K27" s="101">
        <v>19</v>
      </c>
      <c r="L27" s="100" t="s">
        <v>46</v>
      </c>
      <c r="M27" s="102">
        <v>9560</v>
      </c>
      <c r="N27" s="102">
        <v>1094</v>
      </c>
      <c r="O27" s="103">
        <f t="shared" si="0"/>
        <v>0.8973155622301483</v>
      </c>
      <c r="P27" s="103">
        <f t="shared" si="0"/>
        <v>0.1026844377698517</v>
      </c>
      <c r="Q27" s="103">
        <f t="shared" si="1"/>
        <v>0.93713660339127769</v>
      </c>
    </row>
    <row r="28" spans="2:17" s="100" customFormat="1" ht="14.5" x14ac:dyDescent="0.35">
      <c r="B28" s="100" t="s">
        <v>43</v>
      </c>
      <c r="C28" s="102">
        <v>57938</v>
      </c>
      <c r="D28" s="102">
        <v>50387</v>
      </c>
      <c r="E28" s="102">
        <v>7551</v>
      </c>
      <c r="F28" s="103">
        <v>0.86967102765024684</v>
      </c>
      <c r="G28" s="103">
        <v>0.13032897234975319</v>
      </c>
      <c r="I28" s="101">
        <v>18</v>
      </c>
      <c r="J28" s="101">
        <v>16</v>
      </c>
      <c r="K28" s="101">
        <v>4</v>
      </c>
      <c r="L28" s="100" t="s">
        <v>38</v>
      </c>
      <c r="M28" s="102">
        <v>34248</v>
      </c>
      <c r="N28" s="102">
        <v>3970</v>
      </c>
      <c r="O28" s="103">
        <f t="shared" si="0"/>
        <v>0.89612224606206503</v>
      </c>
      <c r="P28" s="103">
        <f t="shared" si="0"/>
        <v>0.10387775393793501</v>
      </c>
      <c r="Q28" s="103">
        <f t="shared" si="1"/>
        <v>0.93713660339127769</v>
      </c>
    </row>
    <row r="29" spans="2:17" s="100" customFormat="1" ht="14.5" x14ac:dyDescent="0.35">
      <c r="B29" s="100" t="s">
        <v>44</v>
      </c>
      <c r="C29" s="102">
        <v>17746</v>
      </c>
      <c r="D29" s="102">
        <v>17234</v>
      </c>
      <c r="E29" s="102">
        <v>512</v>
      </c>
      <c r="F29" s="103">
        <v>0.97114842781471877</v>
      </c>
      <c r="G29" s="103">
        <v>2.8851572185281189E-2</v>
      </c>
      <c r="I29" s="101">
        <v>6</v>
      </c>
      <c r="J29" s="101">
        <v>17</v>
      </c>
      <c r="K29" s="101">
        <v>12</v>
      </c>
      <c r="L29" s="100" t="s">
        <v>2</v>
      </c>
      <c r="M29" s="102">
        <v>37186</v>
      </c>
      <c r="N29" s="102">
        <v>5029</v>
      </c>
      <c r="O29" s="103">
        <f t="shared" ref="O29:P32" si="2">INDEX($B$13:$G$32,$K29,O$11)</f>
        <v>0.88087172805874692</v>
      </c>
      <c r="P29" s="103">
        <f t="shared" si="2"/>
        <v>0.11912827194125311</v>
      </c>
      <c r="Q29" s="103">
        <f t="shared" si="1"/>
        <v>0.93713660339127769</v>
      </c>
    </row>
    <row r="30" spans="2:17" s="100" customFormat="1" ht="14.5" x14ac:dyDescent="0.35">
      <c r="B30" s="100" t="s">
        <v>45</v>
      </c>
      <c r="C30" s="102">
        <v>87101</v>
      </c>
      <c r="D30" s="102">
        <v>74024</v>
      </c>
      <c r="E30" s="102">
        <v>13077</v>
      </c>
      <c r="F30" s="103">
        <v>0.84986395104533818</v>
      </c>
      <c r="G30" s="103">
        <v>0.15013604895466182</v>
      </c>
      <c r="I30" s="101">
        <v>20</v>
      </c>
      <c r="J30" s="101">
        <v>18</v>
      </c>
      <c r="K30" s="101">
        <v>16</v>
      </c>
      <c r="L30" s="100" t="s">
        <v>43</v>
      </c>
      <c r="M30" s="102">
        <v>50387</v>
      </c>
      <c r="N30" s="102">
        <v>7551</v>
      </c>
      <c r="O30" s="103">
        <f t="shared" si="2"/>
        <v>0.86967102765024684</v>
      </c>
      <c r="P30" s="103">
        <f t="shared" si="2"/>
        <v>0.13032897234975319</v>
      </c>
      <c r="Q30" s="103">
        <f t="shared" si="1"/>
        <v>0.93713660339127769</v>
      </c>
    </row>
    <row r="31" spans="2:17" s="100" customFormat="1" ht="14.5" x14ac:dyDescent="0.35">
      <c r="B31" s="100" t="s">
        <v>46</v>
      </c>
      <c r="C31" s="102">
        <v>10654</v>
      </c>
      <c r="D31" s="102">
        <v>9560</v>
      </c>
      <c r="E31" s="102">
        <v>1094</v>
      </c>
      <c r="F31" s="103">
        <v>0.8973155622301483</v>
      </c>
      <c r="G31" s="103">
        <v>0.1026844377698517</v>
      </c>
      <c r="I31" s="101">
        <v>15</v>
      </c>
      <c r="J31" s="101">
        <v>19</v>
      </c>
      <c r="K31" s="101">
        <v>9</v>
      </c>
      <c r="L31" s="100" t="s">
        <v>41</v>
      </c>
      <c r="M31" s="102">
        <v>250944</v>
      </c>
      <c r="N31" s="102">
        <v>39892</v>
      </c>
      <c r="O31" s="103">
        <f t="shared" si="2"/>
        <v>0.86283678774292039</v>
      </c>
      <c r="P31" s="103">
        <f t="shared" si="2"/>
        <v>0.13716321225707959</v>
      </c>
      <c r="Q31" s="103">
        <f t="shared" si="1"/>
        <v>0.93713660339127769</v>
      </c>
    </row>
    <row r="32" spans="2:17" s="100" customFormat="1" ht="14.5" x14ac:dyDescent="0.35">
      <c r="B32" s="104" t="s">
        <v>108</v>
      </c>
      <c r="C32" s="105">
        <v>1808286</v>
      </c>
      <c r="D32" s="105">
        <v>1694611</v>
      </c>
      <c r="E32" s="105">
        <v>113675</v>
      </c>
      <c r="F32" s="106">
        <v>0.93713660339127769</v>
      </c>
      <c r="G32" s="106">
        <v>6.2863396608722297E-2</v>
      </c>
      <c r="I32" s="101">
        <v>13</v>
      </c>
      <c r="J32" s="101">
        <v>20</v>
      </c>
      <c r="K32" s="101">
        <v>18</v>
      </c>
      <c r="L32" s="100" t="s">
        <v>45</v>
      </c>
      <c r="M32" s="102">
        <v>74024</v>
      </c>
      <c r="N32" s="102">
        <v>13077</v>
      </c>
      <c r="O32" s="103">
        <f t="shared" si="2"/>
        <v>0.84986395104533818</v>
      </c>
      <c r="P32" s="103">
        <f t="shared" si="2"/>
        <v>0.15013604895466182</v>
      </c>
      <c r="Q32" s="103">
        <f t="shared" si="1"/>
        <v>0.93713660339127769</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462</v>
      </c>
      <c r="C6" s="1563"/>
      <c r="D6" s="1563"/>
      <c r="E6" s="1563"/>
      <c r="F6" s="1563"/>
      <c r="G6" s="1563"/>
      <c r="H6" s="1563"/>
      <c r="I6" s="1563"/>
      <c r="J6" s="1563"/>
      <c r="K6" s="1563"/>
      <c r="L6" s="1563"/>
      <c r="M6" s="1563"/>
      <c r="N6" s="1563"/>
      <c r="O6" s="1016"/>
    </row>
    <row r="7" spans="1:17" s="621" customFormat="1" ht="24.7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
        <v>499</v>
      </c>
      <c r="C8" s="1702"/>
      <c r="D8" s="1702"/>
      <c r="E8" s="1702"/>
      <c r="F8" s="1702"/>
      <c r="G8" s="1702"/>
      <c r="H8" s="1702"/>
      <c r="I8" s="1702"/>
      <c r="J8" s="1702"/>
      <c r="K8" s="1702"/>
      <c r="L8" s="1702"/>
      <c r="M8" s="1702"/>
      <c r="N8" s="170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3" t="s">
        <v>32</v>
      </c>
      <c r="D11" s="1703"/>
      <c r="E11" s="1703"/>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85057</v>
      </c>
      <c r="D13" s="1019">
        <v>83587</v>
      </c>
      <c r="E13" s="1019">
        <v>1470</v>
      </c>
      <c r="F13" s="1020">
        <v>0.98271747181301949</v>
      </c>
      <c r="G13" s="1020">
        <v>1.7282528186980495E-2</v>
      </c>
      <c r="I13" s="101">
        <v>6</v>
      </c>
      <c r="J13" s="101">
        <v>1</v>
      </c>
      <c r="K13" s="101">
        <v>2</v>
      </c>
      <c r="L13" s="101" t="s">
        <v>7</v>
      </c>
      <c r="M13" s="1019">
        <v>14506</v>
      </c>
      <c r="N13" s="1019">
        <v>7</v>
      </c>
      <c r="O13" s="1020">
        <v>0.99951767380968781</v>
      </c>
      <c r="P13" s="1020">
        <v>4.8232619031213393E-4</v>
      </c>
      <c r="Q13" s="1020">
        <v>0.96650802352781862</v>
      </c>
    </row>
    <row r="14" spans="1:17" s="101" customFormat="1" x14ac:dyDescent="0.35">
      <c r="B14" s="101" t="s">
        <v>7</v>
      </c>
      <c r="C14" s="1019">
        <v>14513</v>
      </c>
      <c r="D14" s="1019">
        <v>14506</v>
      </c>
      <c r="E14" s="1019">
        <v>7</v>
      </c>
      <c r="F14" s="1020">
        <v>0.99951767380968781</v>
      </c>
      <c r="G14" s="1020">
        <v>4.8232619031213393E-4</v>
      </c>
      <c r="I14" s="101">
        <v>1</v>
      </c>
      <c r="J14" s="101">
        <v>2</v>
      </c>
      <c r="K14" s="101">
        <v>8</v>
      </c>
      <c r="L14" s="101" t="s">
        <v>4</v>
      </c>
      <c r="M14" s="1019">
        <v>33903</v>
      </c>
      <c r="N14" s="1019">
        <v>46</v>
      </c>
      <c r="O14" s="1020">
        <v>0.99864502636307406</v>
      </c>
      <c r="P14" s="1020">
        <v>1.3549736369259772E-3</v>
      </c>
      <c r="Q14" s="1020">
        <v>0.96650802352781862</v>
      </c>
    </row>
    <row r="15" spans="1:17" s="101" customFormat="1" x14ac:dyDescent="0.35">
      <c r="B15" s="101" t="s">
        <v>37</v>
      </c>
      <c r="C15" s="1019">
        <v>7381</v>
      </c>
      <c r="D15" s="1019">
        <v>7314</v>
      </c>
      <c r="E15" s="1019">
        <v>67</v>
      </c>
      <c r="F15" s="1020">
        <v>0.99092263920877932</v>
      </c>
      <c r="G15" s="1020">
        <v>9.0773607912207014E-3</v>
      </c>
      <c r="I15" s="101">
        <v>4</v>
      </c>
      <c r="J15" s="101">
        <v>3</v>
      </c>
      <c r="K15" s="101">
        <v>13</v>
      </c>
      <c r="L15" s="101" t="s">
        <v>35</v>
      </c>
      <c r="M15" s="1019">
        <v>27658</v>
      </c>
      <c r="N15" s="1019">
        <v>38</v>
      </c>
      <c r="O15" s="1020">
        <v>0.99862796071634896</v>
      </c>
      <c r="P15" s="1020">
        <v>1.3720392836510688E-3</v>
      </c>
      <c r="Q15" s="1020">
        <v>0.96650802352781862</v>
      </c>
    </row>
    <row r="16" spans="1:17" s="101" customFormat="1" x14ac:dyDescent="0.35">
      <c r="B16" s="101" t="s">
        <v>38</v>
      </c>
      <c r="C16" s="1019">
        <v>8811</v>
      </c>
      <c r="D16" s="1019">
        <v>8229</v>
      </c>
      <c r="E16" s="1019">
        <v>582</v>
      </c>
      <c r="F16" s="1020">
        <v>0.93394620360912495</v>
      </c>
      <c r="G16" s="1020">
        <v>6.6053796390875039E-2</v>
      </c>
      <c r="I16" s="101">
        <v>17</v>
      </c>
      <c r="J16" s="101">
        <v>4</v>
      </c>
      <c r="K16" s="101">
        <v>3</v>
      </c>
      <c r="L16" s="101" t="s">
        <v>37</v>
      </c>
      <c r="M16" s="1019">
        <v>7314</v>
      </c>
      <c r="N16" s="1019">
        <v>67</v>
      </c>
      <c r="O16" s="1020">
        <v>0.99092263920877932</v>
      </c>
      <c r="P16" s="1020">
        <v>9.0773607912207014E-3</v>
      </c>
      <c r="Q16" s="1020">
        <v>0.96650802352781862</v>
      </c>
    </row>
    <row r="17" spans="2:17" s="101" customFormat="1" x14ac:dyDescent="0.35">
      <c r="B17" s="101" t="s">
        <v>6</v>
      </c>
      <c r="C17" s="1019">
        <v>24643</v>
      </c>
      <c r="D17" s="1019">
        <v>24403</v>
      </c>
      <c r="E17" s="1019">
        <v>240</v>
      </c>
      <c r="F17" s="1020">
        <v>0.99026092602361726</v>
      </c>
      <c r="G17" s="1020">
        <v>9.7390739763827464E-3</v>
      </c>
      <c r="I17" s="101">
        <v>5</v>
      </c>
      <c r="J17" s="101">
        <v>5</v>
      </c>
      <c r="K17" s="101">
        <v>5</v>
      </c>
      <c r="L17" s="101" t="s">
        <v>6</v>
      </c>
      <c r="M17" s="1019">
        <v>24403</v>
      </c>
      <c r="N17" s="1019">
        <v>240</v>
      </c>
      <c r="O17" s="1020">
        <v>0.99026092602361726</v>
      </c>
      <c r="P17" s="1020">
        <v>9.7390739763827464E-3</v>
      </c>
      <c r="Q17" s="1020">
        <v>0.96650802352781862</v>
      </c>
    </row>
    <row r="18" spans="2:17" s="101" customFormat="1" x14ac:dyDescent="0.35">
      <c r="B18" s="101" t="s">
        <v>5</v>
      </c>
      <c r="C18" s="1019">
        <v>5257</v>
      </c>
      <c r="D18" s="1019">
        <v>5106</v>
      </c>
      <c r="E18" s="1019">
        <v>151</v>
      </c>
      <c r="F18" s="1020">
        <v>0.97127639338025484</v>
      </c>
      <c r="G18" s="1020">
        <v>2.8723606619745101E-2</v>
      </c>
      <c r="I18" s="101">
        <v>9</v>
      </c>
      <c r="J18" s="101">
        <v>6</v>
      </c>
      <c r="K18" s="101">
        <v>1</v>
      </c>
      <c r="L18" s="101" t="s">
        <v>8</v>
      </c>
      <c r="M18" s="1019">
        <v>83587</v>
      </c>
      <c r="N18" s="1019">
        <v>1470</v>
      </c>
      <c r="O18" s="1020">
        <v>0.98271747181301949</v>
      </c>
      <c r="P18" s="1020">
        <v>1.7282528186980495E-2</v>
      </c>
      <c r="Q18" s="1020">
        <v>0.96650802352781862</v>
      </c>
    </row>
    <row r="19" spans="2:17" s="101" customFormat="1" x14ac:dyDescent="0.35">
      <c r="B19" s="101" t="s">
        <v>40</v>
      </c>
      <c r="C19" s="1019">
        <v>25254</v>
      </c>
      <c r="D19" s="1019">
        <v>24688</v>
      </c>
      <c r="E19" s="1019">
        <v>566</v>
      </c>
      <c r="F19" s="1020">
        <v>0.97758770887780155</v>
      </c>
      <c r="G19" s="1020">
        <v>2.2412291122198464E-2</v>
      </c>
      <c r="I19" s="101">
        <v>8</v>
      </c>
      <c r="J19" s="101">
        <v>7</v>
      </c>
      <c r="K19" s="101">
        <v>17</v>
      </c>
      <c r="L19" s="101" t="s">
        <v>44</v>
      </c>
      <c r="M19" s="1019">
        <v>3145</v>
      </c>
      <c r="N19" s="1019">
        <v>62</v>
      </c>
      <c r="O19" s="1020">
        <v>0.98066729030246336</v>
      </c>
      <c r="P19" s="1020">
        <v>1.933270969753664E-2</v>
      </c>
      <c r="Q19" s="1020">
        <v>0.96650802352781862</v>
      </c>
    </row>
    <row r="20" spans="2:17" s="101" customFormat="1" x14ac:dyDescent="0.35">
      <c r="B20" s="101" t="s">
        <v>4</v>
      </c>
      <c r="C20" s="1019">
        <v>33949</v>
      </c>
      <c r="D20" s="1019">
        <v>33903</v>
      </c>
      <c r="E20" s="1019">
        <v>46</v>
      </c>
      <c r="F20" s="1020">
        <v>0.99864502636307406</v>
      </c>
      <c r="G20" s="1020">
        <v>1.3549736369259772E-3</v>
      </c>
      <c r="I20" s="101">
        <v>2</v>
      </c>
      <c r="J20" s="101">
        <v>8</v>
      </c>
      <c r="K20" s="101">
        <v>7</v>
      </c>
      <c r="L20" s="101" t="s">
        <v>40</v>
      </c>
      <c r="M20" s="1019">
        <v>24688</v>
      </c>
      <c r="N20" s="1019">
        <v>566</v>
      </c>
      <c r="O20" s="1020">
        <v>0.97758770887780155</v>
      </c>
      <c r="P20" s="1020">
        <v>2.2412291122198464E-2</v>
      </c>
      <c r="Q20" s="1020">
        <v>0.96650802352781862</v>
      </c>
    </row>
    <row r="21" spans="2:17" s="101" customFormat="1" x14ac:dyDescent="0.35">
      <c r="B21" s="101" t="s">
        <v>41</v>
      </c>
      <c r="C21" s="1019">
        <v>49338</v>
      </c>
      <c r="D21" s="1019">
        <v>46081</v>
      </c>
      <c r="E21" s="1019">
        <v>3257</v>
      </c>
      <c r="F21" s="1020">
        <v>0.93398597429972841</v>
      </c>
      <c r="G21" s="1020">
        <v>6.6014025700271595E-2</v>
      </c>
      <c r="I21" s="101">
        <v>16</v>
      </c>
      <c r="J21" s="101">
        <v>9</v>
      </c>
      <c r="K21" s="101">
        <v>6</v>
      </c>
      <c r="L21" s="101" t="s">
        <v>5</v>
      </c>
      <c r="M21" s="1019">
        <v>5106</v>
      </c>
      <c r="N21" s="1019">
        <v>151</v>
      </c>
      <c r="O21" s="1020">
        <v>0.97127639338025484</v>
      </c>
      <c r="P21" s="1020">
        <v>2.8723606619745101E-2</v>
      </c>
      <c r="Q21" s="1020">
        <v>0.96650802352781862</v>
      </c>
    </row>
    <row r="22" spans="2:17" s="101" customFormat="1" x14ac:dyDescent="0.35">
      <c r="B22" s="101" t="s">
        <v>39</v>
      </c>
      <c r="C22" s="1019">
        <v>445</v>
      </c>
      <c r="D22" s="1019">
        <v>421</v>
      </c>
      <c r="E22" s="1019">
        <v>24</v>
      </c>
      <c r="F22" s="1020">
        <v>0.94606741573033704</v>
      </c>
      <c r="G22" s="1020">
        <v>5.3932584269662923E-2</v>
      </c>
      <c r="I22" s="101">
        <v>13</v>
      </c>
      <c r="J22" s="101">
        <v>10</v>
      </c>
      <c r="K22" s="101">
        <v>14</v>
      </c>
      <c r="L22" s="101" t="s">
        <v>42</v>
      </c>
      <c r="M22" s="1019">
        <v>68709</v>
      </c>
      <c r="N22" s="1019">
        <v>2158</v>
      </c>
      <c r="O22" s="1020">
        <v>0.96954859102261981</v>
      </c>
      <c r="P22" s="1020">
        <v>3.0451408977380162E-2</v>
      </c>
      <c r="Q22" s="1020">
        <v>0.96650802352781862</v>
      </c>
    </row>
    <row r="23" spans="2:17" s="101" customFormat="1" x14ac:dyDescent="0.35">
      <c r="B23" s="101" t="s">
        <v>3</v>
      </c>
      <c r="C23" s="1019">
        <v>50050</v>
      </c>
      <c r="D23" s="1019">
        <v>48205</v>
      </c>
      <c r="E23" s="1019">
        <v>1845</v>
      </c>
      <c r="F23" s="1020">
        <v>0.96313686313686309</v>
      </c>
      <c r="G23" s="1020">
        <v>3.6863136863136865E-2</v>
      </c>
      <c r="I23" s="101">
        <v>12</v>
      </c>
      <c r="J23" s="101">
        <v>11</v>
      </c>
      <c r="K23" s="101">
        <v>20</v>
      </c>
      <c r="L23" s="101" t="s">
        <v>108</v>
      </c>
      <c r="M23" s="1019">
        <v>442507</v>
      </c>
      <c r="N23" s="1019">
        <v>15334</v>
      </c>
      <c r="O23" s="1020">
        <v>0.96650802352781862</v>
      </c>
      <c r="P23" s="1020">
        <v>3.3491976472181391E-2</v>
      </c>
      <c r="Q23" s="1020">
        <v>0.96650802352781862</v>
      </c>
    </row>
    <row r="24" spans="2:17" s="101" customFormat="1" x14ac:dyDescent="0.35">
      <c r="B24" s="101" t="s">
        <v>2</v>
      </c>
      <c r="C24" s="1019">
        <v>12964</v>
      </c>
      <c r="D24" s="1019">
        <v>12097</v>
      </c>
      <c r="E24" s="1019">
        <v>867</v>
      </c>
      <c r="F24" s="1020">
        <v>0.93312249305769823</v>
      </c>
      <c r="G24" s="1020">
        <v>6.6877506942301754E-2</v>
      </c>
      <c r="I24" s="101">
        <v>18</v>
      </c>
      <c r="J24" s="101">
        <v>12</v>
      </c>
      <c r="K24" s="101">
        <v>11</v>
      </c>
      <c r="L24" s="101" t="s">
        <v>3</v>
      </c>
      <c r="M24" s="1019">
        <v>48205</v>
      </c>
      <c r="N24" s="1019">
        <v>1845</v>
      </c>
      <c r="O24" s="1020">
        <v>0.96313686313686309</v>
      </c>
      <c r="P24" s="1020">
        <v>3.6863136863136865E-2</v>
      </c>
      <c r="Q24" s="1020">
        <v>0.96650802352781862</v>
      </c>
    </row>
    <row r="25" spans="2:17" s="101" customFormat="1" x14ac:dyDescent="0.35">
      <c r="B25" s="101" t="s">
        <v>35</v>
      </c>
      <c r="C25" s="1019">
        <v>27696</v>
      </c>
      <c r="D25" s="1019">
        <v>27658</v>
      </c>
      <c r="E25" s="1019">
        <v>38</v>
      </c>
      <c r="F25" s="1020">
        <v>0.99862796071634896</v>
      </c>
      <c r="G25" s="1020">
        <v>1.3720392836510688E-3</v>
      </c>
      <c r="I25" s="101">
        <v>3</v>
      </c>
      <c r="J25" s="101">
        <v>13</v>
      </c>
      <c r="K25" s="101">
        <v>10</v>
      </c>
      <c r="L25" s="101" t="s">
        <v>39</v>
      </c>
      <c r="M25" s="1019">
        <v>421</v>
      </c>
      <c r="N25" s="1019">
        <v>24</v>
      </c>
      <c r="O25" s="1020">
        <v>0.94606741573033704</v>
      </c>
      <c r="P25" s="1020">
        <v>5.3932584269662923E-2</v>
      </c>
      <c r="Q25" s="1020">
        <v>0.96650802352781862</v>
      </c>
    </row>
    <row r="26" spans="2:17" s="101" customFormat="1" x14ac:dyDescent="0.35">
      <c r="B26" s="101" t="s">
        <v>42</v>
      </c>
      <c r="C26" s="1019">
        <v>70867</v>
      </c>
      <c r="D26" s="1019">
        <v>68709</v>
      </c>
      <c r="E26" s="1019">
        <v>2158</v>
      </c>
      <c r="F26" s="1020">
        <v>0.96954859102261981</v>
      </c>
      <c r="G26" s="1020">
        <v>3.0451408977380162E-2</v>
      </c>
      <c r="I26" s="101">
        <v>10</v>
      </c>
      <c r="J26" s="101">
        <v>14</v>
      </c>
      <c r="K26" s="101">
        <v>19</v>
      </c>
      <c r="L26" s="101" t="s">
        <v>46</v>
      </c>
      <c r="M26" s="1019">
        <v>2146</v>
      </c>
      <c r="N26" s="1019">
        <v>128</v>
      </c>
      <c r="O26" s="1020">
        <v>0.94371152154793314</v>
      </c>
      <c r="P26" s="1020">
        <v>5.6288478452066845E-2</v>
      </c>
      <c r="Q26" s="1020">
        <v>0.96650802352781862</v>
      </c>
    </row>
    <row r="27" spans="2:17" s="101" customFormat="1" x14ac:dyDescent="0.35">
      <c r="B27" s="101" t="s">
        <v>47</v>
      </c>
      <c r="C27" s="1019">
        <v>876</v>
      </c>
      <c r="D27" s="1019">
        <v>821</v>
      </c>
      <c r="E27" s="1019">
        <v>55</v>
      </c>
      <c r="F27" s="1020">
        <v>0.93721461187214616</v>
      </c>
      <c r="G27" s="1020">
        <v>6.2785388127853878E-2</v>
      </c>
      <c r="I27" s="101">
        <v>15</v>
      </c>
      <c r="J27" s="101">
        <v>15</v>
      </c>
      <c r="K27" s="101">
        <v>15</v>
      </c>
      <c r="L27" s="101" t="s">
        <v>47</v>
      </c>
      <c r="M27" s="1019">
        <v>821</v>
      </c>
      <c r="N27" s="1019">
        <v>55</v>
      </c>
      <c r="O27" s="1020">
        <v>0.93721461187214616</v>
      </c>
      <c r="P27" s="1020">
        <v>6.2785388127853878E-2</v>
      </c>
      <c r="Q27" s="1020">
        <v>0.96650802352781862</v>
      </c>
    </row>
    <row r="28" spans="2:17" s="101" customFormat="1" x14ac:dyDescent="0.35">
      <c r="B28" s="101" t="s">
        <v>43</v>
      </c>
      <c r="C28" s="1019">
        <v>16051</v>
      </c>
      <c r="D28" s="1019">
        <v>14616</v>
      </c>
      <c r="E28" s="1019">
        <v>1435</v>
      </c>
      <c r="F28" s="1020">
        <v>0.91059747056258178</v>
      </c>
      <c r="G28" s="1020">
        <v>8.9402529437418235E-2</v>
      </c>
      <c r="I28" s="101">
        <v>19</v>
      </c>
      <c r="J28" s="101">
        <v>16</v>
      </c>
      <c r="K28" s="101">
        <v>9</v>
      </c>
      <c r="L28" s="101" t="s">
        <v>41</v>
      </c>
      <c r="M28" s="1019">
        <v>46081</v>
      </c>
      <c r="N28" s="1019">
        <v>3257</v>
      </c>
      <c r="O28" s="1020">
        <v>0.93398597429972841</v>
      </c>
      <c r="P28" s="1020">
        <v>6.6014025700271595E-2</v>
      </c>
      <c r="Q28" s="1020">
        <v>0.96650802352781862</v>
      </c>
    </row>
    <row r="29" spans="2:17" s="101" customFormat="1" x14ac:dyDescent="0.35">
      <c r="B29" s="101" t="s">
        <v>44</v>
      </c>
      <c r="C29" s="1019">
        <v>3207</v>
      </c>
      <c r="D29" s="1019">
        <v>3145</v>
      </c>
      <c r="E29" s="1019">
        <v>62</v>
      </c>
      <c r="F29" s="1020">
        <v>0.98066729030246336</v>
      </c>
      <c r="G29" s="1020">
        <v>1.933270969753664E-2</v>
      </c>
      <c r="I29" s="101">
        <v>7</v>
      </c>
      <c r="J29" s="101">
        <v>17</v>
      </c>
      <c r="K29" s="101">
        <v>4</v>
      </c>
      <c r="L29" s="101" t="s">
        <v>38</v>
      </c>
      <c r="M29" s="1019">
        <v>8229</v>
      </c>
      <c r="N29" s="1019">
        <v>582</v>
      </c>
      <c r="O29" s="1020">
        <v>0.93394620360912495</v>
      </c>
      <c r="P29" s="1020">
        <v>6.6053796390875039E-2</v>
      </c>
      <c r="Q29" s="1020">
        <v>0.96650802352781862</v>
      </c>
    </row>
    <row r="30" spans="2:17" s="101" customFormat="1" x14ac:dyDescent="0.35">
      <c r="B30" s="101" t="s">
        <v>45</v>
      </c>
      <c r="C30" s="1019">
        <v>19208</v>
      </c>
      <c r="D30" s="1019">
        <v>16872</v>
      </c>
      <c r="E30" s="1019">
        <v>2336</v>
      </c>
      <c r="F30" s="1020">
        <v>0.87838400666389005</v>
      </c>
      <c r="G30" s="1020">
        <v>0.12161599333610995</v>
      </c>
      <c r="I30" s="101">
        <v>20</v>
      </c>
      <c r="J30" s="101">
        <v>18</v>
      </c>
      <c r="K30" s="101">
        <v>12</v>
      </c>
      <c r="L30" s="101" t="s">
        <v>2</v>
      </c>
      <c r="M30" s="1019">
        <v>12097</v>
      </c>
      <c r="N30" s="1019">
        <v>867</v>
      </c>
      <c r="O30" s="1020">
        <v>0.93312249305769823</v>
      </c>
      <c r="P30" s="1020">
        <v>6.6877506942301754E-2</v>
      </c>
      <c r="Q30" s="1020">
        <v>0.96650802352781862</v>
      </c>
    </row>
    <row r="31" spans="2:17" s="101" customFormat="1" x14ac:dyDescent="0.35">
      <c r="B31" s="101" t="s">
        <v>46</v>
      </c>
      <c r="C31" s="1019">
        <v>2274</v>
      </c>
      <c r="D31" s="1019">
        <v>2146</v>
      </c>
      <c r="E31" s="1019">
        <v>128</v>
      </c>
      <c r="F31" s="1020">
        <v>0.94371152154793314</v>
      </c>
      <c r="G31" s="1020">
        <v>5.6288478452066845E-2</v>
      </c>
      <c r="I31" s="101">
        <v>14</v>
      </c>
      <c r="J31" s="101">
        <v>19</v>
      </c>
      <c r="K31" s="101">
        <v>16</v>
      </c>
      <c r="L31" s="101" t="s">
        <v>43</v>
      </c>
      <c r="M31" s="1019">
        <v>14616</v>
      </c>
      <c r="N31" s="1019">
        <v>1435</v>
      </c>
      <c r="O31" s="1020">
        <v>0.91059747056258178</v>
      </c>
      <c r="P31" s="1020">
        <v>8.9402529437418235E-2</v>
      </c>
      <c r="Q31" s="1020">
        <v>0.96650802352781862</v>
      </c>
    </row>
    <row r="32" spans="2:17" s="101" customFormat="1" x14ac:dyDescent="0.35">
      <c r="B32" s="104" t="s">
        <v>108</v>
      </c>
      <c r="C32" s="105">
        <v>457841</v>
      </c>
      <c r="D32" s="105">
        <v>442507</v>
      </c>
      <c r="E32" s="105">
        <v>15334</v>
      </c>
      <c r="F32" s="106">
        <v>0.96650802352781862</v>
      </c>
      <c r="G32" s="106">
        <v>3.3491976472181391E-2</v>
      </c>
      <c r="I32" s="101">
        <v>11</v>
      </c>
      <c r="J32" s="101">
        <v>20</v>
      </c>
      <c r="K32" s="101">
        <v>18</v>
      </c>
      <c r="L32" s="101" t="s">
        <v>45</v>
      </c>
      <c r="M32" s="1019">
        <v>16872</v>
      </c>
      <c r="N32" s="1019">
        <v>2336</v>
      </c>
      <c r="O32" s="1020">
        <v>0.87838400666389005</v>
      </c>
      <c r="P32" s="1020">
        <v>0.12161599333610995</v>
      </c>
      <c r="Q32" s="1020">
        <v>0.96650802352781862</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31" t="s">
        <v>369</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row>
    <row r="5" spans="1:29" x14ac:dyDescent="0.35">
      <c r="B5" s="219"/>
      <c r="C5" s="219"/>
      <c r="D5" s="1432" t="s">
        <v>365</v>
      </c>
      <c r="E5" s="1432"/>
      <c r="F5" s="1432"/>
      <c r="G5" s="1432"/>
      <c r="H5" s="1432"/>
      <c r="I5" s="1432"/>
      <c r="J5" s="1432"/>
      <c r="K5" s="1432"/>
      <c r="L5" s="1432"/>
      <c r="M5" s="219"/>
      <c r="N5" s="1433" t="s">
        <v>339</v>
      </c>
      <c r="O5" s="1433"/>
      <c r="P5" s="1433"/>
      <c r="Q5" s="1433"/>
      <c r="R5" s="1433"/>
      <c r="S5" s="1433"/>
      <c r="T5" s="1433"/>
      <c r="U5" s="1433"/>
      <c r="V5" s="1433"/>
      <c r="W5" s="1433"/>
      <c r="X5" s="1433"/>
      <c r="Y5" s="1433"/>
      <c r="Z5" s="1433"/>
      <c r="AA5" s="1433"/>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41">
        <v>46022</v>
      </c>
      <c r="Y6" s="1442"/>
      <c r="Z6" s="1427">
        <v>46112</v>
      </c>
      <c r="AA6" s="1428"/>
    </row>
    <row r="7" spans="1:29" x14ac:dyDescent="0.35">
      <c r="B7" s="225"/>
      <c r="C7" s="219"/>
      <c r="D7" s="226">
        <v>43830</v>
      </c>
      <c r="E7" s="227">
        <v>44196</v>
      </c>
      <c r="F7" s="228">
        <v>44561</v>
      </c>
      <c r="G7" s="228">
        <v>44926</v>
      </c>
      <c r="H7" s="228">
        <v>45291</v>
      </c>
      <c r="I7" s="228">
        <v>45657</v>
      </c>
      <c r="J7" s="228">
        <v>46022</v>
      </c>
      <c r="K7" s="228">
        <v>46112</v>
      </c>
      <c r="L7" s="229"/>
      <c r="M7" s="219"/>
      <c r="N7" s="230" t="s">
        <v>28</v>
      </c>
      <c r="O7" s="231" t="s">
        <v>340</v>
      </c>
      <c r="P7" s="232" t="s">
        <v>28</v>
      </c>
      <c r="Q7" s="233" t="s">
        <v>340</v>
      </c>
      <c r="R7" s="231" t="s">
        <v>28</v>
      </c>
      <c r="S7" s="232" t="s">
        <v>340</v>
      </c>
      <c r="T7" s="232" t="s">
        <v>28</v>
      </c>
      <c r="U7" s="232" t="s">
        <v>340</v>
      </c>
      <c r="V7" s="232" t="s">
        <v>28</v>
      </c>
      <c r="W7" s="1358"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73871</v>
      </c>
      <c r="E9" s="300">
        <v>56534</v>
      </c>
      <c r="F9" s="300">
        <v>38325</v>
      </c>
      <c r="G9" s="254">
        <v>36606</v>
      </c>
      <c r="H9" s="254">
        <v>35558</v>
      </c>
      <c r="I9" s="254">
        <v>17192</v>
      </c>
      <c r="J9" s="276">
        <v>13300</v>
      </c>
      <c r="K9" s="301">
        <v>11959</v>
      </c>
      <c r="L9" s="302"/>
      <c r="M9" s="222"/>
      <c r="N9" s="278">
        <v>-0.23469291061444952</v>
      </c>
      <c r="O9" s="279">
        <v>-17337</v>
      </c>
      <c r="P9" s="280">
        <v>-0.32208936215374817</v>
      </c>
      <c r="Q9" s="279">
        <v>-18209</v>
      </c>
      <c r="R9" s="280">
        <v>-4.4853228962817959E-2</v>
      </c>
      <c r="S9" s="279">
        <v>-1719</v>
      </c>
      <c r="T9" s="280">
        <v>-2.862918647216306E-2</v>
      </c>
      <c r="U9" s="279">
        <v>-1048</v>
      </c>
      <c r="V9" s="280">
        <v>-0.51650824005849594</v>
      </c>
      <c r="W9" s="279">
        <v>-18366</v>
      </c>
      <c r="X9" s="280">
        <v>-0.2263843648208469</v>
      </c>
      <c r="Y9" s="276">
        <v>-3892</v>
      </c>
      <c r="Z9" s="280">
        <v>-0.24577447023208876</v>
      </c>
      <c r="AA9" s="279">
        <v>-3897</v>
      </c>
    </row>
    <row r="10" spans="1:29" x14ac:dyDescent="0.35">
      <c r="B10" s="303" t="s">
        <v>7</v>
      </c>
      <c r="C10" s="219"/>
      <c r="D10" s="253">
        <v>6236</v>
      </c>
      <c r="E10" s="254">
        <v>4811</v>
      </c>
      <c r="F10" s="254">
        <v>2779</v>
      </c>
      <c r="G10" s="254">
        <v>1565</v>
      </c>
      <c r="H10" s="254">
        <v>186</v>
      </c>
      <c r="I10" s="254">
        <v>86</v>
      </c>
      <c r="J10" s="254">
        <v>53</v>
      </c>
      <c r="K10" s="257">
        <v>87</v>
      </c>
      <c r="M10" s="222"/>
      <c r="N10" s="256">
        <v>-0.22851186658114175</v>
      </c>
      <c r="O10" s="257">
        <v>-1425</v>
      </c>
      <c r="P10" s="258">
        <v>-0.4223654125961338</v>
      </c>
      <c r="Q10" s="257">
        <v>-2032</v>
      </c>
      <c r="R10" s="258">
        <v>-0.43684778697373161</v>
      </c>
      <c r="S10" s="257">
        <v>-1214</v>
      </c>
      <c r="T10" s="258">
        <v>-0.88115015974440891</v>
      </c>
      <c r="U10" s="257">
        <v>-1379</v>
      </c>
      <c r="V10" s="258">
        <v>-0.5376344086021505</v>
      </c>
      <c r="W10" s="257">
        <v>-100</v>
      </c>
      <c r="X10" s="258">
        <v>-0.38372093023255816</v>
      </c>
      <c r="Y10" s="254">
        <v>-33</v>
      </c>
      <c r="Z10" s="258">
        <v>-0.1470588235294118</v>
      </c>
      <c r="AA10" s="257">
        <v>-15</v>
      </c>
    </row>
    <row r="11" spans="1:29" x14ac:dyDescent="0.35">
      <c r="B11" s="303" t="s">
        <v>37</v>
      </c>
      <c r="C11" s="219"/>
      <c r="D11" s="253">
        <v>5794</v>
      </c>
      <c r="E11" s="254">
        <v>3064</v>
      </c>
      <c r="F11" s="254">
        <v>2063</v>
      </c>
      <c r="G11" s="254">
        <v>2778</v>
      </c>
      <c r="H11" s="254">
        <v>1346</v>
      </c>
      <c r="I11" s="254">
        <v>445</v>
      </c>
      <c r="J11" s="254">
        <v>379</v>
      </c>
      <c r="K11" s="257">
        <v>423</v>
      </c>
      <c r="M11" s="222"/>
      <c r="N11" s="256">
        <v>-0.47117707973765965</v>
      </c>
      <c r="O11" s="257">
        <v>-2730</v>
      </c>
      <c r="P11" s="258">
        <v>-0.32669712793733685</v>
      </c>
      <c r="Q11" s="257">
        <v>-1001</v>
      </c>
      <c r="R11" s="258">
        <v>0.34658264663111971</v>
      </c>
      <c r="S11" s="257">
        <v>715</v>
      </c>
      <c r="T11" s="258">
        <v>-0.51547876169906415</v>
      </c>
      <c r="U11" s="257">
        <v>-1432</v>
      </c>
      <c r="V11" s="258">
        <v>-0.66939078751857362</v>
      </c>
      <c r="W11" s="257">
        <v>-901</v>
      </c>
      <c r="X11" s="258">
        <v>-0.14831460674157304</v>
      </c>
      <c r="Y11" s="254">
        <v>-66</v>
      </c>
      <c r="Z11" s="258">
        <v>-3.2036613272311221E-2</v>
      </c>
      <c r="AA11" s="257">
        <v>-14</v>
      </c>
    </row>
    <row r="12" spans="1:29" x14ac:dyDescent="0.35">
      <c r="B12" s="303" t="s">
        <v>38</v>
      </c>
      <c r="C12" s="219"/>
      <c r="D12" s="253">
        <v>4317</v>
      </c>
      <c r="E12" s="254">
        <v>2454</v>
      </c>
      <c r="F12" s="254">
        <v>2514</v>
      </c>
      <c r="G12" s="254">
        <v>3293</v>
      </c>
      <c r="H12" s="254">
        <v>4117</v>
      </c>
      <c r="I12" s="254">
        <v>3750</v>
      </c>
      <c r="J12" s="254">
        <v>3846</v>
      </c>
      <c r="K12" s="257">
        <v>3970</v>
      </c>
      <c r="M12" s="222"/>
      <c r="N12" s="256">
        <v>-0.43154968728283527</v>
      </c>
      <c r="O12" s="257">
        <v>-1863</v>
      </c>
      <c r="P12" s="258">
        <v>2.4449877750611249E-2</v>
      </c>
      <c r="Q12" s="257">
        <v>60</v>
      </c>
      <c r="R12" s="258">
        <v>0.30986475735879071</v>
      </c>
      <c r="S12" s="257">
        <v>779</v>
      </c>
      <c r="T12" s="258">
        <v>0.25022775584573331</v>
      </c>
      <c r="U12" s="257">
        <v>824</v>
      </c>
      <c r="V12" s="258">
        <v>-8.9142579548214695E-2</v>
      </c>
      <c r="W12" s="257">
        <v>-367</v>
      </c>
      <c r="X12" s="258">
        <v>2.5600000000000067E-2</v>
      </c>
      <c r="Y12" s="254">
        <v>96</v>
      </c>
      <c r="Z12" s="258">
        <v>7.7048290830168176E-2</v>
      </c>
      <c r="AA12" s="257">
        <v>284</v>
      </c>
    </row>
    <row r="13" spans="1:29" x14ac:dyDescent="0.35">
      <c r="B13" s="303" t="s">
        <v>6</v>
      </c>
      <c r="C13" s="219"/>
      <c r="D13" s="253">
        <v>9040</v>
      </c>
      <c r="E13" s="254">
        <v>8082</v>
      </c>
      <c r="F13" s="254">
        <v>9950</v>
      </c>
      <c r="G13" s="254">
        <v>7071</v>
      </c>
      <c r="H13" s="254">
        <v>5826</v>
      </c>
      <c r="I13" s="254">
        <v>7478</v>
      </c>
      <c r="J13" s="254">
        <v>2427</v>
      </c>
      <c r="K13" s="257">
        <v>839</v>
      </c>
      <c r="L13" s="304"/>
      <c r="M13" s="219"/>
      <c r="N13" s="256">
        <v>-0.10597345132743363</v>
      </c>
      <c r="O13" s="257">
        <v>-958</v>
      </c>
      <c r="P13" s="258">
        <v>0.23113090819104176</v>
      </c>
      <c r="Q13" s="257">
        <v>1868</v>
      </c>
      <c r="R13" s="258">
        <v>-0.28934673366834174</v>
      </c>
      <c r="S13" s="257">
        <v>-2879</v>
      </c>
      <c r="T13" s="258">
        <v>-0.1760712770470938</v>
      </c>
      <c r="U13" s="257">
        <v>-1245</v>
      </c>
      <c r="V13" s="258">
        <v>0.28355647099210435</v>
      </c>
      <c r="W13" s="257">
        <v>1652</v>
      </c>
      <c r="X13" s="258">
        <v>-0.67544798074351431</v>
      </c>
      <c r="Y13" s="254">
        <v>-5051</v>
      </c>
      <c r="Z13" s="258">
        <v>-0.92889227900669546</v>
      </c>
      <c r="AA13" s="257">
        <v>-10960</v>
      </c>
      <c r="AC13" s="224"/>
    </row>
    <row r="14" spans="1:29" x14ac:dyDescent="0.35">
      <c r="B14" s="303" t="s">
        <v>5</v>
      </c>
      <c r="C14" s="219"/>
      <c r="D14" s="253">
        <v>3990</v>
      </c>
      <c r="E14" s="254">
        <v>3899</v>
      </c>
      <c r="F14" s="254">
        <v>1365</v>
      </c>
      <c r="G14" s="254">
        <v>873</v>
      </c>
      <c r="H14" s="254">
        <v>1583</v>
      </c>
      <c r="I14" s="254">
        <v>376</v>
      </c>
      <c r="J14" s="254">
        <v>425</v>
      </c>
      <c r="K14" s="257">
        <v>1022</v>
      </c>
      <c r="L14" s="304"/>
      <c r="M14" s="219"/>
      <c r="N14" s="256">
        <v>-2.2807017543859609E-2</v>
      </c>
      <c r="O14" s="257">
        <v>-91</v>
      </c>
      <c r="P14" s="258">
        <v>-0.64991023339317766</v>
      </c>
      <c r="Q14" s="257">
        <v>-2534</v>
      </c>
      <c r="R14" s="258">
        <v>-0.36043956043956049</v>
      </c>
      <c r="S14" s="257">
        <v>-492</v>
      </c>
      <c r="T14" s="258">
        <v>0.81328751431844215</v>
      </c>
      <c r="U14" s="257">
        <v>710</v>
      </c>
      <c r="V14" s="258">
        <v>-0.76247631080227418</v>
      </c>
      <c r="W14" s="257">
        <v>-1207</v>
      </c>
      <c r="X14" s="258">
        <v>0.13031914893617014</v>
      </c>
      <c r="Y14" s="254">
        <v>49</v>
      </c>
      <c r="Z14" s="258">
        <v>3.9853658536585366</v>
      </c>
      <c r="AA14" s="257">
        <v>817</v>
      </c>
      <c r="AC14" s="224"/>
    </row>
    <row r="15" spans="1:29" x14ac:dyDescent="0.35">
      <c r="B15" s="303" t="s">
        <v>4</v>
      </c>
      <c r="C15" s="219"/>
      <c r="D15" s="253">
        <v>1593</v>
      </c>
      <c r="E15" s="254">
        <v>119</v>
      </c>
      <c r="F15" s="254">
        <v>186</v>
      </c>
      <c r="G15" s="254">
        <v>207</v>
      </c>
      <c r="H15" s="254">
        <v>157</v>
      </c>
      <c r="I15" s="254">
        <v>151</v>
      </c>
      <c r="J15" s="254">
        <v>151</v>
      </c>
      <c r="K15" s="257">
        <v>200</v>
      </c>
      <c r="M15" s="222"/>
      <c r="N15" s="256">
        <v>-0.92529817953546767</v>
      </c>
      <c r="O15" s="257">
        <v>-1474</v>
      </c>
      <c r="P15" s="258">
        <v>0.56302521008403361</v>
      </c>
      <c r="Q15" s="257">
        <v>67</v>
      </c>
      <c r="R15" s="258">
        <v>0.11290322580645151</v>
      </c>
      <c r="S15" s="257">
        <v>21</v>
      </c>
      <c r="T15" s="258">
        <v>-0.24154589371980673</v>
      </c>
      <c r="U15" s="257">
        <v>-50</v>
      </c>
      <c r="V15" s="258">
        <v>-3.8216560509554132E-2</v>
      </c>
      <c r="W15" s="257">
        <v>-6</v>
      </c>
      <c r="X15" s="258">
        <v>0</v>
      </c>
      <c r="Y15" s="254">
        <v>0</v>
      </c>
      <c r="Z15" s="258">
        <v>0.26582278481012667</v>
      </c>
      <c r="AA15" s="257">
        <v>42</v>
      </c>
      <c r="AC15" s="224"/>
    </row>
    <row r="16" spans="1:29" x14ac:dyDescent="0.35">
      <c r="B16" s="303" t="s">
        <v>40</v>
      </c>
      <c r="C16" s="219"/>
      <c r="D16" s="253">
        <v>5895</v>
      </c>
      <c r="E16" s="254">
        <v>4923</v>
      </c>
      <c r="F16" s="254">
        <v>3015</v>
      </c>
      <c r="G16" s="254">
        <v>2591</v>
      </c>
      <c r="H16" s="254">
        <v>2478</v>
      </c>
      <c r="I16" s="254">
        <v>2010</v>
      </c>
      <c r="J16" s="254">
        <v>1924</v>
      </c>
      <c r="K16" s="257">
        <v>3112</v>
      </c>
      <c r="M16" s="222"/>
      <c r="N16" s="256">
        <v>-0.16488549618320614</v>
      </c>
      <c r="O16" s="257">
        <v>-972</v>
      </c>
      <c r="P16" s="258">
        <v>-0.38756855575868376</v>
      </c>
      <c r="Q16" s="257">
        <v>-1908</v>
      </c>
      <c r="R16" s="258">
        <v>-0.14063018242122716</v>
      </c>
      <c r="S16" s="257">
        <v>-424</v>
      </c>
      <c r="T16" s="258">
        <v>-4.3612504824392162E-2</v>
      </c>
      <c r="U16" s="257">
        <v>-113</v>
      </c>
      <c r="V16" s="258">
        <v>-0.18886198547215494</v>
      </c>
      <c r="W16" s="257">
        <v>-468</v>
      </c>
      <c r="X16" s="258">
        <v>-4.2786069651741254E-2</v>
      </c>
      <c r="Y16" s="254">
        <v>-86</v>
      </c>
      <c r="Z16" s="258">
        <v>-7.3809523809523769E-2</v>
      </c>
      <c r="AA16" s="257">
        <v>-248</v>
      </c>
      <c r="AC16" s="224"/>
    </row>
    <row r="17" spans="2:31" x14ac:dyDescent="0.35">
      <c r="B17" s="303" t="s">
        <v>41</v>
      </c>
      <c r="C17" s="219"/>
      <c r="D17" s="253">
        <v>76253</v>
      </c>
      <c r="E17" s="254">
        <v>73386</v>
      </c>
      <c r="F17" s="254">
        <v>78542</v>
      </c>
      <c r="G17" s="254">
        <v>69770</v>
      </c>
      <c r="H17" s="254">
        <v>48470</v>
      </c>
      <c r="I17" s="254">
        <v>39755</v>
      </c>
      <c r="J17" s="254">
        <v>38335</v>
      </c>
      <c r="K17" s="257">
        <v>39892</v>
      </c>
      <c r="L17" s="304"/>
      <c r="M17" s="219"/>
      <c r="N17" s="256">
        <v>-3.7598520713939099E-2</v>
      </c>
      <c r="O17" s="257">
        <v>-2867</v>
      </c>
      <c r="P17" s="258">
        <v>7.0258632436704493E-2</v>
      </c>
      <c r="Q17" s="257">
        <v>5156</v>
      </c>
      <c r="R17" s="258">
        <v>-0.11168546764788267</v>
      </c>
      <c r="S17" s="257">
        <v>-8772</v>
      </c>
      <c r="T17" s="258">
        <v>-0.30528880607711051</v>
      </c>
      <c r="U17" s="257">
        <v>-21300</v>
      </c>
      <c r="V17" s="258">
        <v>-0.17980193934392408</v>
      </c>
      <c r="W17" s="257">
        <v>-8715</v>
      </c>
      <c r="X17" s="258">
        <v>-3.5718777512262601E-2</v>
      </c>
      <c r="Y17" s="254">
        <v>-1420</v>
      </c>
      <c r="Z17" s="258">
        <v>-1.8695267145527938E-2</v>
      </c>
      <c r="AA17" s="257">
        <v>-760</v>
      </c>
      <c r="AC17" s="224"/>
    </row>
    <row r="18" spans="2:31" x14ac:dyDescent="0.35">
      <c r="B18" s="303" t="s">
        <v>3</v>
      </c>
      <c r="C18" s="219"/>
      <c r="D18" s="253">
        <v>14865</v>
      </c>
      <c r="E18" s="254">
        <v>13381</v>
      </c>
      <c r="F18" s="254">
        <v>11826</v>
      </c>
      <c r="G18" s="254">
        <v>10571</v>
      </c>
      <c r="H18" s="254">
        <v>15501</v>
      </c>
      <c r="I18" s="254">
        <v>7989</v>
      </c>
      <c r="J18" s="254">
        <v>8677</v>
      </c>
      <c r="K18" s="257">
        <v>9857</v>
      </c>
      <c r="M18" s="222"/>
      <c r="N18" s="256">
        <v>-9.9831819710729852E-2</v>
      </c>
      <c r="O18" s="257">
        <v>-1484</v>
      </c>
      <c r="P18" s="258">
        <v>-0.11620955085569096</v>
      </c>
      <c r="Q18" s="257">
        <v>-1555</v>
      </c>
      <c r="R18" s="258">
        <v>-0.10612210383899878</v>
      </c>
      <c r="S18" s="257">
        <v>-1255</v>
      </c>
      <c r="T18" s="258">
        <v>0.46637025825371303</v>
      </c>
      <c r="U18" s="257">
        <v>4930</v>
      </c>
      <c r="V18" s="258">
        <v>-0.48461389587768533</v>
      </c>
      <c r="W18" s="257">
        <v>-7512</v>
      </c>
      <c r="X18" s="258">
        <v>8.6118412817624224E-2</v>
      </c>
      <c r="Y18" s="254">
        <v>688</v>
      </c>
      <c r="Z18" s="258">
        <v>0.12253729643548561</v>
      </c>
      <c r="AA18" s="257">
        <v>1076</v>
      </c>
      <c r="AC18" s="224"/>
    </row>
    <row r="19" spans="2:31" x14ac:dyDescent="0.35">
      <c r="B19" s="303" t="s">
        <v>2</v>
      </c>
      <c r="C19" s="219"/>
      <c r="D19" s="253">
        <v>7206</v>
      </c>
      <c r="E19" s="254">
        <v>5685</v>
      </c>
      <c r="F19" s="254">
        <v>5272</v>
      </c>
      <c r="G19" s="254">
        <v>6122</v>
      </c>
      <c r="H19" s="254">
        <v>5753</v>
      </c>
      <c r="I19" s="254">
        <v>3823</v>
      </c>
      <c r="J19" s="254">
        <v>4838</v>
      </c>
      <c r="K19" s="257">
        <v>5029</v>
      </c>
      <c r="M19" s="222"/>
      <c r="N19" s="256">
        <v>-0.21107410491257284</v>
      </c>
      <c r="O19" s="257">
        <v>-1521</v>
      </c>
      <c r="P19" s="258">
        <v>-7.2647317502198772E-2</v>
      </c>
      <c r="Q19" s="257">
        <v>-413</v>
      </c>
      <c r="R19" s="258">
        <v>0.16122913505311076</v>
      </c>
      <c r="S19" s="257">
        <v>850</v>
      </c>
      <c r="T19" s="258">
        <v>-6.0274420124142414E-2</v>
      </c>
      <c r="U19" s="257">
        <v>-369</v>
      </c>
      <c r="V19" s="258">
        <v>-0.33547714236050752</v>
      </c>
      <c r="W19" s="257">
        <v>-1930</v>
      </c>
      <c r="X19" s="258">
        <v>0.26549829976458272</v>
      </c>
      <c r="Y19" s="254">
        <v>1015</v>
      </c>
      <c r="Z19" s="258">
        <v>-3.6959019532746051E-2</v>
      </c>
      <c r="AA19" s="257">
        <v>-193</v>
      </c>
      <c r="AC19" s="224"/>
    </row>
    <row r="20" spans="2:31" x14ac:dyDescent="0.35">
      <c r="B20" s="303" t="s">
        <v>35</v>
      </c>
      <c r="C20" s="219"/>
      <c r="D20" s="253">
        <v>8456</v>
      </c>
      <c r="E20" s="254">
        <v>4923</v>
      </c>
      <c r="F20" s="254">
        <v>4018</v>
      </c>
      <c r="G20" s="254">
        <v>3271</v>
      </c>
      <c r="H20" s="254">
        <v>1893</v>
      </c>
      <c r="I20" s="254">
        <v>1256</v>
      </c>
      <c r="J20" s="254">
        <v>594</v>
      </c>
      <c r="K20" s="257">
        <v>570</v>
      </c>
      <c r="M20" s="222"/>
      <c r="N20" s="256">
        <v>-0.41780983916745507</v>
      </c>
      <c r="O20" s="257">
        <v>-3533</v>
      </c>
      <c r="P20" s="258">
        <v>-0.18383099735933373</v>
      </c>
      <c r="Q20" s="257">
        <v>-905</v>
      </c>
      <c r="R20" s="258">
        <v>-0.18591338974614235</v>
      </c>
      <c r="S20" s="257">
        <v>-747</v>
      </c>
      <c r="T20" s="258">
        <v>-0.42127789666768567</v>
      </c>
      <c r="U20" s="257">
        <v>-1378</v>
      </c>
      <c r="V20" s="258">
        <v>-0.33650290544109873</v>
      </c>
      <c r="W20" s="257">
        <v>-637</v>
      </c>
      <c r="X20" s="258">
        <v>-0.52707006369426757</v>
      </c>
      <c r="Y20" s="254">
        <v>-662</v>
      </c>
      <c r="Z20" s="258">
        <v>-0.52100840336134446</v>
      </c>
      <c r="AA20" s="257">
        <v>-620</v>
      </c>
      <c r="AC20" s="224"/>
    </row>
    <row r="21" spans="2:31" x14ac:dyDescent="0.35">
      <c r="B21" s="303" t="s">
        <v>42</v>
      </c>
      <c r="C21" s="219"/>
      <c r="D21" s="253">
        <v>28300</v>
      </c>
      <c r="E21" s="254">
        <v>28494</v>
      </c>
      <c r="F21" s="254">
        <v>10563</v>
      </c>
      <c r="G21" s="254">
        <v>9303</v>
      </c>
      <c r="H21" s="254">
        <v>8062</v>
      </c>
      <c r="I21" s="254">
        <v>10859</v>
      </c>
      <c r="J21" s="254">
        <v>10056</v>
      </c>
      <c r="K21" s="257">
        <v>14181</v>
      </c>
      <c r="M21" s="222"/>
      <c r="N21" s="256">
        <v>6.8551236749117006E-3</v>
      </c>
      <c r="O21" s="257">
        <v>194</v>
      </c>
      <c r="P21" s="258">
        <v>-0.62929037692145717</v>
      </c>
      <c r="Q21" s="257">
        <v>-17931</v>
      </c>
      <c r="R21" s="258">
        <v>-0.11928429423459241</v>
      </c>
      <c r="S21" s="257">
        <v>-1260</v>
      </c>
      <c r="T21" s="258">
        <v>-0.13339782865742233</v>
      </c>
      <c r="U21" s="257">
        <v>-1241</v>
      </c>
      <c r="V21" s="258">
        <v>0.34693624410816182</v>
      </c>
      <c r="W21" s="257">
        <v>2797</v>
      </c>
      <c r="X21" s="258">
        <v>-7.3947877336771328E-2</v>
      </c>
      <c r="Y21" s="254">
        <v>-803</v>
      </c>
      <c r="Z21" s="258">
        <v>-4.8063368463449052E-2</v>
      </c>
      <c r="AA21" s="257">
        <v>-716</v>
      </c>
      <c r="AC21" s="224"/>
    </row>
    <row r="22" spans="2:31" x14ac:dyDescent="0.35">
      <c r="B22" s="303" t="s">
        <v>43</v>
      </c>
      <c r="C22" s="219"/>
      <c r="D22" s="253">
        <v>6258</v>
      </c>
      <c r="E22" s="254">
        <v>4718</v>
      </c>
      <c r="F22" s="254">
        <v>5035</v>
      </c>
      <c r="G22" s="254">
        <v>6525</v>
      </c>
      <c r="H22" s="254">
        <v>7096</v>
      </c>
      <c r="I22" s="254">
        <v>6987</v>
      </c>
      <c r="J22" s="254">
        <v>7279</v>
      </c>
      <c r="K22" s="257">
        <v>7551</v>
      </c>
      <c r="M22" s="222"/>
      <c r="N22" s="256">
        <v>-0.24608501118568238</v>
      </c>
      <c r="O22" s="257">
        <v>-1540</v>
      </c>
      <c r="P22" s="258">
        <v>6.7189487070792753E-2</v>
      </c>
      <c r="Q22" s="257">
        <v>317</v>
      </c>
      <c r="R22" s="258">
        <v>0.29592850049652442</v>
      </c>
      <c r="S22" s="257">
        <v>1490</v>
      </c>
      <c r="T22" s="258">
        <v>8.7509578544061384E-2</v>
      </c>
      <c r="U22" s="257">
        <v>571</v>
      </c>
      <c r="V22" s="258">
        <v>-1.5360766629086808E-2</v>
      </c>
      <c r="W22" s="257">
        <v>-109</v>
      </c>
      <c r="X22" s="258">
        <v>4.1791899241448327E-2</v>
      </c>
      <c r="Y22" s="254">
        <v>292</v>
      </c>
      <c r="Z22" s="258">
        <v>0.13822731383780518</v>
      </c>
      <c r="AA22" s="257">
        <v>917</v>
      </c>
      <c r="AC22" s="224"/>
    </row>
    <row r="23" spans="2:31" x14ac:dyDescent="0.35">
      <c r="B23" s="303" t="s">
        <v>44</v>
      </c>
      <c r="C23" s="219"/>
      <c r="D23" s="253">
        <v>836</v>
      </c>
      <c r="E23" s="254">
        <v>801</v>
      </c>
      <c r="F23" s="254">
        <v>1019</v>
      </c>
      <c r="G23" s="254">
        <v>768</v>
      </c>
      <c r="H23" s="254">
        <v>659</v>
      </c>
      <c r="I23" s="254">
        <v>458</v>
      </c>
      <c r="J23" s="254">
        <v>609</v>
      </c>
      <c r="K23" s="257">
        <v>512</v>
      </c>
      <c r="L23" s="304"/>
      <c r="M23" s="219"/>
      <c r="N23" s="256">
        <v>-4.186602870813394E-2</v>
      </c>
      <c r="O23" s="257">
        <v>-35</v>
      </c>
      <c r="P23" s="258">
        <v>0.27215980024968789</v>
      </c>
      <c r="Q23" s="257">
        <v>218</v>
      </c>
      <c r="R23" s="258">
        <v>-0.24631992149165849</v>
      </c>
      <c r="S23" s="257">
        <v>-251</v>
      </c>
      <c r="T23" s="258">
        <v>-0.14192708333333337</v>
      </c>
      <c r="U23" s="257">
        <v>-109</v>
      </c>
      <c r="V23" s="258">
        <v>-0.30500758725341426</v>
      </c>
      <c r="W23" s="257">
        <v>-201</v>
      </c>
      <c r="X23" s="258">
        <v>0.32969432314410474</v>
      </c>
      <c r="Y23" s="254">
        <v>151</v>
      </c>
      <c r="Z23" s="258">
        <v>0.19069767441860463</v>
      </c>
      <c r="AA23" s="257">
        <v>82</v>
      </c>
      <c r="AC23" s="224"/>
    </row>
    <row r="24" spans="2:31" x14ac:dyDescent="0.35">
      <c r="B24" s="303" t="s">
        <v>45</v>
      </c>
      <c r="C24" s="219"/>
      <c r="D24" s="253">
        <v>13680</v>
      </c>
      <c r="E24" s="254">
        <v>13558</v>
      </c>
      <c r="F24" s="254">
        <v>13090</v>
      </c>
      <c r="G24" s="254">
        <v>13861</v>
      </c>
      <c r="H24" s="254">
        <v>14769</v>
      </c>
      <c r="I24" s="254">
        <v>14321</v>
      </c>
      <c r="J24" s="254">
        <v>13234</v>
      </c>
      <c r="K24" s="257">
        <v>13077</v>
      </c>
      <c r="M24" s="222"/>
      <c r="N24" s="256">
        <v>-8.9181286549707695E-3</v>
      </c>
      <c r="O24" s="257">
        <v>-122</v>
      </c>
      <c r="P24" s="258">
        <v>-3.451836554064025E-2</v>
      </c>
      <c r="Q24" s="257">
        <v>-468</v>
      </c>
      <c r="R24" s="258">
        <v>5.8899923605805871E-2</v>
      </c>
      <c r="S24" s="257">
        <v>771</v>
      </c>
      <c r="T24" s="258">
        <v>6.5507539138590198E-2</v>
      </c>
      <c r="U24" s="257">
        <v>908</v>
      </c>
      <c r="V24" s="258">
        <v>-3.0333807299072424E-2</v>
      </c>
      <c r="W24" s="257">
        <v>-448</v>
      </c>
      <c r="X24" s="258">
        <v>-7.5902520773688975E-2</v>
      </c>
      <c r="Y24" s="254">
        <v>-1087</v>
      </c>
      <c r="Z24" s="258">
        <v>-0.10615174299384822</v>
      </c>
      <c r="AA24" s="257">
        <v>-1553</v>
      </c>
      <c r="AC24" s="224"/>
    </row>
    <row r="25" spans="2:31" x14ac:dyDescent="0.35">
      <c r="B25" s="303" t="s">
        <v>46</v>
      </c>
      <c r="C25" s="219"/>
      <c r="D25" s="253">
        <v>3116</v>
      </c>
      <c r="E25" s="254">
        <v>3168</v>
      </c>
      <c r="F25" s="254">
        <v>3686</v>
      </c>
      <c r="G25" s="254">
        <v>1997</v>
      </c>
      <c r="H25" s="254">
        <v>1466</v>
      </c>
      <c r="I25" s="254">
        <v>1072</v>
      </c>
      <c r="J25" s="254">
        <v>809</v>
      </c>
      <c r="K25" s="257">
        <v>1094</v>
      </c>
      <c r="M25" s="222"/>
      <c r="N25" s="256">
        <v>1.6688061617458283E-2</v>
      </c>
      <c r="O25" s="257">
        <v>52</v>
      </c>
      <c r="P25" s="258">
        <v>0.16351010101010099</v>
      </c>
      <c r="Q25" s="257">
        <v>518</v>
      </c>
      <c r="R25" s="258">
        <v>-0.45822029300054257</v>
      </c>
      <c r="S25" s="257">
        <v>-1689</v>
      </c>
      <c r="T25" s="258">
        <v>-0.26589884827240862</v>
      </c>
      <c r="U25" s="257">
        <v>-531</v>
      </c>
      <c r="V25" s="258">
        <v>-0.26875852660300137</v>
      </c>
      <c r="W25" s="257">
        <v>-394</v>
      </c>
      <c r="X25" s="258">
        <v>-0.24533582089552242</v>
      </c>
      <c r="Y25" s="254">
        <v>-263</v>
      </c>
      <c r="Z25" s="258">
        <v>-5.932932072227004E-2</v>
      </c>
      <c r="AA25" s="257">
        <v>-69</v>
      </c>
      <c r="AC25" s="224"/>
    </row>
    <row r="26" spans="2:31" x14ac:dyDescent="0.35">
      <c r="B26" s="305" t="s">
        <v>1</v>
      </c>
      <c r="C26" s="219"/>
      <c r="D26" s="260">
        <v>148</v>
      </c>
      <c r="E26" s="261">
        <v>243</v>
      </c>
      <c r="F26" s="261">
        <v>188</v>
      </c>
      <c r="G26" s="261">
        <v>251</v>
      </c>
      <c r="H26" s="261">
        <v>321</v>
      </c>
      <c r="I26" s="261">
        <v>325</v>
      </c>
      <c r="J26" s="254">
        <v>391</v>
      </c>
      <c r="K26" s="265">
        <v>300</v>
      </c>
      <c r="L26" s="1221"/>
      <c r="M26" s="219"/>
      <c r="N26" s="264">
        <v>0.64189189189189189</v>
      </c>
      <c r="O26" s="265">
        <v>95</v>
      </c>
      <c r="P26" s="266">
        <v>-0.22633744855967075</v>
      </c>
      <c r="Q26" s="265">
        <v>-55</v>
      </c>
      <c r="R26" s="266">
        <v>0.33510638297872331</v>
      </c>
      <c r="S26" s="265">
        <v>63</v>
      </c>
      <c r="T26" s="266">
        <v>0.2788844621513944</v>
      </c>
      <c r="U26" s="265">
        <v>70</v>
      </c>
      <c r="V26" s="266">
        <v>1.2461059190031154E-2</v>
      </c>
      <c r="W26" s="265">
        <v>4</v>
      </c>
      <c r="X26" s="266">
        <v>0.20307692307692315</v>
      </c>
      <c r="Y26" s="261">
        <v>66</v>
      </c>
      <c r="Z26" s="266">
        <v>-0.12536443148688048</v>
      </c>
      <c r="AA26" s="257">
        <v>-43</v>
      </c>
      <c r="AC26" s="224"/>
      <c r="AD26" s="224"/>
      <c r="AE26" s="286"/>
    </row>
    <row r="27" spans="2:31" x14ac:dyDescent="0.35">
      <c r="B27" s="235" t="s">
        <v>0</v>
      </c>
      <c r="C27" s="219"/>
      <c r="D27" s="1222">
        <v>269854</v>
      </c>
      <c r="E27" s="306">
        <v>232243</v>
      </c>
      <c r="F27" s="307">
        <v>193436</v>
      </c>
      <c r="G27" s="306">
        <v>177423</v>
      </c>
      <c r="H27" s="307">
        <v>155241</v>
      </c>
      <c r="I27" s="306">
        <v>118333</v>
      </c>
      <c r="J27" s="306">
        <v>107327</v>
      </c>
      <c r="K27" s="306">
        <f>SUM(K9:K26)</f>
        <v>113675</v>
      </c>
      <c r="L27" s="308"/>
      <c r="M27" s="222"/>
      <c r="N27" s="240">
        <f>E27/D27-1</f>
        <v>-0.13937536593861866</v>
      </c>
      <c r="O27" s="241">
        <f>E27-D27</f>
        <v>-37611</v>
      </c>
      <c r="P27" s="242">
        <f>F27/E27-1</f>
        <v>-0.16709653251120593</v>
      </c>
      <c r="Q27" s="243">
        <f>F27-E27</f>
        <v>-38807</v>
      </c>
      <c r="R27" s="242">
        <f t="shared" ref="R27" si="0">G27/F27-1</f>
        <v>-8.2781902024442244E-2</v>
      </c>
      <c r="S27" s="237">
        <f t="shared" ref="S27" si="1">G27-F27</f>
        <v>-16013</v>
      </c>
      <c r="T27" s="242">
        <f t="shared" ref="T27" si="2">H27/G27-1</f>
        <v>-0.12502324952232802</v>
      </c>
      <c r="U27" s="243">
        <f t="shared" ref="U27" si="3">H27-G27</f>
        <v>-22182</v>
      </c>
      <c r="V27" s="309">
        <f t="shared" ref="V27" si="4">I27/H27-1</f>
        <v>-0.23774647161510165</v>
      </c>
      <c r="W27" s="237">
        <f t="shared" ref="W27" si="5">I27-H27</f>
        <v>-36908</v>
      </c>
      <c r="X27" s="309">
        <f t="shared" ref="X27" si="6">J27/I27-1</f>
        <v>-9.3008712700599183E-2</v>
      </c>
      <c r="Y27" s="237">
        <f t="shared" ref="Y27" si="7">J27-I27</f>
        <v>-11006</v>
      </c>
      <c r="Z27" s="242">
        <v>-0.12250569300243164</v>
      </c>
      <c r="AA27" s="243">
        <v>-15870</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463</v>
      </c>
      <c r="C6" s="1563"/>
      <c r="D6" s="1563"/>
      <c r="E6" s="1563"/>
      <c r="F6" s="1563"/>
      <c r="G6" s="1563"/>
      <c r="H6" s="1563"/>
      <c r="I6" s="1563"/>
      <c r="J6" s="1563"/>
      <c r="K6" s="1563"/>
      <c r="L6" s="1563"/>
      <c r="M6" s="1563"/>
      <c r="N6" s="1563"/>
      <c r="O6" s="1016"/>
    </row>
    <row r="7" spans="1:17" s="621" customFormat="1" ht="24.7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
        <v>499</v>
      </c>
      <c r="C8" s="1702"/>
      <c r="D8" s="1702"/>
      <c r="E8" s="1702"/>
      <c r="F8" s="1702"/>
      <c r="G8" s="1702"/>
      <c r="H8" s="1702"/>
      <c r="I8" s="1702"/>
      <c r="J8" s="1702"/>
      <c r="K8" s="1702"/>
      <c r="L8" s="1702"/>
      <c r="M8" s="1702"/>
      <c r="N8" s="170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3" t="s">
        <v>33</v>
      </c>
      <c r="D11" s="1703"/>
      <c r="E11" s="1703"/>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151624</v>
      </c>
      <c r="D13" s="1019">
        <v>147478</v>
      </c>
      <c r="E13" s="1019">
        <v>4146</v>
      </c>
      <c r="F13" s="1020">
        <v>0.97265604389806359</v>
      </c>
      <c r="G13" s="1020">
        <v>2.7343956101936368E-2</v>
      </c>
      <c r="I13" s="101">
        <v>7</v>
      </c>
      <c r="J13" s="101">
        <v>1</v>
      </c>
      <c r="K13" s="101">
        <v>2</v>
      </c>
      <c r="L13" s="101" t="s">
        <v>7</v>
      </c>
      <c r="M13" s="1019">
        <v>17736</v>
      </c>
      <c r="N13" s="1019">
        <v>24</v>
      </c>
      <c r="O13" s="1020">
        <v>0.99864864864864866</v>
      </c>
      <c r="P13" s="1020">
        <v>1.3513513513513514E-3</v>
      </c>
      <c r="Q13" s="1020">
        <v>0.95024596808633377</v>
      </c>
    </row>
    <row r="14" spans="1:17" s="101" customFormat="1" x14ac:dyDescent="0.35">
      <c r="B14" s="101" t="s">
        <v>7</v>
      </c>
      <c r="C14" s="1019">
        <v>17760</v>
      </c>
      <c r="D14" s="1019">
        <v>17736</v>
      </c>
      <c r="E14" s="1019">
        <v>24</v>
      </c>
      <c r="F14" s="1020">
        <v>0.99864864864864866</v>
      </c>
      <c r="G14" s="1020">
        <v>1.3513513513513514E-3</v>
      </c>
      <c r="I14" s="101">
        <v>1</v>
      </c>
      <c r="J14" s="101">
        <v>2</v>
      </c>
      <c r="K14" s="101">
        <v>8</v>
      </c>
      <c r="L14" s="101" t="s">
        <v>4</v>
      </c>
      <c r="M14" s="1019">
        <v>41974</v>
      </c>
      <c r="N14" s="1019">
        <v>76</v>
      </c>
      <c r="O14" s="1020">
        <v>0.99819262782401907</v>
      </c>
      <c r="P14" s="1020">
        <v>1.807372175980975E-3</v>
      </c>
      <c r="Q14" s="1020">
        <v>0.95024596808633377</v>
      </c>
    </row>
    <row r="15" spans="1:17" s="101" customFormat="1" x14ac:dyDescent="0.35">
      <c r="B15" s="101" t="s">
        <v>37</v>
      </c>
      <c r="C15" s="1019">
        <v>11165</v>
      </c>
      <c r="D15" s="1019">
        <v>11017</v>
      </c>
      <c r="E15" s="1019">
        <v>148</v>
      </c>
      <c r="F15" s="1020">
        <v>0.98674429019256604</v>
      </c>
      <c r="G15" s="1020">
        <v>1.3255709807433945E-2</v>
      </c>
      <c r="I15" s="101">
        <v>6</v>
      </c>
      <c r="J15" s="101">
        <v>3</v>
      </c>
      <c r="K15" s="101">
        <v>13</v>
      </c>
      <c r="L15" s="101" t="s">
        <v>35</v>
      </c>
      <c r="M15" s="1019">
        <v>31566</v>
      </c>
      <c r="N15" s="1019">
        <v>121</v>
      </c>
      <c r="O15" s="1020">
        <v>0.99618139931202065</v>
      </c>
      <c r="P15" s="1020">
        <v>3.8186006879792973E-3</v>
      </c>
      <c r="Q15" s="1020">
        <v>0.95024596808633377</v>
      </c>
    </row>
    <row r="16" spans="1:17" s="101" customFormat="1" x14ac:dyDescent="0.35">
      <c r="B16" s="101" t="s">
        <v>38</v>
      </c>
      <c r="C16" s="1019">
        <v>11980</v>
      </c>
      <c r="D16" s="1019">
        <v>10946</v>
      </c>
      <c r="E16" s="1019">
        <v>1034</v>
      </c>
      <c r="F16" s="1020">
        <v>0.91368948247078463</v>
      </c>
      <c r="G16" s="1020">
        <v>8.6310517529215355E-2</v>
      </c>
      <c r="I16" s="101">
        <v>16</v>
      </c>
      <c r="J16" s="101">
        <v>4</v>
      </c>
      <c r="K16" s="101">
        <v>5</v>
      </c>
      <c r="L16" s="101" t="s">
        <v>6</v>
      </c>
      <c r="M16" s="1019">
        <v>25509</v>
      </c>
      <c r="N16" s="1019">
        <v>310</v>
      </c>
      <c r="O16" s="1020">
        <v>0.98799333823928115</v>
      </c>
      <c r="P16" s="1020">
        <v>1.2006661760718851E-2</v>
      </c>
      <c r="Q16" s="1020">
        <v>0.95024596808633377</v>
      </c>
    </row>
    <row r="17" spans="2:17" s="101" customFormat="1" x14ac:dyDescent="0.35">
      <c r="B17" s="101" t="s">
        <v>6</v>
      </c>
      <c r="C17" s="1019">
        <v>25819</v>
      </c>
      <c r="D17" s="1019">
        <v>25509</v>
      </c>
      <c r="E17" s="1019">
        <v>310</v>
      </c>
      <c r="F17" s="1020">
        <v>0.98799333823928115</v>
      </c>
      <c r="G17" s="1020">
        <v>1.2006661760718851E-2</v>
      </c>
      <c r="I17" s="101">
        <v>4</v>
      </c>
      <c r="J17" s="101">
        <v>5</v>
      </c>
      <c r="K17" s="101">
        <v>17</v>
      </c>
      <c r="L17" s="101" t="s">
        <v>44</v>
      </c>
      <c r="M17" s="1019">
        <v>6577</v>
      </c>
      <c r="N17" s="1019">
        <v>81</v>
      </c>
      <c r="O17" s="1020">
        <v>0.98783418443977167</v>
      </c>
      <c r="P17" s="1020">
        <v>1.2165815560228296E-2</v>
      </c>
      <c r="Q17" s="1020">
        <v>0.95024596808633377</v>
      </c>
    </row>
    <row r="18" spans="2:17" s="101" customFormat="1" x14ac:dyDescent="0.35">
      <c r="B18" s="101" t="s">
        <v>5</v>
      </c>
      <c r="C18" s="1019">
        <v>8524</v>
      </c>
      <c r="D18" s="1019">
        <v>8179</v>
      </c>
      <c r="E18" s="1019">
        <v>345</v>
      </c>
      <c r="F18" s="1020">
        <v>0.95952604411074616</v>
      </c>
      <c r="G18" s="1020">
        <v>4.0473955889253871E-2</v>
      </c>
      <c r="I18" s="101">
        <v>9</v>
      </c>
      <c r="J18" s="101">
        <v>6</v>
      </c>
      <c r="K18" s="101">
        <v>3</v>
      </c>
      <c r="L18" s="101" t="s">
        <v>37</v>
      </c>
      <c r="M18" s="1019">
        <v>11017</v>
      </c>
      <c r="N18" s="1019">
        <v>148</v>
      </c>
      <c r="O18" s="1020">
        <v>0.98674429019256604</v>
      </c>
      <c r="P18" s="1020">
        <v>1.3255709807433945E-2</v>
      </c>
      <c r="Q18" s="1020">
        <v>0.95024596808633377</v>
      </c>
    </row>
    <row r="19" spans="2:17" s="101" customFormat="1" x14ac:dyDescent="0.35">
      <c r="B19" s="101" t="s">
        <v>40</v>
      </c>
      <c r="C19" s="1019">
        <v>27261</v>
      </c>
      <c r="D19" s="1019">
        <v>26308</v>
      </c>
      <c r="E19" s="1019">
        <v>953</v>
      </c>
      <c r="F19" s="1020">
        <v>0.96504163456953151</v>
      </c>
      <c r="G19" s="1020">
        <v>3.4958365430468437E-2</v>
      </c>
      <c r="I19" s="101">
        <v>8</v>
      </c>
      <c r="J19" s="101">
        <v>7</v>
      </c>
      <c r="K19" s="101">
        <v>1</v>
      </c>
      <c r="L19" s="101" t="s">
        <v>8</v>
      </c>
      <c r="M19" s="1019">
        <v>147478</v>
      </c>
      <c r="N19" s="1019">
        <v>4146</v>
      </c>
      <c r="O19" s="1020">
        <v>0.97265604389806359</v>
      </c>
      <c r="P19" s="1020">
        <v>2.7343956101936368E-2</v>
      </c>
      <c r="Q19" s="1020">
        <v>0.95024596808633377</v>
      </c>
    </row>
    <row r="20" spans="2:17" s="101" customFormat="1" x14ac:dyDescent="0.35">
      <c r="B20" s="101" t="s">
        <v>4</v>
      </c>
      <c r="C20" s="1019">
        <v>42050</v>
      </c>
      <c r="D20" s="1019">
        <v>41974</v>
      </c>
      <c r="E20" s="1019">
        <v>76</v>
      </c>
      <c r="F20" s="1020">
        <v>0.99819262782401907</v>
      </c>
      <c r="G20" s="1020">
        <v>1.807372175980975E-3</v>
      </c>
      <c r="I20" s="101">
        <v>2</v>
      </c>
      <c r="J20" s="101">
        <v>8</v>
      </c>
      <c r="K20" s="101">
        <v>7</v>
      </c>
      <c r="L20" s="101" t="s">
        <v>40</v>
      </c>
      <c r="M20" s="1019">
        <v>26308</v>
      </c>
      <c r="N20" s="1019">
        <v>953</v>
      </c>
      <c r="O20" s="1020">
        <v>0.96504163456953151</v>
      </c>
      <c r="P20" s="1020">
        <v>3.4958365430468437E-2</v>
      </c>
      <c r="Q20" s="1020">
        <v>0.95024596808633377</v>
      </c>
    </row>
    <row r="21" spans="2:17" s="101" customFormat="1" x14ac:dyDescent="0.35">
      <c r="B21" s="101" t="s">
        <v>41</v>
      </c>
      <c r="C21" s="1019">
        <v>106922</v>
      </c>
      <c r="D21" s="1019">
        <v>96498</v>
      </c>
      <c r="E21" s="1019">
        <v>10424</v>
      </c>
      <c r="F21" s="1020">
        <v>0.90250837058790523</v>
      </c>
      <c r="G21" s="1020">
        <v>9.7491629412094799E-2</v>
      </c>
      <c r="I21" s="101">
        <v>17</v>
      </c>
      <c r="J21" s="101">
        <v>9</v>
      </c>
      <c r="K21" s="101">
        <v>6</v>
      </c>
      <c r="L21" s="101" t="s">
        <v>5</v>
      </c>
      <c r="M21" s="1019">
        <v>8179</v>
      </c>
      <c r="N21" s="1019">
        <v>345</v>
      </c>
      <c r="O21" s="1020">
        <v>0.95952604411074616</v>
      </c>
      <c r="P21" s="1020">
        <v>4.0473955889253871E-2</v>
      </c>
      <c r="Q21" s="1020">
        <v>0.95024596808633377</v>
      </c>
    </row>
    <row r="22" spans="2:17" s="101" customFormat="1" x14ac:dyDescent="0.35">
      <c r="B22" s="101" t="s">
        <v>39</v>
      </c>
      <c r="C22" s="1019">
        <v>611</v>
      </c>
      <c r="D22" s="1019">
        <v>574</v>
      </c>
      <c r="E22" s="1019">
        <v>37</v>
      </c>
      <c r="F22" s="1020">
        <v>0.93944353518821599</v>
      </c>
      <c r="G22" s="1020">
        <v>6.0556464811783964E-2</v>
      </c>
      <c r="I22" s="101">
        <v>13</v>
      </c>
      <c r="J22" s="101">
        <v>10</v>
      </c>
      <c r="K22" s="101">
        <v>11</v>
      </c>
      <c r="L22" s="101" t="s">
        <v>3</v>
      </c>
      <c r="M22" s="1019">
        <v>68202</v>
      </c>
      <c r="N22" s="1019">
        <v>3420</v>
      </c>
      <c r="O22" s="1020">
        <v>0.95224930887157577</v>
      </c>
      <c r="P22" s="1020">
        <v>4.7750691128424227E-2</v>
      </c>
      <c r="Q22" s="1020">
        <v>0.95024596808633377</v>
      </c>
    </row>
    <row r="23" spans="2:17" s="101" customFormat="1" x14ac:dyDescent="0.35">
      <c r="B23" s="101" t="s">
        <v>3</v>
      </c>
      <c r="C23" s="1019">
        <v>71622</v>
      </c>
      <c r="D23" s="1019">
        <v>68202</v>
      </c>
      <c r="E23" s="1019">
        <v>3420</v>
      </c>
      <c r="F23" s="1020">
        <v>0.95224930887157577</v>
      </c>
      <c r="G23" s="1020">
        <v>4.7750691128424227E-2</v>
      </c>
      <c r="I23" s="101">
        <v>10</v>
      </c>
      <c r="J23" s="101">
        <v>11</v>
      </c>
      <c r="K23" s="101">
        <v>20</v>
      </c>
      <c r="L23" s="101" t="s">
        <v>108</v>
      </c>
      <c r="M23" s="1019">
        <v>634159</v>
      </c>
      <c r="N23" s="1019">
        <v>33204</v>
      </c>
      <c r="O23" s="1020">
        <v>0.95024596808633377</v>
      </c>
      <c r="P23" s="1020">
        <v>4.9754031913666175E-2</v>
      </c>
      <c r="Q23" s="1020">
        <v>0.95024596808633377</v>
      </c>
    </row>
    <row r="24" spans="2:17" s="101" customFormat="1" x14ac:dyDescent="0.35">
      <c r="B24" s="101" t="s">
        <v>2</v>
      </c>
      <c r="C24" s="1019">
        <v>13980</v>
      </c>
      <c r="D24" s="1019">
        <v>12605</v>
      </c>
      <c r="E24" s="1019">
        <v>1375</v>
      </c>
      <c r="F24" s="1020">
        <v>0.90164520743919885</v>
      </c>
      <c r="G24" s="1020">
        <v>9.8354792560801138E-2</v>
      </c>
      <c r="I24" s="101">
        <v>18</v>
      </c>
      <c r="J24" s="101">
        <v>12</v>
      </c>
      <c r="K24" s="101">
        <v>14</v>
      </c>
      <c r="L24" s="101" t="s">
        <v>42</v>
      </c>
      <c r="M24" s="1019">
        <v>81074</v>
      </c>
      <c r="N24" s="1019">
        <v>4837</v>
      </c>
      <c r="O24" s="1020">
        <v>0.94369754746190826</v>
      </c>
      <c r="P24" s="1020">
        <v>5.6302452538091748E-2</v>
      </c>
      <c r="Q24" s="1020">
        <v>0.95024596808633377</v>
      </c>
    </row>
    <row r="25" spans="2:17" s="101" customFormat="1" x14ac:dyDescent="0.35">
      <c r="B25" s="101" t="s">
        <v>35</v>
      </c>
      <c r="C25" s="1019">
        <v>31687</v>
      </c>
      <c r="D25" s="1019">
        <v>31566</v>
      </c>
      <c r="E25" s="1019">
        <v>121</v>
      </c>
      <c r="F25" s="1020">
        <v>0.99618139931202065</v>
      </c>
      <c r="G25" s="1020">
        <v>3.8186006879792973E-3</v>
      </c>
      <c r="I25" s="101">
        <v>3</v>
      </c>
      <c r="J25" s="101">
        <v>13</v>
      </c>
      <c r="K25" s="101">
        <v>10</v>
      </c>
      <c r="L25" s="101" t="s">
        <v>39</v>
      </c>
      <c r="M25" s="1019">
        <v>574</v>
      </c>
      <c r="N25" s="1019">
        <v>37</v>
      </c>
      <c r="O25" s="1020">
        <v>0.93944353518821599</v>
      </c>
      <c r="P25" s="1020">
        <v>6.0556464811783964E-2</v>
      </c>
      <c r="Q25" s="1020">
        <v>0.95024596808633377</v>
      </c>
    </row>
    <row r="26" spans="2:17" s="101" customFormat="1" x14ac:dyDescent="0.35">
      <c r="B26" s="101" t="s">
        <v>42</v>
      </c>
      <c r="C26" s="1019">
        <v>85911</v>
      </c>
      <c r="D26" s="1019">
        <v>81074</v>
      </c>
      <c r="E26" s="1019">
        <v>4837</v>
      </c>
      <c r="F26" s="1020">
        <v>0.94369754746190826</v>
      </c>
      <c r="G26" s="1020">
        <v>5.6302452538091748E-2</v>
      </c>
      <c r="I26" s="101">
        <v>12</v>
      </c>
      <c r="J26" s="101">
        <v>14</v>
      </c>
      <c r="K26" s="101">
        <v>19</v>
      </c>
      <c r="L26" s="101" t="s">
        <v>46</v>
      </c>
      <c r="M26" s="1019">
        <v>4199</v>
      </c>
      <c r="N26" s="1019">
        <v>300</v>
      </c>
      <c r="O26" s="1020">
        <v>0.93331851522560572</v>
      </c>
      <c r="P26" s="1020">
        <v>6.6681484774394312E-2</v>
      </c>
      <c r="Q26" s="1020">
        <v>0.95024596808633377</v>
      </c>
    </row>
    <row r="27" spans="2:17" s="101" customFormat="1" x14ac:dyDescent="0.35">
      <c r="B27" s="101" t="s">
        <v>47</v>
      </c>
      <c r="C27" s="1019">
        <v>976</v>
      </c>
      <c r="D27" s="1019">
        <v>909</v>
      </c>
      <c r="E27" s="1019">
        <v>67</v>
      </c>
      <c r="F27" s="1020">
        <v>0.93135245901639341</v>
      </c>
      <c r="G27" s="1020">
        <v>6.8647540983606564E-2</v>
      </c>
      <c r="I27" s="101">
        <v>15</v>
      </c>
      <c r="J27" s="101">
        <v>15</v>
      </c>
      <c r="K27" s="101">
        <v>15</v>
      </c>
      <c r="L27" s="101" t="s">
        <v>47</v>
      </c>
      <c r="M27" s="1019">
        <v>909</v>
      </c>
      <c r="N27" s="1019">
        <v>67</v>
      </c>
      <c r="O27" s="1020">
        <v>0.93135245901639341</v>
      </c>
      <c r="P27" s="1020">
        <v>6.8647540983606564E-2</v>
      </c>
      <c r="Q27" s="1020">
        <v>0.95024596808633377</v>
      </c>
    </row>
    <row r="28" spans="2:17" s="101" customFormat="1" x14ac:dyDescent="0.35">
      <c r="B28" s="101" t="s">
        <v>43</v>
      </c>
      <c r="C28" s="1019">
        <v>21031</v>
      </c>
      <c r="D28" s="1019">
        <v>18642</v>
      </c>
      <c r="E28" s="1019">
        <v>2389</v>
      </c>
      <c r="F28" s="1020">
        <v>0.88640578194094433</v>
      </c>
      <c r="G28" s="1020">
        <v>0.11359421805905567</v>
      </c>
      <c r="I28" s="101">
        <v>19</v>
      </c>
      <c r="J28" s="101">
        <v>16</v>
      </c>
      <c r="K28" s="101">
        <v>4</v>
      </c>
      <c r="L28" s="101" t="s">
        <v>38</v>
      </c>
      <c r="M28" s="1019">
        <v>10946</v>
      </c>
      <c r="N28" s="1019">
        <v>1034</v>
      </c>
      <c r="O28" s="1020">
        <v>0.91368948247078463</v>
      </c>
      <c r="P28" s="1020">
        <v>8.6310517529215355E-2</v>
      </c>
      <c r="Q28" s="1020">
        <v>0.95024596808633377</v>
      </c>
    </row>
    <row r="29" spans="2:17" s="101" customFormat="1" x14ac:dyDescent="0.35">
      <c r="B29" s="101" t="s">
        <v>44</v>
      </c>
      <c r="C29" s="1019">
        <v>6658</v>
      </c>
      <c r="D29" s="1019">
        <v>6577</v>
      </c>
      <c r="E29" s="1019">
        <v>81</v>
      </c>
      <c r="F29" s="1020">
        <v>0.98783418443977167</v>
      </c>
      <c r="G29" s="1020">
        <v>1.2165815560228296E-2</v>
      </c>
      <c r="I29" s="101">
        <v>5</v>
      </c>
      <c r="J29" s="101">
        <v>17</v>
      </c>
      <c r="K29" s="101">
        <v>9</v>
      </c>
      <c r="L29" s="101" t="s">
        <v>41</v>
      </c>
      <c r="M29" s="1019">
        <v>96498</v>
      </c>
      <c r="N29" s="1019">
        <v>10424</v>
      </c>
      <c r="O29" s="1020">
        <v>0.90250837058790523</v>
      </c>
      <c r="P29" s="1020">
        <v>9.7491629412094799E-2</v>
      </c>
      <c r="Q29" s="1020">
        <v>0.95024596808633377</v>
      </c>
    </row>
    <row r="30" spans="2:17" s="101" customFormat="1" x14ac:dyDescent="0.35">
      <c r="B30" s="101" t="s">
        <v>45</v>
      </c>
      <c r="C30" s="1019">
        <v>27283</v>
      </c>
      <c r="D30" s="1019">
        <v>24166</v>
      </c>
      <c r="E30" s="1019">
        <v>3117</v>
      </c>
      <c r="F30" s="1020">
        <v>0.88575303302422759</v>
      </c>
      <c r="G30" s="1020">
        <v>0.11424696697577245</v>
      </c>
      <c r="I30" s="101">
        <v>20</v>
      </c>
      <c r="J30" s="101">
        <v>18</v>
      </c>
      <c r="K30" s="101">
        <v>12</v>
      </c>
      <c r="L30" s="101" t="s">
        <v>2</v>
      </c>
      <c r="M30" s="1019">
        <v>12605</v>
      </c>
      <c r="N30" s="1019">
        <v>1375</v>
      </c>
      <c r="O30" s="1020">
        <v>0.90164520743919885</v>
      </c>
      <c r="P30" s="1020">
        <v>9.8354792560801138E-2</v>
      </c>
      <c r="Q30" s="1020">
        <v>0.95024596808633377</v>
      </c>
    </row>
    <row r="31" spans="2:17" s="101" customFormat="1" x14ac:dyDescent="0.35">
      <c r="B31" s="101" t="s">
        <v>46</v>
      </c>
      <c r="C31" s="1019">
        <v>4499</v>
      </c>
      <c r="D31" s="1019">
        <v>4199</v>
      </c>
      <c r="E31" s="1019">
        <v>300</v>
      </c>
      <c r="F31" s="1020">
        <v>0.93331851522560572</v>
      </c>
      <c r="G31" s="1020">
        <v>6.6681484774394312E-2</v>
      </c>
      <c r="I31" s="101">
        <v>14</v>
      </c>
      <c r="J31" s="101">
        <v>19</v>
      </c>
      <c r="K31" s="101">
        <v>16</v>
      </c>
      <c r="L31" s="101" t="s">
        <v>43</v>
      </c>
      <c r="M31" s="1019">
        <v>18642</v>
      </c>
      <c r="N31" s="1019">
        <v>2389</v>
      </c>
      <c r="O31" s="1020">
        <v>0.88640578194094433</v>
      </c>
      <c r="P31" s="1020">
        <v>0.11359421805905567</v>
      </c>
      <c r="Q31" s="1020">
        <v>0.95024596808633377</v>
      </c>
    </row>
    <row r="32" spans="2:17" s="101" customFormat="1" x14ac:dyDescent="0.35">
      <c r="B32" s="104" t="s">
        <v>108</v>
      </c>
      <c r="C32" s="105">
        <v>667363</v>
      </c>
      <c r="D32" s="105">
        <v>634159</v>
      </c>
      <c r="E32" s="105">
        <v>33204</v>
      </c>
      <c r="F32" s="106">
        <v>0.95024596808633377</v>
      </c>
      <c r="G32" s="106">
        <v>4.9754031913666175E-2</v>
      </c>
      <c r="I32" s="101">
        <v>11</v>
      </c>
      <c r="J32" s="101">
        <v>20</v>
      </c>
      <c r="K32" s="101">
        <v>18</v>
      </c>
      <c r="L32" s="101" t="s">
        <v>45</v>
      </c>
      <c r="M32" s="1019">
        <v>24166</v>
      </c>
      <c r="N32" s="1019">
        <v>3117</v>
      </c>
      <c r="O32" s="1020">
        <v>0.88575303302422759</v>
      </c>
      <c r="P32" s="1020">
        <v>0.11424696697577245</v>
      </c>
      <c r="Q32" s="1020">
        <v>0.95024596808633377</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464</v>
      </c>
      <c r="C6" s="1563"/>
      <c r="D6" s="1563"/>
      <c r="E6" s="1563"/>
      <c r="F6" s="1563"/>
      <c r="G6" s="1563"/>
      <c r="H6" s="1563"/>
      <c r="I6" s="1563"/>
      <c r="J6" s="1563"/>
      <c r="K6" s="1563"/>
      <c r="L6" s="1563"/>
      <c r="M6" s="1563"/>
      <c r="N6" s="1563"/>
      <c r="O6" s="1016"/>
    </row>
    <row r="7" spans="1:17" s="621" customFormat="1" ht="24.7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
        <v>499</v>
      </c>
      <c r="C8" s="1702"/>
      <c r="D8" s="1702"/>
      <c r="E8" s="1702"/>
      <c r="F8" s="1702"/>
      <c r="G8" s="1702"/>
      <c r="H8" s="1702"/>
      <c r="I8" s="1702"/>
      <c r="J8" s="1702"/>
      <c r="K8" s="1702"/>
      <c r="L8" s="1702"/>
      <c r="M8" s="1702"/>
      <c r="N8" s="170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3" t="s">
        <v>48</v>
      </c>
      <c r="D11" s="1703"/>
      <c r="E11" s="1703"/>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122295</v>
      </c>
      <c r="D13" s="1019">
        <v>115952</v>
      </c>
      <c r="E13" s="1019">
        <v>6343</v>
      </c>
      <c r="F13" s="1020">
        <v>0.9481336113496055</v>
      </c>
      <c r="G13" s="1020">
        <v>5.1866388650394536E-2</v>
      </c>
      <c r="I13" s="101">
        <v>8</v>
      </c>
      <c r="J13" s="101">
        <v>1</v>
      </c>
      <c r="K13" s="101">
        <v>8</v>
      </c>
      <c r="L13" s="101" t="s">
        <v>4</v>
      </c>
      <c r="M13" s="1019">
        <v>51309</v>
      </c>
      <c r="N13" s="1019">
        <v>78</v>
      </c>
      <c r="O13" s="1020">
        <v>0.99848210636931523</v>
      </c>
      <c r="P13" s="1020">
        <v>1.5178936306848036E-3</v>
      </c>
      <c r="Q13" s="1020">
        <v>0.90464248801754399</v>
      </c>
    </row>
    <row r="14" spans="1:17" s="101" customFormat="1" x14ac:dyDescent="0.35">
      <c r="B14" s="101" t="s">
        <v>7</v>
      </c>
      <c r="C14" s="1019">
        <v>17636</v>
      </c>
      <c r="D14" s="1019">
        <v>17580</v>
      </c>
      <c r="E14" s="1019">
        <v>56</v>
      </c>
      <c r="F14" s="1020">
        <v>0.99682467679745979</v>
      </c>
      <c r="G14" s="1020">
        <v>3.1753232025402587E-3</v>
      </c>
      <c r="I14" s="101">
        <v>2</v>
      </c>
      <c r="J14" s="101">
        <v>2</v>
      </c>
      <c r="K14" s="101">
        <v>2</v>
      </c>
      <c r="L14" s="101" t="s">
        <v>7</v>
      </c>
      <c r="M14" s="1019">
        <v>17580</v>
      </c>
      <c r="N14" s="1019">
        <v>56</v>
      </c>
      <c r="O14" s="1020">
        <v>0.99682467679745979</v>
      </c>
      <c r="P14" s="1020">
        <v>3.1753232025402587E-3</v>
      </c>
      <c r="Q14" s="1020">
        <v>0.90464248801754399</v>
      </c>
    </row>
    <row r="15" spans="1:17" s="101" customFormat="1" x14ac:dyDescent="0.35">
      <c r="B15" s="101" t="s">
        <v>37</v>
      </c>
      <c r="C15" s="1019">
        <v>15731</v>
      </c>
      <c r="D15" s="1019">
        <v>15523</v>
      </c>
      <c r="E15" s="1019">
        <v>208</v>
      </c>
      <c r="F15" s="1020">
        <v>0.98677770008263932</v>
      </c>
      <c r="G15" s="1020">
        <v>1.3222299917360625E-2</v>
      </c>
      <c r="I15" s="101">
        <v>4</v>
      </c>
      <c r="J15" s="101">
        <v>3</v>
      </c>
      <c r="K15" s="101">
        <v>13</v>
      </c>
      <c r="L15" s="101" t="s">
        <v>35</v>
      </c>
      <c r="M15" s="1019">
        <v>34668</v>
      </c>
      <c r="N15" s="1019">
        <v>411</v>
      </c>
      <c r="O15" s="1020">
        <v>0.98828358847173525</v>
      </c>
      <c r="P15" s="1020">
        <v>1.1716411528264773E-2</v>
      </c>
      <c r="Q15" s="1020">
        <v>0.90464248801754399</v>
      </c>
    </row>
    <row r="16" spans="1:17" s="101" customFormat="1" x14ac:dyDescent="0.35">
      <c r="B16" s="101" t="s">
        <v>38</v>
      </c>
      <c r="C16" s="1019">
        <v>17427</v>
      </c>
      <c r="D16" s="1019">
        <v>15073</v>
      </c>
      <c r="E16" s="1019">
        <v>2354</v>
      </c>
      <c r="F16" s="1020">
        <v>0.86492224708785215</v>
      </c>
      <c r="G16" s="1020">
        <v>0.13507775291214782</v>
      </c>
      <c r="I16" s="101">
        <v>15</v>
      </c>
      <c r="J16" s="101">
        <v>4</v>
      </c>
      <c r="K16" s="101">
        <v>3</v>
      </c>
      <c r="L16" s="101" t="s">
        <v>37</v>
      </c>
      <c r="M16" s="1019">
        <v>15523</v>
      </c>
      <c r="N16" s="1019">
        <v>208</v>
      </c>
      <c r="O16" s="1020">
        <v>0.98677770008263932</v>
      </c>
      <c r="P16" s="1020">
        <v>1.3222299917360625E-2</v>
      </c>
      <c r="Q16" s="1020">
        <v>0.90464248801754399</v>
      </c>
    </row>
    <row r="17" spans="2:17" s="101" customFormat="1" x14ac:dyDescent="0.35">
      <c r="B17" s="101" t="s">
        <v>6</v>
      </c>
      <c r="C17" s="1019">
        <v>21470</v>
      </c>
      <c r="D17" s="1019">
        <v>21181</v>
      </c>
      <c r="E17" s="1019">
        <v>289</v>
      </c>
      <c r="F17" s="1020">
        <v>0.98653935724266417</v>
      </c>
      <c r="G17" s="1020">
        <v>1.3460642757335817E-2</v>
      </c>
      <c r="I17" s="101">
        <v>5</v>
      </c>
      <c r="J17" s="101">
        <v>5</v>
      </c>
      <c r="K17" s="101">
        <v>5</v>
      </c>
      <c r="L17" s="101" t="s">
        <v>6</v>
      </c>
      <c r="M17" s="1019">
        <v>21181</v>
      </c>
      <c r="N17" s="1019">
        <v>289</v>
      </c>
      <c r="O17" s="1020">
        <v>0.98653935724266417</v>
      </c>
      <c r="P17" s="1020">
        <v>1.3460642757335817E-2</v>
      </c>
      <c r="Q17" s="1020">
        <v>0.90464248801754399</v>
      </c>
    </row>
    <row r="18" spans="2:17" s="101" customFormat="1" x14ac:dyDescent="0.35">
      <c r="B18" s="101" t="s">
        <v>5</v>
      </c>
      <c r="C18" s="1019">
        <v>6148</v>
      </c>
      <c r="D18" s="1019">
        <v>5622</v>
      </c>
      <c r="E18" s="1019">
        <v>526</v>
      </c>
      <c r="F18" s="1020">
        <v>0.91444372153545872</v>
      </c>
      <c r="G18" s="1020">
        <v>8.5556278464541308E-2</v>
      </c>
      <c r="I18" s="101">
        <v>11</v>
      </c>
      <c r="J18" s="101">
        <v>6</v>
      </c>
      <c r="K18" s="101">
        <v>17</v>
      </c>
      <c r="L18" s="101" t="s">
        <v>44</v>
      </c>
      <c r="M18" s="1019">
        <v>7512</v>
      </c>
      <c r="N18" s="1019">
        <v>369</v>
      </c>
      <c r="O18" s="1020">
        <v>0.95317853064331937</v>
      </c>
      <c r="P18" s="1020">
        <v>4.6821469356680627E-2</v>
      </c>
      <c r="Q18" s="1020">
        <v>0.90464248801754399</v>
      </c>
    </row>
    <row r="19" spans="2:17" s="101" customFormat="1" x14ac:dyDescent="0.35">
      <c r="B19" s="101" t="s">
        <v>40</v>
      </c>
      <c r="C19" s="1019">
        <v>32115</v>
      </c>
      <c r="D19" s="1019">
        <v>30522</v>
      </c>
      <c r="E19" s="1019">
        <v>1593</v>
      </c>
      <c r="F19" s="1020">
        <v>0.9503970107426436</v>
      </c>
      <c r="G19" s="1020">
        <v>4.9602989257356372E-2</v>
      </c>
      <c r="I19" s="101">
        <v>7</v>
      </c>
      <c r="J19" s="101">
        <v>7</v>
      </c>
      <c r="K19" s="101">
        <v>7</v>
      </c>
      <c r="L19" s="101" t="s">
        <v>40</v>
      </c>
      <c r="M19" s="1019">
        <v>30522</v>
      </c>
      <c r="N19" s="1019">
        <v>1593</v>
      </c>
      <c r="O19" s="1020">
        <v>0.9503970107426436</v>
      </c>
      <c r="P19" s="1020">
        <v>4.9602989257356372E-2</v>
      </c>
      <c r="Q19" s="1020">
        <v>0.90464248801754399</v>
      </c>
    </row>
    <row r="20" spans="2:17" s="101" customFormat="1" x14ac:dyDescent="0.35">
      <c r="B20" s="101" t="s">
        <v>4</v>
      </c>
      <c r="C20" s="1019">
        <v>51387</v>
      </c>
      <c r="D20" s="1019">
        <v>51309</v>
      </c>
      <c r="E20" s="1019">
        <v>78</v>
      </c>
      <c r="F20" s="1020">
        <v>0.99848210636931523</v>
      </c>
      <c r="G20" s="1020">
        <v>1.5178936306848036E-3</v>
      </c>
      <c r="I20" s="101">
        <v>1</v>
      </c>
      <c r="J20" s="101">
        <v>8</v>
      </c>
      <c r="K20" s="101">
        <v>1</v>
      </c>
      <c r="L20" s="101" t="s">
        <v>8</v>
      </c>
      <c r="M20" s="1019">
        <v>115952</v>
      </c>
      <c r="N20" s="1019">
        <v>6343</v>
      </c>
      <c r="O20" s="1020">
        <v>0.9481336113496055</v>
      </c>
      <c r="P20" s="1020">
        <v>5.1866388650394536E-2</v>
      </c>
      <c r="Q20" s="1020">
        <v>0.90464248801754399</v>
      </c>
    </row>
    <row r="21" spans="2:17" s="101" customFormat="1" x14ac:dyDescent="0.35">
      <c r="B21" s="101" t="s">
        <v>41</v>
      </c>
      <c r="C21" s="1019">
        <v>134576</v>
      </c>
      <c r="D21" s="1019">
        <v>108365</v>
      </c>
      <c r="E21" s="1019">
        <v>26211</v>
      </c>
      <c r="F21" s="1020">
        <v>0.80523273094756864</v>
      </c>
      <c r="G21" s="1020">
        <v>0.19476726905243133</v>
      </c>
      <c r="I21" s="101">
        <v>20</v>
      </c>
      <c r="J21" s="101">
        <v>9</v>
      </c>
      <c r="K21" s="101">
        <v>10</v>
      </c>
      <c r="L21" s="101" t="s">
        <v>39</v>
      </c>
      <c r="M21" s="1019">
        <v>650</v>
      </c>
      <c r="N21" s="1019">
        <v>43</v>
      </c>
      <c r="O21" s="1020">
        <v>0.93795093795093798</v>
      </c>
      <c r="P21" s="1020">
        <v>6.2049062049062048E-2</v>
      </c>
      <c r="Q21" s="1020">
        <v>0.90464248801754399</v>
      </c>
    </row>
    <row r="22" spans="2:17" s="101" customFormat="1" x14ac:dyDescent="0.35">
      <c r="B22" s="101" t="s">
        <v>39</v>
      </c>
      <c r="C22" s="1019">
        <v>693</v>
      </c>
      <c r="D22" s="1019">
        <v>650</v>
      </c>
      <c r="E22" s="1019">
        <v>43</v>
      </c>
      <c r="F22" s="1020">
        <v>0.93795093795093798</v>
      </c>
      <c r="G22" s="1020">
        <v>6.2049062049062048E-2</v>
      </c>
      <c r="I22" s="101">
        <v>9</v>
      </c>
      <c r="J22" s="101">
        <v>10</v>
      </c>
      <c r="K22" s="101">
        <v>11</v>
      </c>
      <c r="L22" s="101" t="s">
        <v>3</v>
      </c>
      <c r="M22" s="1019">
        <v>63986</v>
      </c>
      <c r="N22" s="1019">
        <v>4592</v>
      </c>
      <c r="O22" s="1020">
        <v>0.93303975035725739</v>
      </c>
      <c r="P22" s="1020">
        <v>6.6960249642742567E-2</v>
      </c>
      <c r="Q22" s="1020">
        <v>0.90464248801754399</v>
      </c>
    </row>
    <row r="23" spans="2:17" s="101" customFormat="1" x14ac:dyDescent="0.35">
      <c r="B23" s="101" t="s">
        <v>3</v>
      </c>
      <c r="C23" s="1019">
        <v>68578</v>
      </c>
      <c r="D23" s="1019">
        <v>63986</v>
      </c>
      <c r="E23" s="1019">
        <v>4592</v>
      </c>
      <c r="F23" s="1020">
        <v>0.93303975035725739</v>
      </c>
      <c r="G23" s="1020">
        <v>6.6960249642742567E-2</v>
      </c>
      <c r="I23" s="101">
        <v>10</v>
      </c>
      <c r="J23" s="101">
        <v>11</v>
      </c>
      <c r="K23" s="101">
        <v>6</v>
      </c>
      <c r="L23" s="101" t="s">
        <v>5</v>
      </c>
      <c r="M23" s="1019">
        <v>5622</v>
      </c>
      <c r="N23" s="1019">
        <v>526</v>
      </c>
      <c r="O23" s="1020">
        <v>0.91444372153545872</v>
      </c>
      <c r="P23" s="1020">
        <v>8.5556278464541308E-2</v>
      </c>
      <c r="Q23" s="1020">
        <v>0.90464248801754399</v>
      </c>
    </row>
    <row r="24" spans="2:17" s="101" customFormat="1" x14ac:dyDescent="0.35">
      <c r="B24" s="101" t="s">
        <v>2</v>
      </c>
      <c r="C24" s="1019">
        <v>15271</v>
      </c>
      <c r="D24" s="1019">
        <v>12484</v>
      </c>
      <c r="E24" s="1019">
        <v>2787</v>
      </c>
      <c r="F24" s="1020">
        <v>0.81749721694715471</v>
      </c>
      <c r="G24" s="1020">
        <v>0.18250278305284526</v>
      </c>
      <c r="I24" s="101">
        <v>18</v>
      </c>
      <c r="J24" s="101">
        <v>12</v>
      </c>
      <c r="K24" s="101">
        <v>20</v>
      </c>
      <c r="L24" s="101" t="s">
        <v>108</v>
      </c>
      <c r="M24" s="1019">
        <v>617945</v>
      </c>
      <c r="N24" s="1019">
        <v>65137</v>
      </c>
      <c r="O24" s="1020">
        <v>0.90464248801754399</v>
      </c>
      <c r="P24" s="1020">
        <v>9.5357511982455984E-2</v>
      </c>
      <c r="Q24" s="1020">
        <v>0.90464248801754399</v>
      </c>
    </row>
    <row r="25" spans="2:17" s="101" customFormat="1" x14ac:dyDescent="0.35">
      <c r="B25" s="101" t="s">
        <v>35</v>
      </c>
      <c r="C25" s="1019">
        <v>35079</v>
      </c>
      <c r="D25" s="1019">
        <v>34668</v>
      </c>
      <c r="E25" s="1019">
        <v>411</v>
      </c>
      <c r="F25" s="1020">
        <v>0.98828358847173525</v>
      </c>
      <c r="G25" s="1020">
        <v>1.1716411528264773E-2</v>
      </c>
      <c r="I25" s="101">
        <v>3</v>
      </c>
      <c r="J25" s="101">
        <v>13</v>
      </c>
      <c r="K25" s="101">
        <v>14</v>
      </c>
      <c r="L25" s="101" t="s">
        <v>42</v>
      </c>
      <c r="M25" s="1019">
        <v>63550</v>
      </c>
      <c r="N25" s="1019">
        <v>7186</v>
      </c>
      <c r="O25" s="1020">
        <v>0.89841099298801175</v>
      </c>
      <c r="P25" s="1020">
        <v>0.10158900701198824</v>
      </c>
      <c r="Q25" s="1020">
        <v>0.90464248801754399</v>
      </c>
    </row>
    <row r="26" spans="2:17" s="101" customFormat="1" x14ac:dyDescent="0.35">
      <c r="B26" s="101" t="s">
        <v>42</v>
      </c>
      <c r="C26" s="1019">
        <v>70736</v>
      </c>
      <c r="D26" s="1019">
        <v>63550</v>
      </c>
      <c r="E26" s="1019">
        <v>7186</v>
      </c>
      <c r="F26" s="1020">
        <v>0.89841099298801175</v>
      </c>
      <c r="G26" s="1020">
        <v>0.10158900701198824</v>
      </c>
      <c r="I26" s="101">
        <v>13</v>
      </c>
      <c r="J26" s="101">
        <v>14</v>
      </c>
      <c r="K26" s="101">
        <v>15</v>
      </c>
      <c r="L26" s="101" t="s">
        <v>47</v>
      </c>
      <c r="M26" s="1019">
        <v>638</v>
      </c>
      <c r="N26" s="1019">
        <v>74</v>
      </c>
      <c r="O26" s="1020">
        <v>0.8960674157303371</v>
      </c>
      <c r="P26" s="1020">
        <v>0.10393258426966293</v>
      </c>
      <c r="Q26" s="1020">
        <v>0.90464248801754399</v>
      </c>
    </row>
    <row r="27" spans="2:17" s="101" customFormat="1" x14ac:dyDescent="0.35">
      <c r="B27" s="101" t="s">
        <v>47</v>
      </c>
      <c r="C27" s="1019">
        <v>712</v>
      </c>
      <c r="D27" s="1019">
        <v>638</v>
      </c>
      <c r="E27" s="1019">
        <v>74</v>
      </c>
      <c r="F27" s="1020">
        <v>0.8960674157303371</v>
      </c>
      <c r="G27" s="1020">
        <v>0.10393258426966293</v>
      </c>
      <c r="I27" s="101">
        <v>14</v>
      </c>
      <c r="J27" s="101">
        <v>15</v>
      </c>
      <c r="K27" s="101">
        <v>4</v>
      </c>
      <c r="L27" s="101" t="s">
        <v>38</v>
      </c>
      <c r="M27" s="1019">
        <v>15073</v>
      </c>
      <c r="N27" s="1019">
        <v>2354</v>
      </c>
      <c r="O27" s="1020">
        <v>0.86492224708785215</v>
      </c>
      <c r="P27" s="1020">
        <v>0.13507775291214782</v>
      </c>
      <c r="Q27" s="1020">
        <v>0.90464248801754399</v>
      </c>
    </row>
    <row r="28" spans="2:17" s="101" customFormat="1" x14ac:dyDescent="0.35">
      <c r="B28" s="101" t="s">
        <v>43</v>
      </c>
      <c r="C28" s="1019">
        <v>20856</v>
      </c>
      <c r="D28" s="1019">
        <v>17129</v>
      </c>
      <c r="E28" s="1019">
        <v>3727</v>
      </c>
      <c r="F28" s="1020">
        <v>0.82129842731108549</v>
      </c>
      <c r="G28" s="1020">
        <v>0.17870157268891446</v>
      </c>
      <c r="I28" s="101">
        <v>17</v>
      </c>
      <c r="J28" s="101">
        <v>16</v>
      </c>
      <c r="K28" s="101">
        <v>19</v>
      </c>
      <c r="L28" s="101" t="s">
        <v>46</v>
      </c>
      <c r="M28" s="1019">
        <v>3215</v>
      </c>
      <c r="N28" s="1019">
        <v>666</v>
      </c>
      <c r="O28" s="1020">
        <v>0.82839474362277765</v>
      </c>
      <c r="P28" s="1020">
        <v>0.17160525637722238</v>
      </c>
      <c r="Q28" s="1020">
        <v>0.90464248801754399</v>
      </c>
    </row>
    <row r="29" spans="2:17" s="101" customFormat="1" x14ac:dyDescent="0.35">
      <c r="B29" s="101" t="s">
        <v>44</v>
      </c>
      <c r="C29" s="1019">
        <v>7881</v>
      </c>
      <c r="D29" s="1019">
        <v>7512</v>
      </c>
      <c r="E29" s="1019">
        <v>369</v>
      </c>
      <c r="F29" s="1020">
        <v>0.95317853064331937</v>
      </c>
      <c r="G29" s="1020">
        <v>4.6821469356680627E-2</v>
      </c>
      <c r="I29" s="101">
        <v>6</v>
      </c>
      <c r="J29" s="101">
        <v>17</v>
      </c>
      <c r="K29" s="101">
        <v>16</v>
      </c>
      <c r="L29" s="101" t="s">
        <v>43</v>
      </c>
      <c r="M29" s="1019">
        <v>17129</v>
      </c>
      <c r="N29" s="1019">
        <v>3727</v>
      </c>
      <c r="O29" s="1020">
        <v>0.82129842731108549</v>
      </c>
      <c r="P29" s="1020">
        <v>0.17870157268891446</v>
      </c>
      <c r="Q29" s="1020">
        <v>0.90464248801754399</v>
      </c>
    </row>
    <row r="30" spans="2:17" s="101" customFormat="1" x14ac:dyDescent="0.35">
      <c r="B30" s="101" t="s">
        <v>45</v>
      </c>
      <c r="C30" s="1019">
        <v>40610</v>
      </c>
      <c r="D30" s="1019">
        <v>32986</v>
      </c>
      <c r="E30" s="1019">
        <v>7624</v>
      </c>
      <c r="F30" s="1020">
        <v>0.81226298941147501</v>
      </c>
      <c r="G30" s="1020">
        <v>0.18773701058852499</v>
      </c>
      <c r="I30" s="101">
        <v>19</v>
      </c>
      <c r="J30" s="101">
        <v>18</v>
      </c>
      <c r="K30" s="101">
        <v>12</v>
      </c>
      <c r="L30" s="101" t="s">
        <v>2</v>
      </c>
      <c r="M30" s="1019">
        <v>12484</v>
      </c>
      <c r="N30" s="1019">
        <v>2787</v>
      </c>
      <c r="O30" s="1020">
        <v>0.81749721694715471</v>
      </c>
      <c r="P30" s="1020">
        <v>0.18250278305284526</v>
      </c>
      <c r="Q30" s="1020">
        <v>0.90464248801754399</v>
      </c>
    </row>
    <row r="31" spans="2:17" s="101" customFormat="1" x14ac:dyDescent="0.35">
      <c r="B31" s="101" t="s">
        <v>46</v>
      </c>
      <c r="C31" s="1019">
        <v>3881</v>
      </c>
      <c r="D31" s="1019">
        <v>3215</v>
      </c>
      <c r="E31" s="1019">
        <v>666</v>
      </c>
      <c r="F31" s="1020">
        <v>0.82839474362277765</v>
      </c>
      <c r="G31" s="1020">
        <v>0.17160525637722238</v>
      </c>
      <c r="I31" s="101">
        <v>16</v>
      </c>
      <c r="J31" s="101">
        <v>19</v>
      </c>
      <c r="K31" s="101">
        <v>18</v>
      </c>
      <c r="L31" s="101" t="s">
        <v>45</v>
      </c>
      <c r="M31" s="1019">
        <v>32986</v>
      </c>
      <c r="N31" s="1019">
        <v>7624</v>
      </c>
      <c r="O31" s="1020">
        <v>0.81226298941147501</v>
      </c>
      <c r="P31" s="1020">
        <v>0.18773701058852499</v>
      </c>
      <c r="Q31" s="1020">
        <v>0.90464248801754399</v>
      </c>
    </row>
    <row r="32" spans="2:17" s="101" customFormat="1" x14ac:dyDescent="0.35">
      <c r="B32" s="104" t="s">
        <v>108</v>
      </c>
      <c r="C32" s="105">
        <v>683082</v>
      </c>
      <c r="D32" s="105">
        <v>617945</v>
      </c>
      <c r="E32" s="105">
        <v>65137</v>
      </c>
      <c r="F32" s="106">
        <v>0.90464248801754399</v>
      </c>
      <c r="G32" s="106">
        <v>9.5357511982455984E-2</v>
      </c>
      <c r="I32" s="101">
        <v>12</v>
      </c>
      <c r="J32" s="101">
        <v>20</v>
      </c>
      <c r="K32" s="101">
        <v>9</v>
      </c>
      <c r="L32" s="101" t="s">
        <v>41</v>
      </c>
      <c r="M32" s="1019">
        <v>108365</v>
      </c>
      <c r="N32" s="1019">
        <v>26211</v>
      </c>
      <c r="O32" s="1020">
        <v>0.80523273094756864</v>
      </c>
      <c r="P32" s="1020">
        <v>0.19476726905243133</v>
      </c>
      <c r="Q32" s="1020">
        <v>0.90464248801754399</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P28" sqref="P28"/>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58"/>
      <c r="C2" s="1758"/>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79" t="s">
        <v>336</v>
      </c>
      <c r="C4" s="1779"/>
      <c r="D4" s="1779"/>
      <c r="E4" s="1779"/>
      <c r="F4" s="1779"/>
      <c r="G4" s="1779"/>
      <c r="H4" s="1779"/>
      <c r="I4" s="1779"/>
      <c r="J4" s="1779"/>
      <c r="K4" s="1779"/>
      <c r="L4" s="1779"/>
      <c r="M4" s="1779"/>
      <c r="N4" s="1779"/>
      <c r="O4" s="1779"/>
      <c r="P4" s="1779"/>
      <c r="Q4" s="1779"/>
    </row>
    <row r="5" spans="1:19" s="967" customFormat="1" ht="15.5" x14ac:dyDescent="0.25">
      <c r="B5" s="1484" t="str">
        <f>porsaad!$B$6</f>
        <v>Situación a 31 de marzo de 2026</v>
      </c>
      <c r="C5" s="1484"/>
      <c r="D5" s="1484"/>
      <c r="E5" s="1484"/>
      <c r="F5" s="1484"/>
      <c r="G5" s="1484"/>
      <c r="H5" s="1484"/>
      <c r="I5" s="1484"/>
      <c r="J5" s="1484"/>
      <c r="K5" s="1484"/>
      <c r="L5" s="1484"/>
      <c r="M5" s="1484"/>
      <c r="N5" s="1484"/>
      <c r="O5" s="1484"/>
      <c r="P5" s="1484"/>
      <c r="Q5" s="1484"/>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59" t="s">
        <v>12</v>
      </c>
      <c r="C7" s="1149"/>
      <c r="D7" s="1759" t="s">
        <v>273</v>
      </c>
      <c r="E7" s="1150"/>
      <c r="F7" s="1762" t="s">
        <v>465</v>
      </c>
      <c r="G7" s="1763"/>
      <c r="H7" s="1151"/>
      <c r="I7" s="1762" t="s">
        <v>274</v>
      </c>
      <c r="J7" s="1766"/>
      <c r="K7" s="1159"/>
      <c r="L7" s="1159"/>
      <c r="M7" s="1159"/>
      <c r="N7" s="1159"/>
      <c r="O7" s="1159"/>
      <c r="P7" s="1159"/>
      <c r="Q7" s="1160"/>
    </row>
    <row r="8" spans="1:19" s="972" customFormat="1" ht="15" customHeight="1" x14ac:dyDescent="0.25">
      <c r="A8" s="1148"/>
      <c r="B8" s="1760"/>
      <c r="C8" s="1149"/>
      <c r="D8" s="1760"/>
      <c r="E8" s="1150"/>
      <c r="F8" s="1764"/>
      <c r="G8" s="1765"/>
      <c r="H8" s="1151"/>
      <c r="I8" s="1764"/>
      <c r="J8" s="1767"/>
      <c r="K8" s="1152"/>
      <c r="L8" s="1770" t="s">
        <v>133</v>
      </c>
      <c r="M8" s="1771"/>
      <c r="N8" s="1774" t="s">
        <v>134</v>
      </c>
      <c r="O8" s="1748"/>
      <c r="P8" s="1748"/>
      <c r="Q8" s="1748"/>
    </row>
    <row r="9" spans="1:19" s="972" customFormat="1" ht="44.25" customHeight="1" x14ac:dyDescent="0.25">
      <c r="A9" s="1148"/>
      <c r="B9" s="1760"/>
      <c r="C9" s="1149"/>
      <c r="D9" s="1760"/>
      <c r="E9" s="1150"/>
      <c r="F9" s="1764"/>
      <c r="G9" s="1765"/>
      <c r="H9" s="1151"/>
      <c r="I9" s="1768"/>
      <c r="J9" s="1769"/>
      <c r="K9" s="1152"/>
      <c r="L9" s="1772"/>
      <c r="M9" s="1773"/>
      <c r="N9" s="1775" t="s">
        <v>468</v>
      </c>
      <c r="O9" s="1776"/>
      <c r="P9" s="1777" t="s">
        <v>469</v>
      </c>
      <c r="Q9" s="1778"/>
    </row>
    <row r="10" spans="1:19" s="972" customFormat="1" ht="72.5" x14ac:dyDescent="0.25">
      <c r="A10" s="1148"/>
      <c r="B10" s="1761"/>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347017</v>
      </c>
      <c r="E12" s="1166">
        <v>53364</v>
      </c>
      <c r="F12" s="1167">
        <f>D12-I12</f>
        <v>333922</v>
      </c>
      <c r="G12" s="1168">
        <f>F12*100/D12</f>
        <v>96.226409657163771</v>
      </c>
      <c r="I12" s="1167">
        <f>L12+N12+P12</f>
        <v>13095</v>
      </c>
      <c r="J12" s="1168">
        <f t="shared" ref="J12:J29" si="0">I12*100/D12</f>
        <v>3.7735903428362301</v>
      </c>
      <c r="L12" s="1167">
        <v>3</v>
      </c>
      <c r="M12" s="1169">
        <f>L12/$I12*100</f>
        <v>2.2909507445589918E-2</v>
      </c>
      <c r="N12" s="1167">
        <v>9082</v>
      </c>
      <c r="O12" s="1126">
        <f>N12/$I12*100</f>
        <v>69.354715540282555</v>
      </c>
      <c r="P12" s="1167">
        <v>4010</v>
      </c>
      <c r="Q12" s="1126">
        <f>P12/$I12*100</f>
        <v>30.622374952271858</v>
      </c>
      <c r="R12" s="1170"/>
      <c r="S12" s="1170"/>
    </row>
    <row r="13" spans="1:19" s="962" customFormat="1" x14ac:dyDescent="0.25">
      <c r="A13" s="1163"/>
      <c r="B13" s="1171" t="s">
        <v>7</v>
      </c>
      <c r="D13" s="1172">
        <f>'41benpresaad'!D11</f>
        <v>49822</v>
      </c>
      <c r="E13" s="1166">
        <v>5161</v>
      </c>
      <c r="F13" s="1173">
        <f t="shared" ref="F13:F29" si="1">D13-I13</f>
        <v>49157</v>
      </c>
      <c r="G13" s="1174">
        <f t="shared" ref="G13:G29" si="2">F13*100/D13</f>
        <v>98.665248283890648</v>
      </c>
      <c r="I13" s="1173">
        <f t="shared" ref="I13:I29" si="3">L13+N13+P13</f>
        <v>665</v>
      </c>
      <c r="J13" s="1174">
        <f t="shared" si="0"/>
        <v>1.3347517161093492</v>
      </c>
      <c r="L13" s="1173">
        <v>0</v>
      </c>
      <c r="M13" s="1175">
        <f>L13/$I13*100</f>
        <v>0</v>
      </c>
      <c r="N13" s="1173">
        <v>419</v>
      </c>
      <c r="O13" s="1127">
        <f>N13/$I13*100</f>
        <v>63.007518796992478</v>
      </c>
      <c r="P13" s="1173">
        <v>246</v>
      </c>
      <c r="Q13" s="1127">
        <f>P13/$I13*100</f>
        <v>36.992481203007522</v>
      </c>
      <c r="R13" s="1170"/>
      <c r="S13" s="1170"/>
    </row>
    <row r="14" spans="1:19" s="962" customFormat="1" x14ac:dyDescent="0.25">
      <c r="A14" s="1163"/>
      <c r="B14" s="1171" t="s">
        <v>37</v>
      </c>
      <c r="D14" s="1172">
        <f>'41benpresaad'!D12</f>
        <v>33854</v>
      </c>
      <c r="E14" s="1166">
        <v>3593</v>
      </c>
      <c r="F14" s="1173">
        <f t="shared" si="1"/>
        <v>32971</v>
      </c>
      <c r="G14" s="1174">
        <f t="shared" si="2"/>
        <v>97.391741005494183</v>
      </c>
      <c r="I14" s="1173">
        <f t="shared" si="3"/>
        <v>883</v>
      </c>
      <c r="J14" s="1174">
        <f t="shared" si="0"/>
        <v>2.6082589945058192</v>
      </c>
      <c r="L14" s="1173">
        <v>4</v>
      </c>
      <c r="M14" s="1175">
        <f>L14/$I14*100</f>
        <v>0.45300113250283131</v>
      </c>
      <c r="N14" s="1173">
        <v>230</v>
      </c>
      <c r="O14" s="1127">
        <f>N14/$I14*100</f>
        <v>26.047565118912797</v>
      </c>
      <c r="P14" s="1173">
        <v>649</v>
      </c>
      <c r="Q14" s="1127">
        <f>P14/$I14*100</f>
        <v>73.49943374858438</v>
      </c>
      <c r="R14" s="1170"/>
      <c r="S14" s="1170"/>
    </row>
    <row r="15" spans="1:19" s="962" customFormat="1" x14ac:dyDescent="0.25">
      <c r="A15" s="1163"/>
      <c r="B15" s="1171" t="s">
        <v>38</v>
      </c>
      <c r="D15" s="1172">
        <f>'41benpresaad'!D13</f>
        <v>34248</v>
      </c>
      <c r="E15" s="1166">
        <v>2742</v>
      </c>
      <c r="F15" s="1173">
        <f t="shared" si="1"/>
        <v>34248</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71093</v>
      </c>
      <c r="E16" s="1166">
        <v>7296</v>
      </c>
      <c r="F16" s="1173">
        <f t="shared" si="1"/>
        <v>55032</v>
      </c>
      <c r="G16" s="1174">
        <f t="shared" si="2"/>
        <v>77.40846496842164</v>
      </c>
      <c r="I16" s="1173">
        <f t="shared" si="3"/>
        <v>16061</v>
      </c>
      <c r="J16" s="1174">
        <f t="shared" si="0"/>
        <v>22.591535031578356</v>
      </c>
      <c r="L16" s="1173">
        <v>15028</v>
      </c>
      <c r="M16" s="1175">
        <f>L16/$I16*100</f>
        <v>93.568270966938556</v>
      </c>
      <c r="N16" s="1173">
        <v>418</v>
      </c>
      <c r="O16" s="1127">
        <f>N16/$I16*100</f>
        <v>2.6025776726231244</v>
      </c>
      <c r="P16" s="1173">
        <v>615</v>
      </c>
      <c r="Q16" s="1127">
        <f>P16/$I16*100</f>
        <v>3.8291513604383285</v>
      </c>
      <c r="R16" s="1170"/>
      <c r="S16" s="1170"/>
    </row>
    <row r="17" spans="1:19" s="962" customFormat="1" x14ac:dyDescent="0.25">
      <c r="A17" s="1163"/>
      <c r="B17" s="1171" t="s">
        <v>5</v>
      </c>
      <c r="D17" s="1172">
        <f>'41benpresaad'!D15</f>
        <v>18907</v>
      </c>
      <c r="E17" s="1166">
        <v>3462</v>
      </c>
      <c r="F17" s="1173">
        <f t="shared" si="1"/>
        <v>18906</v>
      </c>
      <c r="G17" s="1174">
        <f t="shared" si="2"/>
        <v>99.994710953615069</v>
      </c>
      <c r="I17" s="1173">
        <f t="shared" si="3"/>
        <v>1</v>
      </c>
      <c r="J17" s="1174">
        <f t="shared" si="0"/>
        <v>5.2890463849367955E-3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127186</v>
      </c>
      <c r="E18" s="1166">
        <v>14325</v>
      </c>
      <c r="F18" s="1173">
        <f t="shared" si="1"/>
        <v>123885</v>
      </c>
      <c r="G18" s="1174">
        <f t="shared" si="2"/>
        <v>97.404588555344148</v>
      </c>
      <c r="I18" s="1173">
        <f t="shared" si="3"/>
        <v>3301</v>
      </c>
      <c r="J18" s="1174">
        <f>I18*100/D18</f>
        <v>2.5954114446558583</v>
      </c>
      <c r="L18" s="1173">
        <v>3291</v>
      </c>
      <c r="M18" s="1175">
        <f>L18/$I18*100</f>
        <v>99.697061496516199</v>
      </c>
      <c r="N18" s="1173">
        <v>10</v>
      </c>
      <c r="O18" s="1127">
        <f>N18/$I18*100</f>
        <v>0.30293850348379281</v>
      </c>
      <c r="P18" s="1173">
        <v>0</v>
      </c>
      <c r="Q18" s="1127">
        <f>P18/$I18*100</f>
        <v>0</v>
      </c>
      <c r="R18" s="1170"/>
      <c r="S18" s="1170"/>
    </row>
    <row r="19" spans="1:19" s="962" customFormat="1" x14ac:dyDescent="0.25">
      <c r="A19" s="1163"/>
      <c r="B19" s="1171" t="s">
        <v>40</v>
      </c>
      <c r="D19" s="1172">
        <f>'41benpresaad'!D17</f>
        <v>81518</v>
      </c>
      <c r="E19" s="1166">
        <v>9188</v>
      </c>
      <c r="F19" s="1173">
        <f t="shared" si="1"/>
        <v>80020</v>
      </c>
      <c r="G19" s="1174">
        <f t="shared" si="2"/>
        <v>98.162369047326976</v>
      </c>
      <c r="I19" s="1173">
        <f t="shared" si="3"/>
        <v>1498</v>
      </c>
      <c r="J19" s="1174">
        <f t="shared" si="0"/>
        <v>1.8376309526730292</v>
      </c>
      <c r="L19" s="1173">
        <v>4</v>
      </c>
      <c r="M19" s="1175">
        <f>L19/$I19*100</f>
        <v>0.26702269692923897</v>
      </c>
      <c r="N19" s="1173">
        <v>470</v>
      </c>
      <c r="O19" s="1127">
        <f>N19/$I19*100</f>
        <v>31.375166889185579</v>
      </c>
      <c r="P19" s="1173">
        <v>1024</v>
      </c>
      <c r="Q19" s="1127">
        <f>P19/$I19*100</f>
        <v>68.357810413885176</v>
      </c>
      <c r="R19" s="1170"/>
      <c r="S19" s="1170"/>
    </row>
    <row r="20" spans="1:19" s="962" customFormat="1" x14ac:dyDescent="0.25">
      <c r="A20" s="1163"/>
      <c r="B20" s="1171" t="s">
        <v>41</v>
      </c>
      <c r="D20" s="1172">
        <f>'41benpresaad'!D18</f>
        <v>250944</v>
      </c>
      <c r="E20" s="1166">
        <v>34612</v>
      </c>
      <c r="F20" s="1173">
        <f t="shared" si="1"/>
        <v>250944</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180393</v>
      </c>
      <c r="E21" s="1166">
        <v>13397</v>
      </c>
      <c r="F21" s="1173">
        <f t="shared" si="1"/>
        <v>178140</v>
      </c>
      <c r="G21" s="1174">
        <f t="shared" si="2"/>
        <v>98.751060185262176</v>
      </c>
      <c r="I21" s="1173">
        <f t="shared" si="3"/>
        <v>2253</v>
      </c>
      <c r="J21" s="1174">
        <f t="shared" si="0"/>
        <v>1.2489398147378223</v>
      </c>
      <c r="L21" s="1173">
        <v>10</v>
      </c>
      <c r="M21" s="1175">
        <f>L21/$I21*100</f>
        <v>0.44385264092321353</v>
      </c>
      <c r="N21" s="1173">
        <v>1473</v>
      </c>
      <c r="O21" s="1127">
        <f>N21/$I21*100</f>
        <v>65.379494007989351</v>
      </c>
      <c r="P21" s="1173">
        <v>770</v>
      </c>
      <c r="Q21" s="1127">
        <f>P21/$I21*100</f>
        <v>34.176653351087438</v>
      </c>
      <c r="R21" s="1170"/>
      <c r="S21" s="1170"/>
    </row>
    <row r="22" spans="1:19" s="962" customFormat="1" x14ac:dyDescent="0.25">
      <c r="A22" s="1163"/>
      <c r="B22" s="1171" t="s">
        <v>2</v>
      </c>
      <c r="D22" s="1172">
        <f>'41benpresaad'!D20</f>
        <v>37186</v>
      </c>
      <c r="E22" s="1166">
        <v>6540</v>
      </c>
      <c r="F22" s="1173">
        <f t="shared" si="1"/>
        <v>37000</v>
      </c>
      <c r="G22" s="1174">
        <f t="shared" si="2"/>
        <v>99.499811757112894</v>
      </c>
      <c r="I22" s="1173">
        <f t="shared" si="3"/>
        <v>186</v>
      </c>
      <c r="J22" s="1174">
        <f t="shared" si="0"/>
        <v>0.50018824288710806</v>
      </c>
      <c r="L22" s="1173">
        <v>0</v>
      </c>
      <c r="M22" s="1175">
        <f>L22/$I22*100</f>
        <v>0</v>
      </c>
      <c r="N22" s="1173">
        <v>1</v>
      </c>
      <c r="O22" s="1127">
        <f>N22/$I22*100</f>
        <v>0.53763440860215062</v>
      </c>
      <c r="P22" s="1173">
        <v>185</v>
      </c>
      <c r="Q22" s="1127">
        <f>P22/$I22*100</f>
        <v>99.462365591397855</v>
      </c>
      <c r="R22" s="1170"/>
      <c r="S22" s="1170"/>
    </row>
    <row r="23" spans="1:19" s="962" customFormat="1" x14ac:dyDescent="0.25">
      <c r="A23" s="1163"/>
      <c r="B23" s="1171" t="s">
        <v>35</v>
      </c>
      <c r="D23" s="1172">
        <f>'41benpresaad'!D21</f>
        <v>93892</v>
      </c>
      <c r="E23" s="1166">
        <v>13798</v>
      </c>
      <c r="F23" s="1173">
        <f t="shared" si="1"/>
        <v>93057</v>
      </c>
      <c r="G23" s="1174">
        <f t="shared" si="2"/>
        <v>99.110680356153878</v>
      </c>
      <c r="I23" s="1173">
        <f t="shared" si="3"/>
        <v>835</v>
      </c>
      <c r="J23" s="1174">
        <f t="shared" si="0"/>
        <v>0.88931964384612106</v>
      </c>
      <c r="L23" s="1173">
        <v>9</v>
      </c>
      <c r="M23" s="1175">
        <f>L23/$I23*100</f>
        <v>1.0778443113772456</v>
      </c>
      <c r="N23" s="1173">
        <v>26</v>
      </c>
      <c r="O23" s="1127">
        <f>N23/$I23*100</f>
        <v>3.1137724550898205</v>
      </c>
      <c r="P23" s="1173">
        <v>800</v>
      </c>
      <c r="Q23" s="1127">
        <f>P23/$I23*100</f>
        <v>95.808383233532936</v>
      </c>
      <c r="R23" s="1170"/>
      <c r="S23" s="1170"/>
    </row>
    <row r="24" spans="1:19" s="962" customFormat="1" x14ac:dyDescent="0.25">
      <c r="A24" s="1163"/>
      <c r="B24" s="1171" t="s">
        <v>42</v>
      </c>
      <c r="D24" s="1172">
        <f>'41benpresaad'!D22</f>
        <v>213333</v>
      </c>
      <c r="E24" s="1166">
        <v>24812</v>
      </c>
      <c r="F24" s="1173">
        <f t="shared" si="1"/>
        <v>213333</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50387</v>
      </c>
      <c r="E25" s="1166">
        <v>10064</v>
      </c>
      <c r="F25" s="1173">
        <f t="shared" si="1"/>
        <v>50125</v>
      </c>
      <c r="G25" s="1174">
        <f t="shared" si="2"/>
        <v>99.480024609522303</v>
      </c>
      <c r="I25" s="1173">
        <f t="shared" si="3"/>
        <v>262</v>
      </c>
      <c r="J25" s="1174">
        <f t="shared" si="0"/>
        <v>0.51997539047770258</v>
      </c>
      <c r="L25" s="1173">
        <v>0</v>
      </c>
      <c r="M25" s="1175">
        <f>L25/$I25*100</f>
        <v>0</v>
      </c>
      <c r="N25" s="1173">
        <v>242</v>
      </c>
      <c r="O25" s="1127">
        <f>N25/$I25*100</f>
        <v>92.36641221374046</v>
      </c>
      <c r="P25" s="1173">
        <v>20</v>
      </c>
      <c r="Q25" s="1127">
        <f>P25/$I25*100</f>
        <v>7.6335877862595423</v>
      </c>
      <c r="R25" s="1170"/>
      <c r="S25" s="1170"/>
    </row>
    <row r="26" spans="1:19" s="962" customFormat="1" x14ac:dyDescent="0.25">
      <c r="B26" s="1171" t="s">
        <v>44</v>
      </c>
      <c r="D26" s="1172">
        <f>'41benpresaad'!D24</f>
        <v>17234</v>
      </c>
      <c r="E26" s="1166">
        <v>1275</v>
      </c>
      <c r="F26" s="1176">
        <f t="shared" si="1"/>
        <v>17234</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74024</v>
      </c>
      <c r="E27" s="1166">
        <v>8030</v>
      </c>
      <c r="F27" s="1176">
        <f t="shared" si="1"/>
        <v>74024</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9560</v>
      </c>
      <c r="E28" s="1178">
        <v>1753</v>
      </c>
      <c r="F28" s="1176">
        <f t="shared" si="1"/>
        <v>9530</v>
      </c>
      <c r="G28" s="1179">
        <f t="shared" si="2"/>
        <v>99.686192468619254</v>
      </c>
      <c r="I28" s="1176">
        <f t="shared" si="3"/>
        <v>30</v>
      </c>
      <c r="J28" s="1179">
        <f t="shared" si="0"/>
        <v>0.31380753138075312</v>
      </c>
      <c r="L28" s="1176">
        <v>11</v>
      </c>
      <c r="M28" s="1175" t="s">
        <v>363</v>
      </c>
      <c r="N28" s="1176">
        <v>18</v>
      </c>
      <c r="O28" s="1175" t="s">
        <v>363</v>
      </c>
      <c r="P28" s="1176">
        <v>1</v>
      </c>
      <c r="Q28" s="1175" t="s">
        <v>363</v>
      </c>
      <c r="R28" s="1170"/>
      <c r="S28" s="1170"/>
    </row>
    <row r="29" spans="1:19" s="962" customFormat="1" x14ac:dyDescent="0.25">
      <c r="B29" s="1180" t="s">
        <v>1</v>
      </c>
      <c r="D29" s="1181">
        <f>'41benpresaad'!D27</f>
        <v>4013</v>
      </c>
      <c r="E29" s="1178">
        <v>384</v>
      </c>
      <c r="F29" s="1182">
        <f t="shared" si="1"/>
        <v>3918</v>
      </c>
      <c r="G29" s="1183">
        <f t="shared" si="2"/>
        <v>97.632693745327686</v>
      </c>
      <c r="I29" s="1182">
        <f t="shared" si="3"/>
        <v>95</v>
      </c>
      <c r="J29" s="1183">
        <f t="shared" si="0"/>
        <v>2.3673062546723149</v>
      </c>
      <c r="L29" s="1182">
        <v>0</v>
      </c>
      <c r="M29" s="1184">
        <f>L29/$I29*100</f>
        <v>0</v>
      </c>
      <c r="N29" s="1182">
        <v>53</v>
      </c>
      <c r="O29" s="1129">
        <f>N29/$I29*100</f>
        <v>55.78947368421052</v>
      </c>
      <c r="P29" s="1182">
        <v>42</v>
      </c>
      <c r="Q29" s="1129">
        <f>P29/$I29*100</f>
        <v>44.210526315789473</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1694611</v>
      </c>
      <c r="E31" s="1315"/>
      <c r="F31" s="1316">
        <f>SUM(F12:F29)</f>
        <v>1655446</v>
      </c>
      <c r="G31" s="1317">
        <f>F31*100/D31</f>
        <v>97.688850125486027</v>
      </c>
      <c r="I31" s="1318">
        <f>SUM(I12:I29)</f>
        <v>39165</v>
      </c>
      <c r="J31" s="1317">
        <f>I31*100/D31</f>
        <v>2.311149874513974</v>
      </c>
      <c r="L31" s="1318">
        <f>SUM(L12:L29)</f>
        <v>18360</v>
      </c>
      <c r="M31" s="1317">
        <f>L31/$I31*100</f>
        <v>46.878590578322481</v>
      </c>
      <c r="N31" s="1318">
        <f>SUM(N12:N29)</f>
        <v>12442</v>
      </c>
      <c r="O31" s="1317">
        <f>N31/$I31*100</f>
        <v>31.76816034724882</v>
      </c>
      <c r="P31" s="1318">
        <f>SUM(P12:P29)</f>
        <v>8363</v>
      </c>
      <c r="Q31" s="1317">
        <f>P31/$I31*100</f>
        <v>21.3532490744287</v>
      </c>
    </row>
    <row r="32" spans="1:19" s="961" customFormat="1" x14ac:dyDescent="0.35">
      <c r="B32" s="1189" t="s">
        <v>39</v>
      </c>
      <c r="C32" s="1190"/>
    </row>
    <row r="33" spans="2:16" ht="33" customHeight="1" x14ac:dyDescent="0.35">
      <c r="B33" s="1757" t="s">
        <v>276</v>
      </c>
      <c r="C33" s="1757"/>
      <c r="D33" s="1757"/>
      <c r="E33" s="1757"/>
      <c r="F33" s="1757"/>
      <c r="G33" s="1757"/>
      <c r="H33" s="1757"/>
      <c r="I33" s="1757"/>
      <c r="J33" s="1757"/>
      <c r="K33" s="1757"/>
      <c r="L33" s="1757"/>
      <c r="M33" s="1757"/>
      <c r="N33" s="1757"/>
      <c r="O33" s="1757"/>
      <c r="P33" s="1757"/>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488</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333922</v>
      </c>
      <c r="E10" s="1363"/>
      <c r="F10" s="1364">
        <v>467</v>
      </c>
      <c r="G10" s="1365">
        <v>9.1096533064920424E-2</v>
      </c>
      <c r="H10" s="1364">
        <v>181215</v>
      </c>
      <c r="I10" s="1365">
        <v>35.349161112118964</v>
      </c>
      <c r="J10" s="1364">
        <v>198271</v>
      </c>
      <c r="K10" s="1365">
        <v>38.676232777976097</v>
      </c>
      <c r="L10" s="1364">
        <v>13618</v>
      </c>
      <c r="M10" s="1365">
        <v>2.6564295230794142</v>
      </c>
      <c r="N10" s="1364">
        <v>25338</v>
      </c>
      <c r="O10" s="1365">
        <v>4.9426208882204579</v>
      </c>
      <c r="P10" s="1364">
        <v>3681</v>
      </c>
      <c r="Q10" s="1365">
        <v>0.71804355077510085</v>
      </c>
      <c r="R10" s="1364">
        <v>90041</v>
      </c>
      <c r="S10" s="1365">
        <v>17.564074804493575</v>
      </c>
      <c r="T10" s="1364">
        <v>12</v>
      </c>
      <c r="U10" s="1365">
        <v>2.340810271475471E-3</v>
      </c>
      <c r="V10" s="1366">
        <v>512643</v>
      </c>
      <c r="W10" s="1365">
        <v>100</v>
      </c>
      <c r="X10" s="1367"/>
      <c r="Y10" s="1368">
        <v>1.5352178053557417</v>
      </c>
    </row>
    <row r="11" spans="2:30" s="633" customFormat="1" ht="18" customHeight="1" x14ac:dyDescent="0.25">
      <c r="B11" s="682" t="s">
        <v>7</v>
      </c>
      <c r="D11" s="1369">
        <v>49157</v>
      </c>
      <c r="E11" s="1363"/>
      <c r="F11" s="1370">
        <v>4955</v>
      </c>
      <c r="G11" s="1371">
        <v>7.6949357849455682</v>
      </c>
      <c r="H11" s="1370">
        <v>10671</v>
      </c>
      <c r="I11" s="1371">
        <v>16.571677045641607</v>
      </c>
      <c r="J11" s="1370">
        <v>5713</v>
      </c>
      <c r="K11" s="1371">
        <v>8.8720823692016211</v>
      </c>
      <c r="L11" s="1370">
        <v>1780</v>
      </c>
      <c r="M11" s="1371">
        <v>2.7642756200208098</v>
      </c>
      <c r="N11" s="1370">
        <v>3932</v>
      </c>
      <c r="O11" s="1371">
        <v>6.106253785349339</v>
      </c>
      <c r="P11" s="1370">
        <v>10798</v>
      </c>
      <c r="Q11" s="1371">
        <v>16.768903452238597</v>
      </c>
      <c r="R11" s="1370">
        <v>26544</v>
      </c>
      <c r="S11" s="1371">
        <v>41.221871942602455</v>
      </c>
      <c r="T11" s="1370">
        <v>0</v>
      </c>
      <c r="U11" s="1371">
        <v>0</v>
      </c>
      <c r="V11" s="1372">
        <v>64393</v>
      </c>
      <c r="W11" s="1371">
        <v>100</v>
      </c>
      <c r="X11" s="1367"/>
      <c r="Y11" s="1373">
        <v>1.3099456842362227</v>
      </c>
    </row>
    <row r="12" spans="2:30" s="633" customFormat="1" ht="22.5" customHeight="1" x14ac:dyDescent="0.25">
      <c r="B12" s="682" t="s">
        <v>37</v>
      </c>
      <c r="D12" s="1369">
        <v>32971</v>
      </c>
      <c r="E12" s="1363"/>
      <c r="F12" s="1374">
        <v>6019</v>
      </c>
      <c r="G12" s="1371">
        <v>12.948541433611565</v>
      </c>
      <c r="H12" s="1374">
        <v>8974</v>
      </c>
      <c r="I12" s="1371">
        <v>19.305567507099216</v>
      </c>
      <c r="J12" s="1374">
        <v>7692</v>
      </c>
      <c r="K12" s="1371">
        <v>16.547629291799328</v>
      </c>
      <c r="L12" s="1374">
        <v>2150</v>
      </c>
      <c r="M12" s="1371">
        <v>4.6252473969537906</v>
      </c>
      <c r="N12" s="1374">
        <v>3233</v>
      </c>
      <c r="O12" s="1371">
        <v>6.9550813183030717</v>
      </c>
      <c r="P12" s="1374">
        <v>5043</v>
      </c>
      <c r="Q12" s="1371">
        <v>10.84889424318045</v>
      </c>
      <c r="R12" s="1374">
        <v>13343</v>
      </c>
      <c r="S12" s="1371">
        <v>28.704500473281129</v>
      </c>
      <c r="T12" s="1374">
        <v>30</v>
      </c>
      <c r="U12" s="1371">
        <v>6.4538335771448241E-2</v>
      </c>
      <c r="V12" s="1372">
        <v>46484</v>
      </c>
      <c r="W12" s="1371">
        <v>99.999999999999986</v>
      </c>
      <c r="X12" s="1367"/>
      <c r="Y12" s="1373">
        <v>1.4098450153164903</v>
      </c>
    </row>
    <row r="13" spans="2:30" s="633" customFormat="1" ht="18" customHeight="1" x14ac:dyDescent="0.25">
      <c r="B13" s="682" t="s">
        <v>38</v>
      </c>
      <c r="D13" s="1369">
        <v>34248</v>
      </c>
      <c r="E13" s="1363"/>
      <c r="F13" s="1370">
        <v>3705</v>
      </c>
      <c r="G13" s="1371">
        <v>6.4677745967460369</v>
      </c>
      <c r="H13" s="1370">
        <v>18828</v>
      </c>
      <c r="I13" s="1371">
        <v>32.867816493261643</v>
      </c>
      <c r="J13" s="1370">
        <v>2620</v>
      </c>
      <c r="K13" s="1371">
        <v>4.5737029537043501</v>
      </c>
      <c r="L13" s="1370">
        <v>1823</v>
      </c>
      <c r="M13" s="1371">
        <v>3.182389497940088</v>
      </c>
      <c r="N13" s="1370">
        <v>3078</v>
      </c>
      <c r="O13" s="1371">
        <v>5.3732281265274775</v>
      </c>
      <c r="P13" s="1370">
        <v>817</v>
      </c>
      <c r="Q13" s="1371">
        <v>1.426227218769639</v>
      </c>
      <c r="R13" s="1370">
        <v>26413</v>
      </c>
      <c r="S13" s="1371">
        <v>46.108861113050764</v>
      </c>
      <c r="T13" s="1370">
        <v>0</v>
      </c>
      <c r="U13" s="1371">
        <v>0</v>
      </c>
      <c r="V13" s="1372">
        <v>57284</v>
      </c>
      <c r="W13" s="1371">
        <v>100</v>
      </c>
      <c r="X13" s="1367"/>
      <c r="Y13" s="1373">
        <v>1.6726232188740948</v>
      </c>
    </row>
    <row r="14" spans="2:30" s="633" customFormat="1" ht="18" customHeight="1" x14ac:dyDescent="0.25">
      <c r="B14" s="682" t="s">
        <v>6</v>
      </c>
      <c r="D14" s="1369">
        <v>55032</v>
      </c>
      <c r="E14" s="1363"/>
      <c r="F14" s="1370">
        <v>1775</v>
      </c>
      <c r="G14" s="1371">
        <v>2.7741310327581896</v>
      </c>
      <c r="H14" s="1370">
        <v>9591</v>
      </c>
      <c r="I14" s="1371">
        <v>14.989684921230307</v>
      </c>
      <c r="J14" s="1370">
        <v>549</v>
      </c>
      <c r="K14" s="1371">
        <v>0.85802700675168797</v>
      </c>
      <c r="L14" s="1370">
        <v>5336</v>
      </c>
      <c r="M14" s="1371">
        <v>8.3395848962240553</v>
      </c>
      <c r="N14" s="1370">
        <v>5202</v>
      </c>
      <c r="O14" s="1371">
        <v>8.1301575393848466</v>
      </c>
      <c r="P14" s="1370">
        <v>10606</v>
      </c>
      <c r="Q14" s="1371">
        <v>16.576019004751188</v>
      </c>
      <c r="R14" s="1370">
        <v>30631</v>
      </c>
      <c r="S14" s="1371">
        <v>47.872905726431611</v>
      </c>
      <c r="T14" s="1370">
        <v>294</v>
      </c>
      <c r="U14" s="1371">
        <v>0.45948987246811701</v>
      </c>
      <c r="V14" s="1372">
        <v>63984</v>
      </c>
      <c r="W14" s="1371">
        <v>100</v>
      </c>
      <c r="X14" s="1367"/>
      <c r="Y14" s="1373">
        <v>1.1626689925861318</v>
      </c>
    </row>
    <row r="15" spans="2:30" s="633" customFormat="1" ht="18" customHeight="1" x14ac:dyDescent="0.25">
      <c r="B15" s="682" t="s">
        <v>5</v>
      </c>
      <c r="D15" s="1369">
        <v>18906</v>
      </c>
      <c r="E15" s="1363"/>
      <c r="F15" s="1374">
        <v>7375</v>
      </c>
      <c r="G15" s="1371">
        <v>24.647416616536329</v>
      </c>
      <c r="H15" s="1374">
        <v>4317</v>
      </c>
      <c r="I15" s="1371">
        <v>14.427511529977943</v>
      </c>
      <c r="J15" s="1374">
        <v>1357</v>
      </c>
      <c r="K15" s="1371">
        <v>4.535124657442684</v>
      </c>
      <c r="L15" s="1374">
        <v>2181</v>
      </c>
      <c r="M15" s="1371">
        <v>7.2889512733106079</v>
      </c>
      <c r="N15" s="1374">
        <v>4546</v>
      </c>
      <c r="O15" s="1371">
        <v>15.192834703562596</v>
      </c>
      <c r="P15" s="1374">
        <v>562</v>
      </c>
      <c r="Q15" s="1371">
        <v>1.8782166967448699</v>
      </c>
      <c r="R15" s="1374">
        <v>9584</v>
      </c>
      <c r="S15" s="1371">
        <v>32.029944522424969</v>
      </c>
      <c r="T15" s="1374">
        <v>0</v>
      </c>
      <c r="U15" s="1371">
        <v>0</v>
      </c>
      <c r="V15" s="1372">
        <v>29922</v>
      </c>
      <c r="W15" s="1371">
        <v>100</v>
      </c>
      <c r="X15" s="1367"/>
      <c r="Y15" s="1373">
        <v>1.5826721675658522</v>
      </c>
    </row>
    <row r="16" spans="2:30" s="742" customFormat="1" ht="18" customHeight="1" x14ac:dyDescent="0.25">
      <c r="B16" s="836" t="s">
        <v>4</v>
      </c>
      <c r="D16" s="1369">
        <v>123885</v>
      </c>
      <c r="E16" s="1363"/>
      <c r="F16" s="1370">
        <v>14088</v>
      </c>
      <c r="G16" s="1371">
        <v>7.9789764617928913</v>
      </c>
      <c r="H16" s="1370">
        <v>36171</v>
      </c>
      <c r="I16" s="1371">
        <v>20.486056047665436</v>
      </c>
      <c r="J16" s="1370">
        <v>23659</v>
      </c>
      <c r="K16" s="1371">
        <v>13.399673772682993</v>
      </c>
      <c r="L16" s="1370">
        <v>8190</v>
      </c>
      <c r="M16" s="1371">
        <v>4.638544663691353</v>
      </c>
      <c r="N16" s="1370">
        <v>8980</v>
      </c>
      <c r="O16" s="1371">
        <v>5.0859744908361844</v>
      </c>
      <c r="P16" s="1370">
        <v>43117</v>
      </c>
      <c r="Q16" s="1371">
        <v>24.420040325321128</v>
      </c>
      <c r="R16" s="1370">
        <v>39499</v>
      </c>
      <c r="S16" s="1371">
        <v>22.370924990371762</v>
      </c>
      <c r="T16" s="1370">
        <v>2860</v>
      </c>
      <c r="U16" s="1371">
        <v>1.6198092476382502</v>
      </c>
      <c r="V16" s="1372">
        <v>176564</v>
      </c>
      <c r="W16" s="1371">
        <v>100</v>
      </c>
      <c r="X16" s="1367"/>
      <c r="Y16" s="1373">
        <v>1.4252250070630019</v>
      </c>
    </row>
    <row r="17" spans="2:25" s="742" customFormat="1" ht="18" customHeight="1" x14ac:dyDescent="0.25">
      <c r="B17" s="836" t="s">
        <v>40</v>
      </c>
      <c r="D17" s="1369">
        <v>80020</v>
      </c>
      <c r="E17" s="1363"/>
      <c r="F17" s="1370">
        <v>16066</v>
      </c>
      <c r="G17" s="1371">
        <v>13.714275958616451</v>
      </c>
      <c r="H17" s="1370">
        <v>34182</v>
      </c>
      <c r="I17" s="1371">
        <v>29.178475091337454</v>
      </c>
      <c r="J17" s="1370">
        <v>14437</v>
      </c>
      <c r="K17" s="1371">
        <v>12.323727250998736</v>
      </c>
      <c r="L17" s="1370">
        <v>4078</v>
      </c>
      <c r="M17" s="1371">
        <v>3.4810666848772494</v>
      </c>
      <c r="N17" s="1370">
        <v>12393</v>
      </c>
      <c r="O17" s="1371">
        <v>10.578925803257418</v>
      </c>
      <c r="P17" s="1370">
        <v>12547</v>
      </c>
      <c r="Q17" s="1371">
        <v>10.710383446580394</v>
      </c>
      <c r="R17" s="1370">
        <v>23426</v>
      </c>
      <c r="S17" s="1371">
        <v>19.996926964182059</v>
      </c>
      <c r="T17" s="1370">
        <v>19</v>
      </c>
      <c r="U17" s="1371">
        <v>1.6218800150237307E-2</v>
      </c>
      <c r="V17" s="1372">
        <v>117148</v>
      </c>
      <c r="W17" s="1371">
        <v>99.999999999999986</v>
      </c>
      <c r="X17" s="1367"/>
      <c r="Y17" s="1373">
        <v>1.4639840039990002</v>
      </c>
    </row>
    <row r="18" spans="2:25" s="742" customFormat="1" ht="18" customHeight="1" x14ac:dyDescent="0.25">
      <c r="B18" s="836" t="s">
        <v>41</v>
      </c>
      <c r="D18" s="1369">
        <v>250944</v>
      </c>
      <c r="E18" s="1363"/>
      <c r="F18" s="1370">
        <v>14</v>
      </c>
      <c r="G18" s="1371">
        <v>4.495305616563275E-3</v>
      </c>
      <c r="H18" s="1370">
        <v>42197</v>
      </c>
      <c r="I18" s="1371">
        <v>13.549172221580037</v>
      </c>
      <c r="J18" s="1370">
        <v>31921</v>
      </c>
      <c r="K18" s="1371">
        <v>10.249617899022592</v>
      </c>
      <c r="L18" s="1370">
        <v>14480</v>
      </c>
      <c r="M18" s="1371">
        <v>4.6494303805597301</v>
      </c>
      <c r="N18" s="1370">
        <v>38407</v>
      </c>
      <c r="O18" s="1371">
        <v>12.332228772524692</v>
      </c>
      <c r="P18" s="1370">
        <v>22445</v>
      </c>
      <c r="Q18" s="1371">
        <v>7.2069381831259074</v>
      </c>
      <c r="R18" s="1370">
        <v>161885</v>
      </c>
      <c r="S18" s="1371">
        <v>51.980182124096125</v>
      </c>
      <c r="T18" s="1370">
        <v>87</v>
      </c>
      <c r="U18" s="1371">
        <v>2.7935113474357492E-2</v>
      </c>
      <c r="V18" s="1372">
        <v>311436</v>
      </c>
      <c r="W18" s="1371">
        <v>100</v>
      </c>
      <c r="X18" s="1367"/>
      <c r="Y18" s="1373">
        <v>1.241057765876052</v>
      </c>
    </row>
    <row r="19" spans="2:25" s="742" customFormat="1" ht="18" customHeight="1" x14ac:dyDescent="0.25">
      <c r="B19" s="836" t="s">
        <v>3</v>
      </c>
      <c r="D19" s="1369">
        <v>178140</v>
      </c>
      <c r="E19" s="1363"/>
      <c r="F19" s="1370">
        <v>1711</v>
      </c>
      <c r="G19" s="1371">
        <v>0.63785686059602897</v>
      </c>
      <c r="H19" s="1370">
        <v>80249</v>
      </c>
      <c r="I19" s="1371">
        <v>29.916642434816321</v>
      </c>
      <c r="J19" s="1370">
        <v>7011</v>
      </c>
      <c r="K19" s="1371">
        <v>2.6136846578835531</v>
      </c>
      <c r="L19" s="1370">
        <v>9911</v>
      </c>
      <c r="M19" s="1371">
        <v>3.6947979809276696</v>
      </c>
      <c r="N19" s="1370">
        <v>13068</v>
      </c>
      <c r="O19" s="1371">
        <v>4.8717203122553512</v>
      </c>
      <c r="P19" s="1370">
        <v>24916</v>
      </c>
      <c r="Q19" s="1371">
        <v>9.2886274334369716</v>
      </c>
      <c r="R19" s="1370">
        <v>130396</v>
      </c>
      <c r="S19" s="1371">
        <v>48.611328576434715</v>
      </c>
      <c r="T19" s="1370">
        <v>980</v>
      </c>
      <c r="U19" s="1371">
        <v>0.3653417436493912</v>
      </c>
      <c r="V19" s="1372">
        <v>268242</v>
      </c>
      <c r="W19" s="1371">
        <v>100</v>
      </c>
      <c r="X19" s="1367"/>
      <c r="Y19" s="1373">
        <v>1.5057931963624116</v>
      </c>
    </row>
    <row r="20" spans="2:25" s="633" customFormat="1" ht="18" customHeight="1" x14ac:dyDescent="0.25">
      <c r="B20" s="836" t="s">
        <v>2</v>
      </c>
      <c r="D20" s="1369">
        <v>37000</v>
      </c>
      <c r="E20" s="1363"/>
      <c r="F20" s="1370">
        <v>1851</v>
      </c>
      <c r="G20" s="1371">
        <v>4.2195727995987875</v>
      </c>
      <c r="H20" s="1370">
        <v>6172</v>
      </c>
      <c r="I20" s="1371">
        <v>14.069801901201359</v>
      </c>
      <c r="J20" s="1370">
        <v>918</v>
      </c>
      <c r="K20" s="1371">
        <v>2.0926892652791391</v>
      </c>
      <c r="L20" s="1370">
        <v>2500</v>
      </c>
      <c r="M20" s="1371">
        <v>5.6990448400848015</v>
      </c>
      <c r="N20" s="1370">
        <v>4982</v>
      </c>
      <c r="O20" s="1371">
        <v>11.357056557320993</v>
      </c>
      <c r="P20" s="1370">
        <v>19889</v>
      </c>
      <c r="Q20" s="1371">
        <v>45.339321129778646</v>
      </c>
      <c r="R20" s="1370">
        <v>7555</v>
      </c>
      <c r="S20" s="1371">
        <v>17.22251350673627</v>
      </c>
      <c r="T20" s="1370">
        <v>0</v>
      </c>
      <c r="U20" s="1371">
        <v>0</v>
      </c>
      <c r="V20" s="1372">
        <v>43867</v>
      </c>
      <c r="W20" s="1371">
        <v>100</v>
      </c>
      <c r="X20" s="1367"/>
      <c r="Y20" s="1373">
        <v>1.1855945945945945</v>
      </c>
    </row>
    <row r="21" spans="2:25" s="633" customFormat="1" ht="18" customHeight="1" x14ac:dyDescent="0.25">
      <c r="B21" s="682" t="s">
        <v>35</v>
      </c>
      <c r="D21" s="1369">
        <v>93057</v>
      </c>
      <c r="E21" s="1363"/>
      <c r="F21" s="1370">
        <v>5469</v>
      </c>
      <c r="G21" s="1371">
        <v>4.8433805361460189</v>
      </c>
      <c r="H21" s="1370">
        <v>15391</v>
      </c>
      <c r="I21" s="1371">
        <v>13.63036566681722</v>
      </c>
      <c r="J21" s="1370">
        <v>18851</v>
      </c>
      <c r="K21" s="1371">
        <v>16.694563263281879</v>
      </c>
      <c r="L21" s="1370">
        <v>7588</v>
      </c>
      <c r="M21" s="1371">
        <v>6.7199801624201845</v>
      </c>
      <c r="N21" s="1370">
        <v>6632</v>
      </c>
      <c r="O21" s="1371">
        <v>5.8733405953045157</v>
      </c>
      <c r="P21" s="1370">
        <v>20629</v>
      </c>
      <c r="Q21" s="1371">
        <v>18.269171161118344</v>
      </c>
      <c r="R21" s="1370">
        <v>38212</v>
      </c>
      <c r="S21" s="1371">
        <v>33.840785709857684</v>
      </c>
      <c r="T21" s="1370">
        <v>145</v>
      </c>
      <c r="U21" s="1371">
        <v>0.12841290505415481</v>
      </c>
      <c r="V21" s="1372">
        <v>112917</v>
      </c>
      <c r="W21" s="1371">
        <v>99.999999999999986</v>
      </c>
      <c r="X21" s="1367"/>
      <c r="Y21" s="1373">
        <v>1.2134175827718494</v>
      </c>
    </row>
    <row r="22" spans="2:25" s="633" customFormat="1" ht="21" customHeight="1" x14ac:dyDescent="0.25">
      <c r="B22" s="682" t="s">
        <v>42</v>
      </c>
      <c r="D22" s="1369">
        <v>213333</v>
      </c>
      <c r="E22" s="1363"/>
      <c r="F22" s="1370">
        <v>6878</v>
      </c>
      <c r="G22" s="1371">
        <v>2.227641802453062</v>
      </c>
      <c r="H22" s="1370">
        <v>102986</v>
      </c>
      <c r="I22" s="1371">
        <v>33.3550332462098</v>
      </c>
      <c r="J22" s="1370">
        <v>63535</v>
      </c>
      <c r="K22" s="1371">
        <v>20.577671113529409</v>
      </c>
      <c r="L22" s="1370">
        <v>18927</v>
      </c>
      <c r="M22" s="1371">
        <v>6.1300634479542166</v>
      </c>
      <c r="N22" s="1370">
        <v>24532</v>
      </c>
      <c r="O22" s="1371">
        <v>7.9454069057543633</v>
      </c>
      <c r="P22" s="1370">
        <v>30388</v>
      </c>
      <c r="Q22" s="1371">
        <v>9.8420440670171043</v>
      </c>
      <c r="R22" s="1370">
        <v>61421</v>
      </c>
      <c r="S22" s="1371">
        <v>19.892990280382307</v>
      </c>
      <c r="T22" s="1370">
        <v>90</v>
      </c>
      <c r="U22" s="1371">
        <v>2.9149136699734741E-2</v>
      </c>
      <c r="V22" s="1372">
        <v>308757</v>
      </c>
      <c r="W22" s="1371">
        <v>99.999999999999986</v>
      </c>
      <c r="X22" s="1367"/>
      <c r="Y22" s="1373">
        <v>1.447300698907342</v>
      </c>
    </row>
    <row r="23" spans="2:25" s="633" customFormat="1" ht="18" customHeight="1" x14ac:dyDescent="0.25">
      <c r="B23" s="682" t="s">
        <v>43</v>
      </c>
      <c r="D23" s="1369">
        <v>50125</v>
      </c>
      <c r="E23" s="1363"/>
      <c r="F23" s="1370">
        <v>3048</v>
      </c>
      <c r="G23" s="1371">
        <v>4.6010325151707274</v>
      </c>
      <c r="H23" s="1370">
        <v>16993</v>
      </c>
      <c r="I23" s="1371">
        <v>25.651360082118167</v>
      </c>
      <c r="J23" s="1370">
        <v>3527</v>
      </c>
      <c r="K23" s="1371">
        <v>5.3240950397005102</v>
      </c>
      <c r="L23" s="1370">
        <v>4247</v>
      </c>
      <c r="M23" s="1371">
        <v>6.4109531141502885</v>
      </c>
      <c r="N23" s="1370">
        <v>5338</v>
      </c>
      <c r="O23" s="1371">
        <v>8.0578450019623826</v>
      </c>
      <c r="P23" s="1370">
        <v>1639</v>
      </c>
      <c r="Q23" s="1371">
        <v>2.4741116444766478</v>
      </c>
      <c r="R23" s="1370">
        <v>31452</v>
      </c>
      <c r="S23" s="1371">
        <v>47.477583552214476</v>
      </c>
      <c r="T23" s="1370">
        <v>2</v>
      </c>
      <c r="U23" s="1371">
        <v>3.0190502068049392E-3</v>
      </c>
      <c r="V23" s="1372">
        <v>66246</v>
      </c>
      <c r="W23" s="1371">
        <v>100</v>
      </c>
      <c r="X23" s="1367"/>
      <c r="Y23" s="1373">
        <v>1.3216159600997506</v>
      </c>
    </row>
    <row r="24" spans="2:25" s="633" customFormat="1" ht="22.5" customHeight="1" x14ac:dyDescent="0.25">
      <c r="B24" s="682" t="s">
        <v>44</v>
      </c>
      <c r="D24" s="1369">
        <v>17234</v>
      </c>
      <c r="E24" s="1363"/>
      <c r="F24" s="1374">
        <v>2410</v>
      </c>
      <c r="G24" s="1375">
        <v>9.7768762677484791</v>
      </c>
      <c r="H24" s="1374">
        <v>4115</v>
      </c>
      <c r="I24" s="1371">
        <v>16.693711967545639</v>
      </c>
      <c r="J24" s="1374">
        <v>1236</v>
      </c>
      <c r="K24" s="1371">
        <v>5.0141987829614605</v>
      </c>
      <c r="L24" s="1374">
        <v>815</v>
      </c>
      <c r="M24" s="1371">
        <v>3.3062880324543609</v>
      </c>
      <c r="N24" s="1374">
        <v>2754</v>
      </c>
      <c r="O24" s="1371">
        <v>11.172413793103448</v>
      </c>
      <c r="P24" s="1374">
        <v>3060</v>
      </c>
      <c r="Q24" s="1371">
        <v>12.413793103448276</v>
      </c>
      <c r="R24" s="1374">
        <v>10221</v>
      </c>
      <c r="S24" s="1371">
        <v>41.464503042596348</v>
      </c>
      <c r="T24" s="1374">
        <v>39</v>
      </c>
      <c r="U24" s="1371">
        <v>0.15821501014198783</v>
      </c>
      <c r="V24" s="1376">
        <v>24650</v>
      </c>
      <c r="W24" s="1371">
        <v>100</v>
      </c>
      <c r="X24" s="1367"/>
      <c r="Y24" s="1373">
        <v>1.4303121736103053</v>
      </c>
    </row>
    <row r="25" spans="2:25" s="633" customFormat="1" ht="18" customHeight="1" x14ac:dyDescent="0.25">
      <c r="B25" s="682" t="s">
        <v>45</v>
      </c>
      <c r="D25" s="1369">
        <v>74024</v>
      </c>
      <c r="E25" s="1363"/>
      <c r="F25" s="1374">
        <v>1118</v>
      </c>
      <c r="G25" s="1375">
        <v>1.039477843687822</v>
      </c>
      <c r="H25" s="1374">
        <v>29280</v>
      </c>
      <c r="I25" s="1371">
        <v>27.223534224668537</v>
      </c>
      <c r="J25" s="1374">
        <v>7327</v>
      </c>
      <c r="K25" s="1371">
        <v>6.8123919147590977</v>
      </c>
      <c r="L25" s="1374">
        <v>7914</v>
      </c>
      <c r="M25" s="1371">
        <v>7.3581642709708612</v>
      </c>
      <c r="N25" s="1374">
        <v>13272</v>
      </c>
      <c r="O25" s="1371">
        <v>12.339847890362051</v>
      </c>
      <c r="P25" s="1374">
        <v>1374</v>
      </c>
      <c r="Q25" s="1371">
        <v>1.2774978150510441</v>
      </c>
      <c r="R25" s="1374">
        <v>39618</v>
      </c>
      <c r="S25" s="1371">
        <v>36.835450099484909</v>
      </c>
      <c r="T25" s="1374">
        <v>7651</v>
      </c>
      <c r="U25" s="1371">
        <v>7.1136359410156755</v>
      </c>
      <c r="V25" s="1376">
        <v>107554</v>
      </c>
      <c r="W25" s="1371">
        <v>100</v>
      </c>
      <c r="X25" s="1367"/>
      <c r="Y25" s="1373">
        <v>1.4529612017723981</v>
      </c>
    </row>
    <row r="26" spans="2:25" s="633" customFormat="1" ht="18" customHeight="1" x14ac:dyDescent="0.25">
      <c r="B26" s="682" t="s">
        <v>46</v>
      </c>
      <c r="D26" s="1369">
        <v>9530</v>
      </c>
      <c r="E26" s="1363"/>
      <c r="F26" s="1374">
        <v>1088</v>
      </c>
      <c r="G26" s="1375">
        <v>7.6619718309859151</v>
      </c>
      <c r="H26" s="1374">
        <v>3997</v>
      </c>
      <c r="I26" s="1371">
        <v>28.14788732394366</v>
      </c>
      <c r="J26" s="1374">
        <v>3595</v>
      </c>
      <c r="K26" s="1371">
        <v>25.316901408450704</v>
      </c>
      <c r="L26" s="1374">
        <v>1149</v>
      </c>
      <c r="M26" s="1371">
        <v>8.091549295774648</v>
      </c>
      <c r="N26" s="1374">
        <v>2161</v>
      </c>
      <c r="O26" s="1371">
        <v>15.21830985915493</v>
      </c>
      <c r="P26" s="1374">
        <v>969</v>
      </c>
      <c r="Q26" s="1371">
        <v>6.823943661971831</v>
      </c>
      <c r="R26" s="1374">
        <v>1241</v>
      </c>
      <c r="S26" s="1371">
        <v>8.73943661971831</v>
      </c>
      <c r="T26" s="1374">
        <v>0</v>
      </c>
      <c r="U26" s="1371">
        <v>0</v>
      </c>
      <c r="V26" s="1376">
        <v>14200</v>
      </c>
      <c r="W26" s="1371">
        <v>99.999999999999986</v>
      </c>
      <c r="X26" s="1367"/>
      <c r="Y26" s="1373">
        <v>1.4900314795383001</v>
      </c>
    </row>
    <row r="27" spans="2:25" s="633" customFormat="1" ht="18" customHeight="1" x14ac:dyDescent="0.25">
      <c r="B27" s="682" t="s">
        <v>1</v>
      </c>
      <c r="D27" s="1369">
        <v>3918</v>
      </c>
      <c r="E27" s="1363"/>
      <c r="F27" s="1374">
        <v>753</v>
      </c>
      <c r="G27" s="1375">
        <v>14.466858789625361</v>
      </c>
      <c r="H27" s="1374">
        <v>849</v>
      </c>
      <c r="I27" s="1371">
        <v>16.311239193083573</v>
      </c>
      <c r="J27" s="1374">
        <v>1339</v>
      </c>
      <c r="K27" s="1371">
        <v>25.725264169068204</v>
      </c>
      <c r="L27" s="1374">
        <v>70</v>
      </c>
      <c r="M27" s="1371">
        <v>1.3448607108549471</v>
      </c>
      <c r="N27" s="1374">
        <v>179</v>
      </c>
      <c r="O27" s="1371">
        <v>3.4390009606147935</v>
      </c>
      <c r="P27" s="1374">
        <v>6</v>
      </c>
      <c r="Q27" s="1371">
        <v>0.11527377521613832</v>
      </c>
      <c r="R27" s="1374">
        <v>2009</v>
      </c>
      <c r="S27" s="1371">
        <v>38.597502401536985</v>
      </c>
      <c r="T27" s="1374">
        <v>0</v>
      </c>
      <c r="U27" s="1371">
        <v>0</v>
      </c>
      <c r="V27" s="1372">
        <v>5205</v>
      </c>
      <c r="W27" s="1371">
        <v>100</v>
      </c>
      <c r="X27" s="1367"/>
      <c r="Y27" s="1373">
        <v>1.3284839203675345</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402"/>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405">
        <f>SUM(D10:D27)</f>
        <v>1655446</v>
      </c>
      <c r="E30" s="1403"/>
      <c r="F30" s="1389">
        <f>SUM(F10:F27)</f>
        <v>78790</v>
      </c>
      <c r="G30" s="1390">
        <f>F30*100/$V30</f>
        <v>3.3793753023809607</v>
      </c>
      <c r="H30" s="1389">
        <f>SUM(H10:H27)</f>
        <v>606178</v>
      </c>
      <c r="I30" s="1390">
        <f>H30*100/$V30</f>
        <v>25.999529915556362</v>
      </c>
      <c r="J30" s="1389">
        <f>SUM(J10:J27)</f>
        <v>393558</v>
      </c>
      <c r="K30" s="1390">
        <f>J30*100/$V30</f>
        <v>16.880063272679859</v>
      </c>
      <c r="L30" s="1389">
        <f>SUM(L10:L27)</f>
        <v>106757</v>
      </c>
      <c r="M30" s="1390">
        <f>L30*100/$V30</f>
        <v>4.5789055610646558</v>
      </c>
      <c r="N30" s="1389">
        <f>SUM(N10:N27)</f>
        <v>178027</v>
      </c>
      <c r="O30" s="1390">
        <f>N30*100/$V30</f>
        <v>7.6357411721915884</v>
      </c>
      <c r="P30" s="1389">
        <f>SUM(P10:P27)</f>
        <v>212486</v>
      </c>
      <c r="Q30" s="1390">
        <f>P30*100/$V30</f>
        <v>9.1137192600802237</v>
      </c>
      <c r="R30" s="1389">
        <f>SUM(R10:R27)</f>
        <v>743491</v>
      </c>
      <c r="S30" s="1390">
        <f>R30*100/$V30</f>
        <v>31.889010317838846</v>
      </c>
      <c r="T30" s="1389">
        <f>SUM(T10:T28)</f>
        <v>12209</v>
      </c>
      <c r="U30" s="1390">
        <f>T30*100/$V30</f>
        <v>0.52365519820750284</v>
      </c>
      <c r="V30" s="1389">
        <f>SUM(V10:V27)</f>
        <v>2331496</v>
      </c>
      <c r="W30" s="1390">
        <f>G30+I30+K30+M30+O30+Q30+S30+U30</f>
        <v>100</v>
      </c>
      <c r="X30" s="1391"/>
      <c r="Y30" s="1392">
        <f>(V30/D30)</f>
        <v>1.4083793732927561</v>
      </c>
    </row>
    <row r="31" spans="2:25" s="631" customFormat="1" ht="5.25" customHeight="1" x14ac:dyDescent="0.25">
      <c r="B31" s="644"/>
      <c r="C31" s="645"/>
      <c r="D31" s="1404"/>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492</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111757</v>
      </c>
      <c r="E10" s="1363"/>
      <c r="F10" s="1364">
        <v>448</v>
      </c>
      <c r="G10" s="1365">
        <v>0.24260540880094442</v>
      </c>
      <c r="H10" s="1364">
        <v>76816</v>
      </c>
      <c r="I10" s="1365">
        <v>41.598163130476223</v>
      </c>
      <c r="J10" s="1364">
        <v>83451</v>
      </c>
      <c r="K10" s="1365">
        <v>45.191214218409854</v>
      </c>
      <c r="L10" s="1364">
        <v>686</v>
      </c>
      <c r="M10" s="1365">
        <v>0.37148953222644615</v>
      </c>
      <c r="N10" s="1364">
        <v>81</v>
      </c>
      <c r="O10" s="1365">
        <v>4.3863924359099325E-2</v>
      </c>
      <c r="P10" s="1364">
        <v>92</v>
      </c>
      <c r="Q10" s="1365">
        <v>4.982075359305109E-2</v>
      </c>
      <c r="R10" s="1364">
        <v>23088</v>
      </c>
      <c r="S10" s="1365">
        <v>12.502843032134386</v>
      </c>
      <c r="T10" s="1364">
        <v>0</v>
      </c>
      <c r="U10" s="1365">
        <v>0</v>
      </c>
      <c r="V10" s="1366">
        <v>184662</v>
      </c>
      <c r="W10" s="1365">
        <v>100</v>
      </c>
      <c r="X10" s="1367"/>
      <c r="Y10" s="1368">
        <v>1.6523528727507002</v>
      </c>
    </row>
    <row r="11" spans="2:30" s="633" customFormat="1" ht="18" customHeight="1" x14ac:dyDescent="0.25">
      <c r="B11" s="682" t="s">
        <v>7</v>
      </c>
      <c r="D11" s="1369">
        <v>17163</v>
      </c>
      <c r="E11" s="1363"/>
      <c r="F11" s="1370">
        <v>1096</v>
      </c>
      <c r="G11" s="1371">
        <v>4.8233067816749546</v>
      </c>
      <c r="H11" s="1370">
        <v>4781</v>
      </c>
      <c r="I11" s="1371">
        <v>21.040355586850328</v>
      </c>
      <c r="J11" s="1370">
        <v>3205</v>
      </c>
      <c r="K11" s="1371">
        <v>14.104651674514809</v>
      </c>
      <c r="L11" s="1370">
        <v>604</v>
      </c>
      <c r="M11" s="1371">
        <v>2.6580997227478766</v>
      </c>
      <c r="N11" s="1370">
        <v>95</v>
      </c>
      <c r="O11" s="1371">
        <v>0.41807859877657</v>
      </c>
      <c r="P11" s="1370">
        <v>1939</v>
      </c>
      <c r="Q11" s="1371">
        <v>8.53320424239757</v>
      </c>
      <c r="R11" s="1370">
        <v>11003</v>
      </c>
      <c r="S11" s="1371">
        <v>48.422303393037893</v>
      </c>
      <c r="T11" s="1370">
        <v>0</v>
      </c>
      <c r="U11" s="1371">
        <v>0</v>
      </c>
      <c r="V11" s="1372">
        <v>22723</v>
      </c>
      <c r="W11" s="1371">
        <v>100</v>
      </c>
      <c r="X11" s="1367"/>
      <c r="Y11" s="1373">
        <v>1.3239526889238478</v>
      </c>
    </row>
    <row r="12" spans="2:30" s="633" customFormat="1" ht="22.5" customHeight="1" x14ac:dyDescent="0.25">
      <c r="B12" s="682" t="s">
        <v>37</v>
      </c>
      <c r="D12" s="1369">
        <v>15011</v>
      </c>
      <c r="E12" s="1363"/>
      <c r="F12" s="1374">
        <v>1938</v>
      </c>
      <c r="G12" s="1371">
        <v>9.07473309608541</v>
      </c>
      <c r="H12" s="1374">
        <v>5692</v>
      </c>
      <c r="I12" s="1371">
        <v>26.652931260535681</v>
      </c>
      <c r="J12" s="1374">
        <v>5030</v>
      </c>
      <c r="K12" s="1371">
        <v>23.553099831429108</v>
      </c>
      <c r="L12" s="1374">
        <v>773</v>
      </c>
      <c r="M12" s="1371">
        <v>3.6195916838359241</v>
      </c>
      <c r="N12" s="1374">
        <v>46</v>
      </c>
      <c r="O12" s="1371">
        <v>0.21539614159955048</v>
      </c>
      <c r="P12" s="1374">
        <v>1659</v>
      </c>
      <c r="Q12" s="1371">
        <v>7.7683086720359622</v>
      </c>
      <c r="R12" s="1374">
        <v>6207</v>
      </c>
      <c r="S12" s="1371">
        <v>29.064431541487171</v>
      </c>
      <c r="T12" s="1374">
        <v>11</v>
      </c>
      <c r="U12" s="1371">
        <v>5.1507772991196854E-2</v>
      </c>
      <c r="V12" s="1372">
        <v>21356</v>
      </c>
      <c r="W12" s="1371">
        <v>100</v>
      </c>
      <c r="X12" s="1367"/>
      <c r="Y12" s="1373">
        <v>1.4226900273133036</v>
      </c>
    </row>
    <row r="13" spans="2:30" s="633" customFormat="1" ht="18" customHeight="1" x14ac:dyDescent="0.25">
      <c r="B13" s="682" t="s">
        <v>38</v>
      </c>
      <c r="D13" s="1369">
        <v>15073</v>
      </c>
      <c r="E13" s="1363"/>
      <c r="F13" s="1370">
        <v>2298</v>
      </c>
      <c r="G13" s="1371">
        <v>8.611256838791876</v>
      </c>
      <c r="H13" s="1370">
        <v>10043</v>
      </c>
      <c r="I13" s="1371">
        <v>37.633965375103053</v>
      </c>
      <c r="J13" s="1370">
        <v>987</v>
      </c>
      <c r="K13" s="1371">
        <v>3.6985685378100879</v>
      </c>
      <c r="L13" s="1370">
        <v>214</v>
      </c>
      <c r="M13" s="1371">
        <v>0.8019186090084689</v>
      </c>
      <c r="N13" s="1370">
        <v>3</v>
      </c>
      <c r="O13" s="1371">
        <v>1.1241849658997227E-2</v>
      </c>
      <c r="P13" s="1370">
        <v>50</v>
      </c>
      <c r="Q13" s="1371">
        <v>0.18736416098328712</v>
      </c>
      <c r="R13" s="1370">
        <v>13091</v>
      </c>
      <c r="S13" s="1371">
        <v>49.055684628644229</v>
      </c>
      <c r="T13" s="1370">
        <v>0</v>
      </c>
      <c r="U13" s="1371">
        <v>0</v>
      </c>
      <c r="V13" s="1372">
        <v>26686</v>
      </c>
      <c r="W13" s="1371">
        <v>100</v>
      </c>
      <c r="X13" s="1367"/>
      <c r="Y13" s="1373">
        <v>1.7704504743581237</v>
      </c>
    </row>
    <row r="14" spans="2:30" s="633" customFormat="1" ht="18" customHeight="1" x14ac:dyDescent="0.25">
      <c r="B14" s="682" t="s">
        <v>6</v>
      </c>
      <c r="D14" s="1369">
        <v>14918</v>
      </c>
      <c r="E14" s="1363"/>
      <c r="F14" s="1370">
        <v>540</v>
      </c>
      <c r="G14" s="1371">
        <v>3.0657431588509141</v>
      </c>
      <c r="H14" s="1370">
        <v>3405</v>
      </c>
      <c r="I14" s="1371">
        <v>19.331213807198818</v>
      </c>
      <c r="J14" s="1370">
        <v>153</v>
      </c>
      <c r="K14" s="1371">
        <v>0.86862722834109229</v>
      </c>
      <c r="L14" s="1370">
        <v>1804</v>
      </c>
      <c r="M14" s="1371">
        <v>10.241853071420461</v>
      </c>
      <c r="N14" s="1370">
        <v>144</v>
      </c>
      <c r="O14" s="1371">
        <v>0.81753150902691041</v>
      </c>
      <c r="P14" s="1370">
        <v>3003</v>
      </c>
      <c r="Q14" s="1371">
        <v>17.048938344498694</v>
      </c>
      <c r="R14" s="1370">
        <v>8538</v>
      </c>
      <c r="S14" s="1371">
        <v>48.472805722720565</v>
      </c>
      <c r="T14" s="1370">
        <v>27</v>
      </c>
      <c r="U14" s="1371">
        <v>0.15328715794254572</v>
      </c>
      <c r="V14" s="1372">
        <v>17614</v>
      </c>
      <c r="W14" s="1371">
        <v>100</v>
      </c>
      <c r="X14" s="1367"/>
      <c r="Y14" s="1373">
        <v>1.1807212763104973</v>
      </c>
    </row>
    <row r="15" spans="2:30" s="633" customFormat="1" ht="18" customHeight="1" x14ac:dyDescent="0.25">
      <c r="B15" s="682" t="s">
        <v>5</v>
      </c>
      <c r="D15" s="1369">
        <v>5622</v>
      </c>
      <c r="E15" s="1363"/>
      <c r="F15" s="1374">
        <v>1215</v>
      </c>
      <c r="G15" s="1371">
        <v>15.143961111803565</v>
      </c>
      <c r="H15" s="1374">
        <v>1935</v>
      </c>
      <c r="I15" s="1371">
        <v>24.118160289168639</v>
      </c>
      <c r="J15" s="1374">
        <v>412</v>
      </c>
      <c r="K15" s="1371">
        <v>5.1352361959366819</v>
      </c>
      <c r="L15" s="1374">
        <v>602</v>
      </c>
      <c r="M15" s="1371">
        <v>7.5034276455191327</v>
      </c>
      <c r="N15" s="1374">
        <v>44</v>
      </c>
      <c r="O15" s="1371">
        <v>0.54842328306119903</v>
      </c>
      <c r="P15" s="1374">
        <v>23</v>
      </c>
      <c r="Q15" s="1371">
        <v>0.28667580705471768</v>
      </c>
      <c r="R15" s="1374">
        <v>3792</v>
      </c>
      <c r="S15" s="1371">
        <v>47.264115667456061</v>
      </c>
      <c r="T15" s="1374">
        <v>0</v>
      </c>
      <c r="U15" s="1371">
        <v>0</v>
      </c>
      <c r="V15" s="1372">
        <v>8023</v>
      </c>
      <c r="W15" s="1371">
        <v>100</v>
      </c>
      <c r="X15" s="1367"/>
      <c r="Y15" s="1373">
        <v>1.4270722162931342</v>
      </c>
    </row>
    <row r="16" spans="2:30" s="742" customFormat="1" ht="18" customHeight="1" x14ac:dyDescent="0.25">
      <c r="B16" s="836" t="s">
        <v>4</v>
      </c>
      <c r="D16" s="1369">
        <v>49018</v>
      </c>
      <c r="E16" s="1363"/>
      <c r="F16" s="1370">
        <v>3592</v>
      </c>
      <c r="G16" s="1371">
        <v>5.06379079438923</v>
      </c>
      <c r="H16" s="1370">
        <v>20595</v>
      </c>
      <c r="I16" s="1371">
        <v>29.033622330302389</v>
      </c>
      <c r="J16" s="1370">
        <v>13223</v>
      </c>
      <c r="K16" s="1371">
        <v>18.641009374779728</v>
      </c>
      <c r="L16" s="1370">
        <v>3646</v>
      </c>
      <c r="M16" s="1371">
        <v>5.1399168252625644</v>
      </c>
      <c r="N16" s="1370">
        <v>4</v>
      </c>
      <c r="O16" s="1371">
        <v>5.6389652498766473E-3</v>
      </c>
      <c r="P16" s="1370">
        <v>12934</v>
      </c>
      <c r="Q16" s="1371">
        <v>18.233594135476139</v>
      </c>
      <c r="R16" s="1370">
        <v>15647</v>
      </c>
      <c r="S16" s="1371">
        <v>22.058222316204976</v>
      </c>
      <c r="T16" s="1370">
        <v>1294</v>
      </c>
      <c r="U16" s="1371">
        <v>1.8242052583350956</v>
      </c>
      <c r="V16" s="1372">
        <v>70935</v>
      </c>
      <c r="W16" s="1371">
        <v>100.00000000000001</v>
      </c>
      <c r="X16" s="1367"/>
      <c r="Y16" s="1373">
        <v>1.4471214655840712</v>
      </c>
    </row>
    <row r="17" spans="2:25" s="742" customFormat="1" ht="18" customHeight="1" x14ac:dyDescent="0.25">
      <c r="B17" s="836" t="s">
        <v>40</v>
      </c>
      <c r="D17" s="1369">
        <v>29627</v>
      </c>
      <c r="E17" s="1363"/>
      <c r="F17" s="1370">
        <v>6536</v>
      </c>
      <c r="G17" s="1371">
        <v>15.175648378183844</v>
      </c>
      <c r="H17" s="1370">
        <v>17961</v>
      </c>
      <c r="I17" s="1371">
        <v>41.70284891685435</v>
      </c>
      <c r="J17" s="1370">
        <v>7309</v>
      </c>
      <c r="K17" s="1371">
        <v>16.970442777868072</v>
      </c>
      <c r="L17" s="1370">
        <v>1014</v>
      </c>
      <c r="M17" s="1371">
        <v>2.3543616057953516</v>
      </c>
      <c r="N17" s="1370">
        <v>1463</v>
      </c>
      <c r="O17" s="1371">
        <v>3.396874782326035</v>
      </c>
      <c r="P17" s="1370">
        <v>3597</v>
      </c>
      <c r="Q17" s="1371">
        <v>8.3517146903805521</v>
      </c>
      <c r="R17" s="1370">
        <v>5188</v>
      </c>
      <c r="S17" s="1371">
        <v>12.045786992964777</v>
      </c>
      <c r="T17" s="1370">
        <v>1</v>
      </c>
      <c r="U17" s="1371">
        <v>2.3218556270171121E-3</v>
      </c>
      <c r="V17" s="1372">
        <v>43069</v>
      </c>
      <c r="W17" s="1371">
        <v>99.999999999999986</v>
      </c>
      <c r="X17" s="1367"/>
      <c r="Y17" s="1373">
        <v>1.4537077665642826</v>
      </c>
    </row>
    <row r="18" spans="2:25" s="742" customFormat="1" ht="18" customHeight="1" x14ac:dyDescent="0.25">
      <c r="B18" s="836" t="s">
        <v>41</v>
      </c>
      <c r="D18" s="1369">
        <v>108365</v>
      </c>
      <c r="E18" s="1363"/>
      <c r="F18" s="1370">
        <v>1</v>
      </c>
      <c r="G18" s="1371">
        <v>7.5699654052580978E-4</v>
      </c>
      <c r="H18" s="1370">
        <v>23652</v>
      </c>
      <c r="I18" s="1371">
        <v>17.904482176516453</v>
      </c>
      <c r="J18" s="1370">
        <v>12816</v>
      </c>
      <c r="K18" s="1371">
        <v>9.7016676633787782</v>
      </c>
      <c r="L18" s="1370">
        <v>3140</v>
      </c>
      <c r="M18" s="1371">
        <v>2.3769691372510429</v>
      </c>
      <c r="N18" s="1370">
        <v>3196</v>
      </c>
      <c r="O18" s="1371">
        <v>2.4193609435204881</v>
      </c>
      <c r="P18" s="1370">
        <v>4187</v>
      </c>
      <c r="Q18" s="1371">
        <v>3.1695445151815655</v>
      </c>
      <c r="R18" s="1370">
        <v>85102</v>
      </c>
      <c r="S18" s="1371">
        <v>64.421919591827461</v>
      </c>
      <c r="T18" s="1370">
        <v>7</v>
      </c>
      <c r="U18" s="1371">
        <v>5.298975783680669E-3</v>
      </c>
      <c r="V18" s="1372">
        <v>132101</v>
      </c>
      <c r="W18" s="1371">
        <v>99.999999999999986</v>
      </c>
      <c r="X18" s="1367"/>
      <c r="Y18" s="1373">
        <v>1.2190375121118442</v>
      </c>
    </row>
    <row r="19" spans="2:25" s="742" customFormat="1" ht="18" customHeight="1" x14ac:dyDescent="0.25">
      <c r="B19" s="836" t="s">
        <v>3</v>
      </c>
      <c r="D19" s="1369">
        <v>62612</v>
      </c>
      <c r="E19" s="1363"/>
      <c r="F19" s="1370">
        <v>1316</v>
      </c>
      <c r="G19" s="1371">
        <v>1.3878635759633839</v>
      </c>
      <c r="H19" s="1370">
        <v>30276</v>
      </c>
      <c r="I19" s="1371">
        <v>31.929299107801988</v>
      </c>
      <c r="J19" s="1370">
        <v>3308</v>
      </c>
      <c r="K19" s="1371">
        <v>3.4886418763578071</v>
      </c>
      <c r="L19" s="1370">
        <v>2270</v>
      </c>
      <c r="M19" s="1371">
        <v>2.3939592077787855</v>
      </c>
      <c r="N19" s="1370">
        <v>856</v>
      </c>
      <c r="O19" s="1371">
        <v>0.90274408892451119</v>
      </c>
      <c r="P19" s="1370">
        <v>7364</v>
      </c>
      <c r="Q19" s="1371">
        <v>7.7661302229440423</v>
      </c>
      <c r="R19" s="1370">
        <v>49277</v>
      </c>
      <c r="S19" s="1371">
        <v>51.96789774524899</v>
      </c>
      <c r="T19" s="1370">
        <v>155</v>
      </c>
      <c r="U19" s="1371">
        <v>0.16346417498048976</v>
      </c>
      <c r="V19" s="1372">
        <v>94822</v>
      </c>
      <c r="W19" s="1371">
        <v>100</v>
      </c>
      <c r="X19" s="1367"/>
      <c r="Y19" s="1373">
        <v>1.5144381268766371</v>
      </c>
    </row>
    <row r="20" spans="2:25" s="633" customFormat="1" ht="18" customHeight="1" x14ac:dyDescent="0.25">
      <c r="B20" s="836" t="s">
        <v>2</v>
      </c>
      <c r="D20" s="1369">
        <v>12471</v>
      </c>
      <c r="E20" s="1363"/>
      <c r="F20" s="1370">
        <v>962</v>
      </c>
      <c r="G20" s="1371">
        <v>6.1773582482501768</v>
      </c>
      <c r="H20" s="1370">
        <v>3399</v>
      </c>
      <c r="I20" s="1371">
        <v>21.826237719129264</v>
      </c>
      <c r="J20" s="1370">
        <v>458</v>
      </c>
      <c r="K20" s="1371">
        <v>2.9409876067552814</v>
      </c>
      <c r="L20" s="1370">
        <v>760</v>
      </c>
      <c r="M20" s="1371">
        <v>4.8802414435240484</v>
      </c>
      <c r="N20" s="1370">
        <v>42</v>
      </c>
      <c r="O20" s="1371">
        <v>0.26969755345790791</v>
      </c>
      <c r="P20" s="1370">
        <v>7269</v>
      </c>
      <c r="Q20" s="1371">
        <v>46.676940859179346</v>
      </c>
      <c r="R20" s="1370">
        <v>2683</v>
      </c>
      <c r="S20" s="1371">
        <v>17.228536569703977</v>
      </c>
      <c r="T20" s="1370">
        <v>0</v>
      </c>
      <c r="U20" s="1371">
        <v>0</v>
      </c>
      <c r="V20" s="1372">
        <v>15573</v>
      </c>
      <c r="W20" s="1371">
        <v>100</v>
      </c>
      <c r="X20" s="1367"/>
      <c r="Y20" s="1373">
        <v>1.2487370700024056</v>
      </c>
    </row>
    <row r="21" spans="2:25" s="633" customFormat="1" ht="18" customHeight="1" x14ac:dyDescent="0.25">
      <c r="B21" s="682" t="s">
        <v>35</v>
      </c>
      <c r="D21" s="1369">
        <v>34047</v>
      </c>
      <c r="E21" s="1363"/>
      <c r="F21" s="1370">
        <v>2238</v>
      </c>
      <c r="G21" s="1371">
        <v>5.4175744371822807</v>
      </c>
      <c r="H21" s="1370">
        <v>5586</v>
      </c>
      <c r="I21" s="1371">
        <v>13.522149600580972</v>
      </c>
      <c r="J21" s="1370">
        <v>5420</v>
      </c>
      <c r="K21" s="1371">
        <v>13.120309852335996</v>
      </c>
      <c r="L21" s="1370">
        <v>3314</v>
      </c>
      <c r="M21" s="1371">
        <v>8.0222706366497221</v>
      </c>
      <c r="N21" s="1370">
        <v>537</v>
      </c>
      <c r="O21" s="1371">
        <v>1.2999273783587508</v>
      </c>
      <c r="P21" s="1370">
        <v>7112</v>
      </c>
      <c r="Q21" s="1371">
        <v>17.216170418784799</v>
      </c>
      <c r="R21" s="1370">
        <v>17101</v>
      </c>
      <c r="S21" s="1371">
        <v>41.396756233357543</v>
      </c>
      <c r="T21" s="1370">
        <v>2</v>
      </c>
      <c r="U21" s="1371">
        <v>4.8414427499394817E-3</v>
      </c>
      <c r="V21" s="1372">
        <v>41310</v>
      </c>
      <c r="W21" s="1371">
        <v>100</v>
      </c>
      <c r="X21" s="1367"/>
      <c r="Y21" s="1373">
        <v>1.2133227597145122</v>
      </c>
    </row>
    <row r="22" spans="2:25" s="633" customFormat="1" ht="21" customHeight="1" x14ac:dyDescent="0.25">
      <c r="B22" s="682" t="s">
        <v>42</v>
      </c>
      <c r="D22" s="1369">
        <v>63550</v>
      </c>
      <c r="E22" s="1363"/>
      <c r="F22" s="1370">
        <v>1127</v>
      </c>
      <c r="G22" s="1371">
        <v>1.2562562004659406</v>
      </c>
      <c r="H22" s="1370">
        <v>40074</v>
      </c>
      <c r="I22" s="1371">
        <v>44.670107344695744</v>
      </c>
      <c r="J22" s="1370">
        <v>19793</v>
      </c>
      <c r="K22" s="1371">
        <v>22.063069188839719</v>
      </c>
      <c r="L22" s="1370">
        <v>3355</v>
      </c>
      <c r="M22" s="1371">
        <v>3.7397866482371169</v>
      </c>
      <c r="N22" s="1370">
        <v>1148</v>
      </c>
      <c r="O22" s="1371">
        <v>1.2796647010957407</v>
      </c>
      <c r="P22" s="1370">
        <v>5459</v>
      </c>
      <c r="Q22" s="1371">
        <v>6.0850954732418545</v>
      </c>
      <c r="R22" s="1370">
        <v>18752</v>
      </c>
      <c r="S22" s="1371">
        <v>20.90267637190534</v>
      </c>
      <c r="T22" s="1370">
        <v>3</v>
      </c>
      <c r="U22" s="1371">
        <v>3.3440715185428767E-3</v>
      </c>
      <c r="V22" s="1372">
        <v>89711</v>
      </c>
      <c r="W22" s="1371">
        <v>100</v>
      </c>
      <c r="X22" s="1367"/>
      <c r="Y22" s="1373">
        <v>1.4116601101494886</v>
      </c>
    </row>
    <row r="23" spans="2:25" s="633" customFormat="1" ht="18" customHeight="1" x14ac:dyDescent="0.25">
      <c r="B23" s="682" t="s">
        <v>43</v>
      </c>
      <c r="D23" s="1369">
        <v>17038</v>
      </c>
      <c r="E23" s="1363"/>
      <c r="F23" s="1370">
        <v>378</v>
      </c>
      <c r="G23" s="1371">
        <v>1.5710070238144715</v>
      </c>
      <c r="H23" s="1370">
        <v>8545</v>
      </c>
      <c r="I23" s="1371">
        <v>35.513902165329789</v>
      </c>
      <c r="J23" s="1370">
        <v>1882</v>
      </c>
      <c r="K23" s="1371">
        <v>7.8217862931715221</v>
      </c>
      <c r="L23" s="1370">
        <v>693</v>
      </c>
      <c r="M23" s="1371">
        <v>2.8801795436598647</v>
      </c>
      <c r="N23" s="1370">
        <v>20</v>
      </c>
      <c r="O23" s="1371">
        <v>8.3122064752088443E-2</v>
      </c>
      <c r="P23" s="1370">
        <v>178</v>
      </c>
      <c r="Q23" s="1371">
        <v>0.73978637629358712</v>
      </c>
      <c r="R23" s="1370">
        <v>12364</v>
      </c>
      <c r="S23" s="1371">
        <v>51.386060429741072</v>
      </c>
      <c r="T23" s="1370">
        <v>1</v>
      </c>
      <c r="U23" s="1371">
        <v>4.1561032376044218E-3</v>
      </c>
      <c r="V23" s="1372">
        <v>24061</v>
      </c>
      <c r="W23" s="1371">
        <v>100</v>
      </c>
      <c r="X23" s="1367"/>
      <c r="Y23" s="1373">
        <v>1.4121962671675079</v>
      </c>
    </row>
    <row r="24" spans="2:25" s="633" customFormat="1" ht="22.5" customHeight="1" x14ac:dyDescent="0.25">
      <c r="B24" s="682" t="s">
        <v>44</v>
      </c>
      <c r="D24" s="1369">
        <v>7512</v>
      </c>
      <c r="E24" s="1363"/>
      <c r="F24" s="1374">
        <v>1380</v>
      </c>
      <c r="G24" s="1375">
        <v>11.715765345105696</v>
      </c>
      <c r="H24" s="1374">
        <v>2573</v>
      </c>
      <c r="I24" s="1371">
        <v>21.843959589099246</v>
      </c>
      <c r="J24" s="1374">
        <v>712</v>
      </c>
      <c r="K24" s="1371">
        <v>6.0446557432719246</v>
      </c>
      <c r="L24" s="1374">
        <v>266</v>
      </c>
      <c r="M24" s="1371">
        <v>2.2582562186942865</v>
      </c>
      <c r="N24" s="1374">
        <v>75</v>
      </c>
      <c r="O24" s="1371">
        <v>0.6367263774513966</v>
      </c>
      <c r="P24" s="1374">
        <v>926</v>
      </c>
      <c r="Q24" s="1371">
        <v>7.861448340266576</v>
      </c>
      <c r="R24" s="1374">
        <v>5835</v>
      </c>
      <c r="S24" s="1371">
        <v>49.537312165718653</v>
      </c>
      <c r="T24" s="1374">
        <v>12</v>
      </c>
      <c r="U24" s="1371">
        <v>0.10187622039222345</v>
      </c>
      <c r="V24" s="1376">
        <v>11779</v>
      </c>
      <c r="W24" s="1371">
        <v>100</v>
      </c>
      <c r="X24" s="1367"/>
      <c r="Y24" s="1373">
        <v>1.5680244941427051</v>
      </c>
    </row>
    <row r="25" spans="2:25" s="633" customFormat="1" ht="18" customHeight="1" x14ac:dyDescent="0.25">
      <c r="B25" s="682" t="s">
        <v>45</v>
      </c>
      <c r="D25" s="1369">
        <v>32986</v>
      </c>
      <c r="E25" s="1363"/>
      <c r="F25" s="1374">
        <v>378</v>
      </c>
      <c r="G25" s="1375">
        <v>0.80734728748398121</v>
      </c>
      <c r="H25" s="1374">
        <v>14711</v>
      </c>
      <c r="I25" s="1371">
        <v>31.420333190944042</v>
      </c>
      <c r="J25" s="1374">
        <v>3685</v>
      </c>
      <c r="K25" s="1371">
        <v>7.8705681332763779</v>
      </c>
      <c r="L25" s="1374">
        <v>2645</v>
      </c>
      <c r="M25" s="1371">
        <v>5.6492951730029901</v>
      </c>
      <c r="N25" s="1374">
        <v>2456</v>
      </c>
      <c r="O25" s="1371">
        <v>5.2456215292609993</v>
      </c>
      <c r="P25" s="1374">
        <v>40</v>
      </c>
      <c r="Q25" s="1371">
        <v>8.5433575395130287E-2</v>
      </c>
      <c r="R25" s="1374">
        <v>20083</v>
      </c>
      <c r="S25" s="1371">
        <v>42.894062366510042</v>
      </c>
      <c r="T25" s="1374">
        <v>2822</v>
      </c>
      <c r="U25" s="1371">
        <v>6.0273387441264417</v>
      </c>
      <c r="V25" s="1376">
        <v>46820</v>
      </c>
      <c r="W25" s="1371">
        <v>100</v>
      </c>
      <c r="X25" s="1367"/>
      <c r="Y25" s="1373">
        <v>1.4193900442612017</v>
      </c>
    </row>
    <row r="26" spans="2:25" s="633" customFormat="1" ht="18" customHeight="1" x14ac:dyDescent="0.25">
      <c r="B26" s="682" t="s">
        <v>46</v>
      </c>
      <c r="D26" s="1369">
        <v>3191</v>
      </c>
      <c r="E26" s="1363"/>
      <c r="F26" s="1374">
        <v>302</v>
      </c>
      <c r="G26" s="1375">
        <v>6.432374866879659</v>
      </c>
      <c r="H26" s="1374">
        <v>2241</v>
      </c>
      <c r="I26" s="1371">
        <v>47.731629392971243</v>
      </c>
      <c r="J26" s="1374">
        <v>1679</v>
      </c>
      <c r="K26" s="1371">
        <v>35.761448349307777</v>
      </c>
      <c r="L26" s="1374">
        <v>300</v>
      </c>
      <c r="M26" s="1371">
        <v>6.3897763578274764</v>
      </c>
      <c r="N26" s="1374">
        <v>124</v>
      </c>
      <c r="O26" s="1371">
        <v>2.6411075612353567</v>
      </c>
      <c r="P26" s="1374">
        <v>41</v>
      </c>
      <c r="Q26" s="1371">
        <v>0.873269435569755</v>
      </c>
      <c r="R26" s="1374">
        <v>8</v>
      </c>
      <c r="S26" s="1371">
        <v>0.1703940362087327</v>
      </c>
      <c r="T26" s="1374">
        <v>0</v>
      </c>
      <c r="U26" s="1371">
        <v>0</v>
      </c>
      <c r="V26" s="1376">
        <v>4695</v>
      </c>
      <c r="W26" s="1371">
        <v>99.999999999999986</v>
      </c>
      <c r="X26" s="1367"/>
      <c r="Y26" s="1373">
        <v>1.4713256032591664</v>
      </c>
    </row>
    <row r="27" spans="2:25" s="633" customFormat="1" ht="18" customHeight="1" x14ac:dyDescent="0.25">
      <c r="B27" s="682" t="s">
        <v>1</v>
      </c>
      <c r="D27" s="1369">
        <v>1259</v>
      </c>
      <c r="E27" s="1363"/>
      <c r="F27" s="1374">
        <v>303</v>
      </c>
      <c r="G27" s="1375">
        <v>17.514450867052023</v>
      </c>
      <c r="H27" s="1374">
        <v>336</v>
      </c>
      <c r="I27" s="1371">
        <v>19.421965317919074</v>
      </c>
      <c r="J27" s="1374">
        <v>502</v>
      </c>
      <c r="K27" s="1371">
        <v>29.017341040462426</v>
      </c>
      <c r="L27" s="1374">
        <v>25</v>
      </c>
      <c r="M27" s="1371">
        <v>1.4450867052023122</v>
      </c>
      <c r="N27" s="1374">
        <v>0</v>
      </c>
      <c r="O27" s="1371">
        <v>0</v>
      </c>
      <c r="P27" s="1374">
        <v>1</v>
      </c>
      <c r="Q27" s="1371">
        <v>5.7803468208092484E-2</v>
      </c>
      <c r="R27" s="1374">
        <v>563</v>
      </c>
      <c r="S27" s="1371">
        <v>32.543352601156066</v>
      </c>
      <c r="T27" s="1374">
        <v>0</v>
      </c>
      <c r="U27" s="1371">
        <v>0</v>
      </c>
      <c r="V27" s="1372">
        <v>1730</v>
      </c>
      <c r="W27" s="1371">
        <v>100</v>
      </c>
      <c r="X27" s="1367"/>
      <c r="Y27" s="1373">
        <v>1.3741064336775219</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601220</v>
      </c>
      <c r="E30" s="1388"/>
      <c r="F30" s="1389">
        <f>SUM(F10:F27)</f>
        <v>26048</v>
      </c>
      <c r="G30" s="1390">
        <f>F30*100/$V30</f>
        <v>3.0370655380274463</v>
      </c>
      <c r="H30" s="1389">
        <f>SUM(H10:H27)</f>
        <v>272621</v>
      </c>
      <c r="I30" s="1390">
        <f>H30*100/$V30</f>
        <v>31.786234798931989</v>
      </c>
      <c r="J30" s="1389">
        <f>SUM(J10:J27)</f>
        <v>164025</v>
      </c>
      <c r="K30" s="1390">
        <f>J30*100/$V30</f>
        <v>19.124488439609639</v>
      </c>
      <c r="L30" s="1389">
        <f>SUM(L10:L27)</f>
        <v>26111</v>
      </c>
      <c r="M30" s="1390">
        <f>L30*100/$V30</f>
        <v>3.0444110205556916</v>
      </c>
      <c r="N30" s="1389">
        <f>SUM(N10:N27)</f>
        <v>10334</v>
      </c>
      <c r="O30" s="1390">
        <f>N30*100/$V30</f>
        <v>1.2048923245537329</v>
      </c>
      <c r="P30" s="1389">
        <f>SUM(P10:P27)</f>
        <v>55874</v>
      </c>
      <c r="Q30" s="1390">
        <f>P30*100/$V30</f>
        <v>6.514626837828069</v>
      </c>
      <c r="R30" s="1389">
        <f>SUM(R10:R27)</f>
        <v>298322</v>
      </c>
      <c r="S30" s="1390">
        <f>R30*100/$V30</f>
        <v>34.782841885573703</v>
      </c>
      <c r="T30" s="1389">
        <f>SUM(T10:T28)</f>
        <v>4335</v>
      </c>
      <c r="U30" s="1390">
        <f>T30*100/$V30</f>
        <v>0.50543915491972435</v>
      </c>
      <c r="V30" s="1389">
        <f>SUM(V10:V27)</f>
        <v>857670</v>
      </c>
      <c r="W30" s="1390">
        <f>G30+I30+K30+M30+O30+Q30+S30+U30</f>
        <v>100</v>
      </c>
      <c r="X30" s="1391"/>
      <c r="Y30" s="1392">
        <f>(V30/D30)</f>
        <v>1.4265493496557</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3"/>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493</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142071</v>
      </c>
      <c r="E10" s="1363"/>
      <c r="F10" s="1364">
        <v>15</v>
      </c>
      <c r="G10" s="1365">
        <v>6.9703573934580872E-3</v>
      </c>
      <c r="H10" s="1364">
        <v>72234</v>
      </c>
      <c r="I10" s="1365">
        <v>33.566453063936763</v>
      </c>
      <c r="J10" s="1364">
        <v>79640</v>
      </c>
      <c r="K10" s="1365">
        <v>37.007950854333473</v>
      </c>
      <c r="L10" s="1364">
        <v>7393</v>
      </c>
      <c r="M10" s="1365">
        <v>3.4354568139890427</v>
      </c>
      <c r="N10" s="1364">
        <v>13606</v>
      </c>
      <c r="O10" s="1365">
        <v>6.3225788463593826</v>
      </c>
      <c r="P10" s="1364">
        <v>1875</v>
      </c>
      <c r="Q10" s="1365">
        <v>0.87129467418226092</v>
      </c>
      <c r="R10" s="1364">
        <v>40431</v>
      </c>
      <c r="S10" s="1365">
        <v>18.787901318326927</v>
      </c>
      <c r="T10" s="1364">
        <v>3</v>
      </c>
      <c r="U10" s="1365">
        <v>1.3940714786916174E-3</v>
      </c>
      <c r="V10" s="1366">
        <v>215197</v>
      </c>
      <c r="W10" s="1365">
        <v>100</v>
      </c>
      <c r="X10" s="1367"/>
      <c r="Y10" s="1368">
        <v>1.514714473749041</v>
      </c>
    </row>
    <row r="11" spans="2:30" s="633" customFormat="1" ht="18" customHeight="1" x14ac:dyDescent="0.25">
      <c r="B11" s="682" t="s">
        <v>7</v>
      </c>
      <c r="D11" s="1369">
        <v>17531</v>
      </c>
      <c r="E11" s="1363"/>
      <c r="F11" s="1370">
        <v>1419</v>
      </c>
      <c r="G11" s="1371">
        <v>6.2398311419902379</v>
      </c>
      <c r="H11" s="1370">
        <v>3850</v>
      </c>
      <c r="I11" s="1371">
        <v>16.929774416252585</v>
      </c>
      <c r="J11" s="1370">
        <v>1787</v>
      </c>
      <c r="K11" s="1371">
        <v>7.8580537355437317</v>
      </c>
      <c r="L11" s="1370">
        <v>659</v>
      </c>
      <c r="M11" s="1371">
        <v>2.8978496987819358</v>
      </c>
      <c r="N11" s="1370">
        <v>1053</v>
      </c>
      <c r="O11" s="1371">
        <v>4.6304032364451873</v>
      </c>
      <c r="P11" s="1370">
        <v>4146</v>
      </c>
      <c r="Q11" s="1371">
        <v>18.231388241502131</v>
      </c>
      <c r="R11" s="1370">
        <v>9827</v>
      </c>
      <c r="S11" s="1371">
        <v>43.21269952948419</v>
      </c>
      <c r="T11" s="1370">
        <v>0</v>
      </c>
      <c r="U11" s="1371">
        <v>0</v>
      </c>
      <c r="V11" s="1372">
        <v>22741</v>
      </c>
      <c r="W11" s="1371">
        <v>100</v>
      </c>
      <c r="X11" s="1367"/>
      <c r="Y11" s="1373">
        <v>1.2971878386857567</v>
      </c>
    </row>
    <row r="12" spans="2:30" s="633" customFormat="1" ht="22.5" customHeight="1" x14ac:dyDescent="0.25">
      <c r="B12" s="682" t="s">
        <v>37</v>
      </c>
      <c r="D12" s="1369">
        <v>10761</v>
      </c>
      <c r="E12" s="1363"/>
      <c r="F12" s="1374">
        <v>2161</v>
      </c>
      <c r="G12" s="1371">
        <v>14.212430121670502</v>
      </c>
      <c r="H12" s="1374">
        <v>2412</v>
      </c>
      <c r="I12" s="1371">
        <v>15.863202893784939</v>
      </c>
      <c r="J12" s="1374">
        <v>1872</v>
      </c>
      <c r="K12" s="1371">
        <v>12.311739559355475</v>
      </c>
      <c r="L12" s="1374">
        <v>850</v>
      </c>
      <c r="M12" s="1371">
        <v>5.5902663597500819</v>
      </c>
      <c r="N12" s="1374">
        <v>1557</v>
      </c>
      <c r="O12" s="1371">
        <v>10.240052614271621</v>
      </c>
      <c r="P12" s="1374">
        <v>1874</v>
      </c>
      <c r="Q12" s="1371">
        <v>12.32489312726077</v>
      </c>
      <c r="R12" s="1374">
        <v>4472</v>
      </c>
      <c r="S12" s="1371">
        <v>29.411377836238081</v>
      </c>
      <c r="T12" s="1374">
        <v>7</v>
      </c>
      <c r="U12" s="1371">
        <v>4.6037487668530087E-2</v>
      </c>
      <c r="V12" s="1372">
        <v>15205</v>
      </c>
      <c r="W12" s="1371">
        <v>99.999999999999986</v>
      </c>
      <c r="X12" s="1367"/>
      <c r="Y12" s="1373">
        <v>1.4129727720472076</v>
      </c>
    </row>
    <row r="13" spans="2:30" s="633" customFormat="1" ht="18" customHeight="1" x14ac:dyDescent="0.25">
      <c r="B13" s="682" t="s">
        <v>38</v>
      </c>
      <c r="D13" s="1369">
        <v>10946</v>
      </c>
      <c r="E13" s="1363"/>
      <c r="F13" s="1370">
        <v>952</v>
      </c>
      <c r="G13" s="1371">
        <v>5.1470588235294121</v>
      </c>
      <c r="H13" s="1370">
        <v>5883</v>
      </c>
      <c r="I13" s="1371">
        <v>31.806877162629757</v>
      </c>
      <c r="J13" s="1370">
        <v>947</v>
      </c>
      <c r="K13" s="1371">
        <v>5.1200259515570936</v>
      </c>
      <c r="L13" s="1370">
        <v>975</v>
      </c>
      <c r="M13" s="1371">
        <v>5.2714100346020762</v>
      </c>
      <c r="N13" s="1370">
        <v>876</v>
      </c>
      <c r="O13" s="1371">
        <v>4.7361591695501728</v>
      </c>
      <c r="P13" s="1370">
        <v>353</v>
      </c>
      <c r="Q13" s="1371">
        <v>1.9085207612456747</v>
      </c>
      <c r="R13" s="1370">
        <v>8510</v>
      </c>
      <c r="S13" s="1371">
        <v>46.009948096885815</v>
      </c>
      <c r="T13" s="1370">
        <v>0</v>
      </c>
      <c r="U13" s="1371">
        <v>0</v>
      </c>
      <c r="V13" s="1372">
        <v>18496</v>
      </c>
      <c r="W13" s="1371">
        <v>100</v>
      </c>
      <c r="X13" s="1367"/>
      <c r="Y13" s="1373">
        <v>1.6897496802484926</v>
      </c>
    </row>
    <row r="14" spans="2:30" s="633" customFormat="1" ht="18" customHeight="1" x14ac:dyDescent="0.25">
      <c r="B14" s="682" t="s">
        <v>6</v>
      </c>
      <c r="D14" s="1369">
        <v>19793</v>
      </c>
      <c r="E14" s="1363"/>
      <c r="F14" s="1370">
        <v>589</v>
      </c>
      <c r="G14" s="1371">
        <v>2.5524354307505632</v>
      </c>
      <c r="H14" s="1370">
        <v>3628</v>
      </c>
      <c r="I14" s="1371">
        <v>15.721962211821806</v>
      </c>
      <c r="J14" s="1370">
        <v>161</v>
      </c>
      <c r="K14" s="1371">
        <v>0.69769457444964467</v>
      </c>
      <c r="L14" s="1370">
        <v>1818</v>
      </c>
      <c r="M14" s="1371">
        <v>7.8783151326053042</v>
      </c>
      <c r="N14" s="1370">
        <v>1841</v>
      </c>
      <c r="O14" s="1371">
        <v>7.9779857860981105</v>
      </c>
      <c r="P14" s="1370">
        <v>3631</v>
      </c>
      <c r="Q14" s="1371">
        <v>15.734962731842607</v>
      </c>
      <c r="R14" s="1370">
        <v>11314</v>
      </c>
      <c r="S14" s="1371">
        <v>49.02929450511354</v>
      </c>
      <c r="T14" s="1370">
        <v>94</v>
      </c>
      <c r="U14" s="1371">
        <v>0.40734962731842606</v>
      </c>
      <c r="V14" s="1372">
        <v>23076</v>
      </c>
      <c r="W14" s="1371">
        <v>100</v>
      </c>
      <c r="X14" s="1367"/>
      <c r="Y14" s="1373">
        <v>1.1658667205577729</v>
      </c>
    </row>
    <row r="15" spans="2:30" s="633" customFormat="1" ht="18" customHeight="1" x14ac:dyDescent="0.25">
      <c r="B15" s="682" t="s">
        <v>5</v>
      </c>
      <c r="D15" s="1369">
        <v>8178</v>
      </c>
      <c r="E15" s="1363"/>
      <c r="F15" s="1374">
        <v>3735</v>
      </c>
      <c r="G15" s="1371">
        <v>27.796383121232417</v>
      </c>
      <c r="H15" s="1374">
        <v>1661</v>
      </c>
      <c r="I15" s="1371">
        <v>12.361390191262931</v>
      </c>
      <c r="J15" s="1374">
        <v>559</v>
      </c>
      <c r="K15" s="1371">
        <v>4.1601547964575429</v>
      </c>
      <c r="L15" s="1374">
        <v>864</v>
      </c>
      <c r="M15" s="1371">
        <v>6.4300066979236439</v>
      </c>
      <c r="N15" s="1374">
        <v>2745</v>
      </c>
      <c r="O15" s="1371">
        <v>20.428667113194908</v>
      </c>
      <c r="P15" s="1374">
        <v>287</v>
      </c>
      <c r="Q15" s="1371">
        <v>2.1358934285926918</v>
      </c>
      <c r="R15" s="1374">
        <v>3586</v>
      </c>
      <c r="S15" s="1371">
        <v>26.687504651335864</v>
      </c>
      <c r="T15" s="1374">
        <v>0</v>
      </c>
      <c r="U15" s="1371">
        <v>0</v>
      </c>
      <c r="V15" s="1372">
        <v>13437</v>
      </c>
      <c r="W15" s="1371">
        <v>100</v>
      </c>
      <c r="X15" s="1367"/>
      <c r="Y15" s="1373">
        <v>1.6430667644900954</v>
      </c>
    </row>
    <row r="16" spans="2:30" s="742" customFormat="1" ht="18" customHeight="1" x14ac:dyDescent="0.25">
      <c r="B16" s="836" t="s">
        <v>4</v>
      </c>
      <c r="D16" s="1369">
        <v>41182</v>
      </c>
      <c r="E16" s="1363"/>
      <c r="F16" s="1370">
        <v>4721</v>
      </c>
      <c r="G16" s="1371">
        <v>8.0412195537387152</v>
      </c>
      <c r="H16" s="1370">
        <v>10730</v>
      </c>
      <c r="I16" s="1371">
        <v>18.276273207290071</v>
      </c>
      <c r="J16" s="1370">
        <v>7176</v>
      </c>
      <c r="K16" s="1371">
        <v>12.222789984670413</v>
      </c>
      <c r="L16" s="1370">
        <v>2475</v>
      </c>
      <c r="M16" s="1371">
        <v>4.2156361778231988</v>
      </c>
      <c r="N16" s="1370">
        <v>3517</v>
      </c>
      <c r="O16" s="1371">
        <v>5.99046159087038</v>
      </c>
      <c r="P16" s="1370">
        <v>14780</v>
      </c>
      <c r="Q16" s="1371">
        <v>25.174586952818942</v>
      </c>
      <c r="R16" s="1370">
        <v>14362</v>
      </c>
      <c r="S16" s="1371">
        <v>24.462612842786577</v>
      </c>
      <c r="T16" s="1370">
        <v>949</v>
      </c>
      <c r="U16" s="1371">
        <v>1.6164196900017034</v>
      </c>
      <c r="V16" s="1372">
        <v>58710</v>
      </c>
      <c r="W16" s="1371">
        <v>100.00000000000001</v>
      </c>
      <c r="X16" s="1367"/>
      <c r="Y16" s="1373">
        <v>1.4256228449322519</v>
      </c>
    </row>
    <row r="17" spans="2:25" s="742" customFormat="1" ht="18" customHeight="1" x14ac:dyDescent="0.25">
      <c r="B17" s="836" t="s">
        <v>40</v>
      </c>
      <c r="D17" s="1369">
        <v>25874</v>
      </c>
      <c r="E17" s="1363"/>
      <c r="F17" s="1370">
        <v>4494</v>
      </c>
      <c r="G17" s="1371">
        <v>11.837530291855442</v>
      </c>
      <c r="H17" s="1370">
        <v>10374</v>
      </c>
      <c r="I17" s="1371">
        <v>27.325887683068171</v>
      </c>
      <c r="J17" s="1370">
        <v>4260</v>
      </c>
      <c r="K17" s="1371">
        <v>11.221156885470446</v>
      </c>
      <c r="L17" s="1370">
        <v>1628</v>
      </c>
      <c r="M17" s="1371">
        <v>4.2882731008323676</v>
      </c>
      <c r="N17" s="1370">
        <v>3337</v>
      </c>
      <c r="O17" s="1371">
        <v>8.7899062269518495</v>
      </c>
      <c r="P17" s="1370">
        <v>4654</v>
      </c>
      <c r="Q17" s="1371">
        <v>12.258982193657149</v>
      </c>
      <c r="R17" s="1370">
        <v>9212</v>
      </c>
      <c r="S17" s="1371">
        <v>24.265093246233274</v>
      </c>
      <c r="T17" s="1370">
        <v>5</v>
      </c>
      <c r="U17" s="1371">
        <v>1.317037193130334E-2</v>
      </c>
      <c r="V17" s="1372">
        <v>37964</v>
      </c>
      <c r="W17" s="1371">
        <v>100.00000000000001</v>
      </c>
      <c r="X17" s="1367"/>
      <c r="Y17" s="1373">
        <v>1.4672644353404962</v>
      </c>
    </row>
    <row r="18" spans="2:25" s="742" customFormat="1" ht="18" customHeight="1" x14ac:dyDescent="0.25">
      <c r="B18" s="836" t="s">
        <v>41</v>
      </c>
      <c r="D18" s="1369">
        <v>96498</v>
      </c>
      <c r="E18" s="1363"/>
      <c r="F18" s="1370">
        <v>4</v>
      </c>
      <c r="G18" s="1371">
        <v>3.2825630252100841E-3</v>
      </c>
      <c r="H18" s="1370">
        <v>14074</v>
      </c>
      <c r="I18" s="1371">
        <v>11.54969800420168</v>
      </c>
      <c r="J18" s="1370">
        <v>13327</v>
      </c>
      <c r="K18" s="1371">
        <v>10.936679359243698</v>
      </c>
      <c r="L18" s="1370">
        <v>7637</v>
      </c>
      <c r="M18" s="1371">
        <v>6.2672334558823533</v>
      </c>
      <c r="N18" s="1370">
        <v>20906</v>
      </c>
      <c r="O18" s="1371">
        <v>17.156315651260503</v>
      </c>
      <c r="P18" s="1370">
        <v>11737</v>
      </c>
      <c r="Q18" s="1371">
        <v>9.6318605567226889</v>
      </c>
      <c r="R18" s="1370">
        <v>54153</v>
      </c>
      <c r="S18" s="1371">
        <v>44.440158876050418</v>
      </c>
      <c r="T18" s="1370">
        <v>18</v>
      </c>
      <c r="U18" s="1371">
        <v>1.4771533613445378E-2</v>
      </c>
      <c r="V18" s="1372">
        <v>121856</v>
      </c>
      <c r="W18" s="1371">
        <v>99.999999999999986</v>
      </c>
      <c r="X18" s="1367"/>
      <c r="Y18" s="1373">
        <v>1.2627826483450435</v>
      </c>
    </row>
    <row r="19" spans="2:25" s="742" customFormat="1" ht="18" customHeight="1" x14ac:dyDescent="0.25">
      <c r="B19" s="836" t="s">
        <v>3</v>
      </c>
      <c r="D19" s="1369">
        <v>67529</v>
      </c>
      <c r="E19" s="1363"/>
      <c r="F19" s="1370">
        <v>373</v>
      </c>
      <c r="G19" s="1371">
        <v>0.36642271231396434</v>
      </c>
      <c r="H19" s="1370">
        <v>30188</v>
      </c>
      <c r="I19" s="1371">
        <v>29.655680534407388</v>
      </c>
      <c r="J19" s="1370">
        <v>2536</v>
      </c>
      <c r="K19" s="1371">
        <v>2.491281497126578</v>
      </c>
      <c r="L19" s="1370">
        <v>4382</v>
      </c>
      <c r="M19" s="1371">
        <v>4.3047300947983693</v>
      </c>
      <c r="N19" s="1370">
        <v>6247</v>
      </c>
      <c r="O19" s="1371">
        <v>6.1368436563681907</v>
      </c>
      <c r="P19" s="1370">
        <v>9867</v>
      </c>
      <c r="Q19" s="1371">
        <v>9.6930104622034481</v>
      </c>
      <c r="R19" s="1370">
        <v>47723</v>
      </c>
      <c r="S19" s="1371">
        <v>46.881477479247508</v>
      </c>
      <c r="T19" s="1370">
        <v>479</v>
      </c>
      <c r="U19" s="1371">
        <v>0.47055356353455474</v>
      </c>
      <c r="V19" s="1372">
        <v>101795</v>
      </c>
      <c r="W19" s="1371">
        <v>99.999999999999986</v>
      </c>
      <c r="X19" s="1367"/>
      <c r="Y19" s="1373">
        <v>1.5074264390113876</v>
      </c>
    </row>
    <row r="20" spans="2:25" s="633" customFormat="1" ht="18" customHeight="1" x14ac:dyDescent="0.25">
      <c r="B20" s="836" t="s">
        <v>2</v>
      </c>
      <c r="D20" s="1369">
        <v>12509</v>
      </c>
      <c r="E20" s="1363"/>
      <c r="F20" s="1370">
        <v>449</v>
      </c>
      <c r="G20" s="1371">
        <v>3.0272384034519955</v>
      </c>
      <c r="H20" s="1370">
        <v>1923</v>
      </c>
      <c r="I20" s="1371">
        <v>12.965210355987056</v>
      </c>
      <c r="J20" s="1370">
        <v>286</v>
      </c>
      <c r="K20" s="1371">
        <v>1.9282632146709817</v>
      </c>
      <c r="L20" s="1370">
        <v>955</v>
      </c>
      <c r="M20" s="1371">
        <v>6.438781014023732</v>
      </c>
      <c r="N20" s="1370">
        <v>1658</v>
      </c>
      <c r="O20" s="1371">
        <v>11.178532901833872</v>
      </c>
      <c r="P20" s="1370">
        <v>6752</v>
      </c>
      <c r="Q20" s="1371">
        <v>45.523193096008633</v>
      </c>
      <c r="R20" s="1370">
        <v>2809</v>
      </c>
      <c r="S20" s="1371">
        <v>18.938781014023732</v>
      </c>
      <c r="T20" s="1370">
        <v>0</v>
      </c>
      <c r="U20" s="1371">
        <v>0</v>
      </c>
      <c r="V20" s="1372">
        <v>14832</v>
      </c>
      <c r="W20" s="1371">
        <v>100</v>
      </c>
      <c r="X20" s="1367"/>
      <c r="Y20" s="1373">
        <v>1.1857062914701415</v>
      </c>
    </row>
    <row r="21" spans="2:25" s="633" customFormat="1" ht="18" customHeight="1" x14ac:dyDescent="0.25">
      <c r="B21" s="682" t="s">
        <v>35</v>
      </c>
      <c r="D21" s="1369">
        <v>31391</v>
      </c>
      <c r="E21" s="1363"/>
      <c r="F21" s="1370">
        <v>1980</v>
      </c>
      <c r="G21" s="1371">
        <v>5.2172538273036286</v>
      </c>
      <c r="H21" s="1370">
        <v>5036</v>
      </c>
      <c r="I21" s="1371">
        <v>13.269742562778319</v>
      </c>
      <c r="J21" s="1370">
        <v>6427</v>
      </c>
      <c r="K21" s="1371">
        <v>16.934995125293142</v>
      </c>
      <c r="L21" s="1370">
        <v>2712</v>
      </c>
      <c r="M21" s="1371">
        <v>7.1460567573976972</v>
      </c>
      <c r="N21" s="1370">
        <v>2514</v>
      </c>
      <c r="O21" s="1371">
        <v>6.6243313746673342</v>
      </c>
      <c r="P21" s="1370">
        <v>6702</v>
      </c>
      <c r="Q21" s="1371">
        <v>17.659613712418643</v>
      </c>
      <c r="R21" s="1370">
        <v>12526</v>
      </c>
      <c r="S21" s="1371">
        <v>33.005717899396593</v>
      </c>
      <c r="T21" s="1370">
        <v>54</v>
      </c>
      <c r="U21" s="1371">
        <v>0.1422887407446444</v>
      </c>
      <c r="V21" s="1372">
        <v>37951</v>
      </c>
      <c r="W21" s="1371">
        <v>100</v>
      </c>
      <c r="X21" s="1367"/>
      <c r="Y21" s="1373">
        <v>1.2089770953457997</v>
      </c>
    </row>
    <row r="22" spans="2:25" s="633" customFormat="1" ht="21" customHeight="1" x14ac:dyDescent="0.25">
      <c r="B22" s="682" t="s">
        <v>42</v>
      </c>
      <c r="D22" s="1369">
        <v>81074</v>
      </c>
      <c r="E22" s="1363"/>
      <c r="F22" s="1370">
        <v>2995</v>
      </c>
      <c r="G22" s="1371">
        <v>2.5037200514955442</v>
      </c>
      <c r="H22" s="1370">
        <v>39121</v>
      </c>
      <c r="I22" s="1371">
        <v>32.703850462289545</v>
      </c>
      <c r="J22" s="1370">
        <v>25798</v>
      </c>
      <c r="K22" s="1371">
        <v>21.566267074618381</v>
      </c>
      <c r="L22" s="1370">
        <v>8227</v>
      </c>
      <c r="M22" s="1371">
        <v>6.8774974503017843</v>
      </c>
      <c r="N22" s="1370">
        <v>7811</v>
      </c>
      <c r="O22" s="1371">
        <v>6.5297353329655081</v>
      </c>
      <c r="P22" s="1370">
        <v>11385</v>
      </c>
      <c r="Q22" s="1371">
        <v>9.5174800621959168</v>
      </c>
      <c r="R22" s="1370">
        <v>24263</v>
      </c>
      <c r="S22" s="1371">
        <v>20.28305830031265</v>
      </c>
      <c r="T22" s="1370">
        <v>22</v>
      </c>
      <c r="U22" s="1371">
        <v>1.839126582066844E-2</v>
      </c>
      <c r="V22" s="1372">
        <v>119622</v>
      </c>
      <c r="W22" s="1371">
        <v>99.999999999999986</v>
      </c>
      <c r="X22" s="1367"/>
      <c r="Y22" s="1373">
        <v>1.475466857438883</v>
      </c>
    </row>
    <row r="23" spans="2:25" s="633" customFormat="1" ht="18" customHeight="1" x14ac:dyDescent="0.25">
      <c r="B23" s="682" t="s">
        <v>43</v>
      </c>
      <c r="D23" s="1369">
        <v>18554</v>
      </c>
      <c r="E23" s="1363"/>
      <c r="F23" s="1370">
        <v>1575</v>
      </c>
      <c r="G23" s="1371">
        <v>6.5417843495597277</v>
      </c>
      <c r="H23" s="1370">
        <v>5423</v>
      </c>
      <c r="I23" s="1371">
        <v>22.524505731849143</v>
      </c>
      <c r="J23" s="1370">
        <v>1109</v>
      </c>
      <c r="K23" s="1371">
        <v>4.6062468848645954</v>
      </c>
      <c r="L23" s="1370">
        <v>2004</v>
      </c>
      <c r="M23" s="1371">
        <v>8.3236418009636157</v>
      </c>
      <c r="N23" s="1370">
        <v>2511</v>
      </c>
      <c r="O23" s="1371">
        <v>10.429473334440937</v>
      </c>
      <c r="P23" s="1370">
        <v>496</v>
      </c>
      <c r="Q23" s="1371">
        <v>2.0601428808772222</v>
      </c>
      <c r="R23" s="1370">
        <v>10957</v>
      </c>
      <c r="S23" s="1371">
        <v>45.510051503572022</v>
      </c>
      <c r="T23" s="1370">
        <v>1</v>
      </c>
      <c r="U23" s="1371">
        <v>4.1535138727363348E-3</v>
      </c>
      <c r="V23" s="1372">
        <v>24076</v>
      </c>
      <c r="W23" s="1371">
        <v>99.999999999999986</v>
      </c>
      <c r="X23" s="1367"/>
      <c r="Y23" s="1373">
        <v>1.2976177643634796</v>
      </c>
    </row>
    <row r="24" spans="2:25" s="633" customFormat="1" ht="22.5" customHeight="1" x14ac:dyDescent="0.25">
      <c r="B24" s="682" t="s">
        <v>44</v>
      </c>
      <c r="D24" s="1369">
        <v>6577</v>
      </c>
      <c r="E24" s="1363"/>
      <c r="F24" s="1374">
        <v>703</v>
      </c>
      <c r="G24" s="1375">
        <v>7.9632985953783413</v>
      </c>
      <c r="H24" s="1374">
        <v>1199</v>
      </c>
      <c r="I24" s="1371">
        <v>13.581785228817399</v>
      </c>
      <c r="J24" s="1374">
        <v>341</v>
      </c>
      <c r="K24" s="1371">
        <v>3.862709560489352</v>
      </c>
      <c r="L24" s="1374">
        <v>358</v>
      </c>
      <c r="M24" s="1371">
        <v>4.0552786588128678</v>
      </c>
      <c r="N24" s="1374">
        <v>1678</v>
      </c>
      <c r="O24" s="1371">
        <v>19.00770276393294</v>
      </c>
      <c r="P24" s="1374">
        <v>1407</v>
      </c>
      <c r="Q24" s="1371">
        <v>15.937924784775714</v>
      </c>
      <c r="R24" s="1374">
        <v>3127</v>
      </c>
      <c r="S24" s="1371">
        <v>35.421386497507932</v>
      </c>
      <c r="T24" s="1374">
        <v>15</v>
      </c>
      <c r="U24" s="1371">
        <v>0.16991391028545538</v>
      </c>
      <c r="V24" s="1376">
        <v>8828</v>
      </c>
      <c r="W24" s="1371">
        <v>100</v>
      </c>
      <c r="X24" s="1367"/>
      <c r="Y24" s="1373">
        <v>1.3422533069788658</v>
      </c>
    </row>
    <row r="25" spans="2:25" s="633" customFormat="1" ht="18" customHeight="1" x14ac:dyDescent="0.25">
      <c r="B25" s="682" t="s">
        <v>45</v>
      </c>
      <c r="D25" s="1369">
        <v>24166</v>
      </c>
      <c r="E25" s="1363"/>
      <c r="F25" s="1374">
        <v>489</v>
      </c>
      <c r="G25" s="1375">
        <v>1.3513140077928538</v>
      </c>
      <c r="H25" s="1374">
        <v>9250</v>
      </c>
      <c r="I25" s="1371">
        <v>25.561665791582612</v>
      </c>
      <c r="J25" s="1374">
        <v>2204</v>
      </c>
      <c r="K25" s="1371">
        <v>6.0905850167187108</v>
      </c>
      <c r="L25" s="1374">
        <v>3295</v>
      </c>
      <c r="M25" s="1371">
        <v>9.1054798684610496</v>
      </c>
      <c r="N25" s="1374">
        <v>5044</v>
      </c>
      <c r="O25" s="1371">
        <v>13.938707270566779</v>
      </c>
      <c r="P25" s="1374">
        <v>694</v>
      </c>
      <c r="Q25" s="1371">
        <v>1.917815790200901</v>
      </c>
      <c r="R25" s="1374">
        <v>12420</v>
      </c>
      <c r="S25" s="1371">
        <v>34.321717743941193</v>
      </c>
      <c r="T25" s="1374">
        <v>2791</v>
      </c>
      <c r="U25" s="1371">
        <v>7.7127145107358999</v>
      </c>
      <c r="V25" s="1376">
        <v>36187</v>
      </c>
      <c r="W25" s="1371">
        <v>100</v>
      </c>
      <c r="X25" s="1367"/>
      <c r="Y25" s="1373">
        <v>1.4974344119837788</v>
      </c>
    </row>
    <row r="26" spans="2:25" s="633" customFormat="1" ht="18" customHeight="1" x14ac:dyDescent="0.25">
      <c r="B26" s="682" t="s">
        <v>46</v>
      </c>
      <c r="D26" s="1369">
        <v>4194</v>
      </c>
      <c r="E26" s="1363"/>
      <c r="F26" s="1374">
        <v>493</v>
      </c>
      <c r="G26" s="1375">
        <v>7.8503184713375793</v>
      </c>
      <c r="H26" s="1374">
        <v>1302</v>
      </c>
      <c r="I26" s="1371">
        <v>20.732484076433121</v>
      </c>
      <c r="J26" s="1374">
        <v>1304</v>
      </c>
      <c r="K26" s="1371">
        <v>20.764331210191084</v>
      </c>
      <c r="L26" s="1374">
        <v>552</v>
      </c>
      <c r="M26" s="1371">
        <v>8.7898089171974529</v>
      </c>
      <c r="N26" s="1374">
        <v>1340</v>
      </c>
      <c r="O26" s="1371">
        <v>21.337579617834393</v>
      </c>
      <c r="P26" s="1374">
        <v>532</v>
      </c>
      <c r="Q26" s="1371">
        <v>8.4713375796178347</v>
      </c>
      <c r="R26" s="1374">
        <v>757</v>
      </c>
      <c r="S26" s="1371">
        <v>12.054140127388536</v>
      </c>
      <c r="T26" s="1374">
        <v>0</v>
      </c>
      <c r="U26" s="1371">
        <v>0</v>
      </c>
      <c r="V26" s="1376">
        <v>6280</v>
      </c>
      <c r="W26" s="1371">
        <v>100.00000000000001</v>
      </c>
      <c r="X26" s="1367"/>
      <c r="Y26" s="1373">
        <v>1.4973772055317121</v>
      </c>
    </row>
    <row r="27" spans="2:25" s="633" customFormat="1" ht="18" customHeight="1" x14ac:dyDescent="0.25">
      <c r="B27" s="682" t="s">
        <v>1</v>
      </c>
      <c r="D27" s="1369">
        <v>1450</v>
      </c>
      <c r="E27" s="1363"/>
      <c r="F27" s="1374">
        <v>263</v>
      </c>
      <c r="G27" s="1375">
        <v>13.740856844305121</v>
      </c>
      <c r="H27" s="1374">
        <v>294</v>
      </c>
      <c r="I27" s="1371">
        <v>15.360501567398119</v>
      </c>
      <c r="J27" s="1374">
        <v>456</v>
      </c>
      <c r="K27" s="1371">
        <v>23.824451410658309</v>
      </c>
      <c r="L27" s="1374">
        <v>25</v>
      </c>
      <c r="M27" s="1371">
        <v>1.3061650992685476</v>
      </c>
      <c r="N27" s="1374">
        <v>100</v>
      </c>
      <c r="O27" s="1371">
        <v>5.2246603970741905</v>
      </c>
      <c r="P27" s="1374">
        <v>4</v>
      </c>
      <c r="Q27" s="1371">
        <v>0.2089864158829676</v>
      </c>
      <c r="R27" s="1374">
        <v>772</v>
      </c>
      <c r="S27" s="1371">
        <v>40.334378265412745</v>
      </c>
      <c r="T27" s="1374">
        <v>0</v>
      </c>
      <c r="U27" s="1371">
        <v>0</v>
      </c>
      <c r="V27" s="1372">
        <v>1914</v>
      </c>
      <c r="W27" s="1371">
        <v>100</v>
      </c>
      <c r="X27" s="1367"/>
      <c r="Y27" s="1373">
        <v>1.32</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620278</v>
      </c>
      <c r="E30" s="1388"/>
      <c r="F30" s="1389">
        <f>SUM(F10:F27)</f>
        <v>27410</v>
      </c>
      <c r="G30" s="1390">
        <f>F30*100/$V30</f>
        <v>3.121274199554299</v>
      </c>
      <c r="H30" s="1389">
        <f>SUM(H10:H27)</f>
        <v>218582</v>
      </c>
      <c r="I30" s="1390">
        <f>H30*100/$V30</f>
        <v>24.890709853592767</v>
      </c>
      <c r="J30" s="1389">
        <f>SUM(J10:J27)</f>
        <v>150190</v>
      </c>
      <c r="K30" s="1390">
        <f>J30*100/$V30</f>
        <v>17.102669537798619</v>
      </c>
      <c r="L30" s="1389">
        <f>SUM(L10:L27)</f>
        <v>46809</v>
      </c>
      <c r="M30" s="1390">
        <f>L30*100/$V30</f>
        <v>5.3303073333432023</v>
      </c>
      <c r="N30" s="1389">
        <f>SUM(N10:N27)</f>
        <v>78341</v>
      </c>
      <c r="O30" s="1390">
        <f>N30*100/$V30</f>
        <v>8.9209683351799836</v>
      </c>
      <c r="P30" s="1389">
        <f>SUM(P10:P27)</f>
        <v>81176</v>
      </c>
      <c r="Q30" s="1390">
        <f>P30*100/$V30</f>
        <v>9.2437998695009043</v>
      </c>
      <c r="R30" s="1389">
        <f>SUM(R10:R27)</f>
        <v>271221</v>
      </c>
      <c r="S30" s="1390">
        <f>R30*100/$V30</f>
        <v>30.884900024710561</v>
      </c>
      <c r="T30" s="1389">
        <f>SUM(T10:T28)</f>
        <v>4438</v>
      </c>
      <c r="U30" s="1390">
        <f>T30*100/$V30</f>
        <v>0.50537084631966356</v>
      </c>
      <c r="V30" s="1389">
        <f>SUM(V10:V27)</f>
        <v>878167</v>
      </c>
      <c r="W30" s="1390">
        <f>G30+I30+K30+M30+O30+Q30+S30+U30</f>
        <v>100</v>
      </c>
      <c r="X30" s="1391"/>
      <c r="Y30" s="1392">
        <f>(V30/D30)</f>
        <v>1.4157635769767749</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9" t="s">
        <v>494</v>
      </c>
      <c r="C3" s="1549"/>
      <c r="D3" s="1549"/>
      <c r="E3" s="1549"/>
      <c r="F3" s="1549"/>
      <c r="G3" s="1549"/>
      <c r="H3" s="1549"/>
      <c r="I3" s="1549"/>
      <c r="J3" s="1549"/>
      <c r="K3" s="1549"/>
      <c r="L3" s="1549"/>
      <c r="M3" s="1549"/>
      <c r="N3" s="1549"/>
      <c r="O3" s="1549"/>
      <c r="P3" s="1549"/>
      <c r="Q3" s="1549"/>
      <c r="R3" s="1549"/>
      <c r="S3" s="1549"/>
      <c r="T3" s="1549"/>
      <c r="U3" s="1549"/>
      <c r="V3" s="1549"/>
      <c r="W3" s="1549"/>
      <c r="X3" s="1549"/>
      <c r="Y3" s="821"/>
    </row>
    <row r="4" spans="2:30" s="621" customFormat="1" ht="14.25" customHeight="1" x14ac:dyDescent="0.25">
      <c r="B4" s="1484" t="str">
        <f>porsaad!$B$6</f>
        <v>Situación a 31 de marzo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57"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5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80094</v>
      </c>
      <c r="E10" s="1363"/>
      <c r="F10" s="1364">
        <v>4</v>
      </c>
      <c r="G10" s="1365">
        <v>3.5466023549439638E-3</v>
      </c>
      <c r="H10" s="1364">
        <v>32165</v>
      </c>
      <c r="I10" s="1365">
        <v>28.519116186693147</v>
      </c>
      <c r="J10" s="1364">
        <v>35180</v>
      </c>
      <c r="K10" s="1365">
        <v>31.19236771173216</v>
      </c>
      <c r="L10" s="1364">
        <v>5539</v>
      </c>
      <c r="M10" s="1365">
        <v>4.9111576110086537</v>
      </c>
      <c r="N10" s="1364">
        <v>11651</v>
      </c>
      <c r="O10" s="1365">
        <v>10.330366009363031</v>
      </c>
      <c r="P10" s="1364">
        <v>1714</v>
      </c>
      <c r="Q10" s="1365">
        <v>1.5197191090934885</v>
      </c>
      <c r="R10" s="1364">
        <v>26522</v>
      </c>
      <c r="S10" s="1365">
        <v>23.515746914455953</v>
      </c>
      <c r="T10" s="1364">
        <v>9</v>
      </c>
      <c r="U10" s="1365">
        <v>7.9798552986239182E-3</v>
      </c>
      <c r="V10" s="1366">
        <v>112784</v>
      </c>
      <c r="W10" s="1365">
        <v>100</v>
      </c>
      <c r="X10" s="1367"/>
      <c r="Y10" s="1368">
        <v>1.4081454291207831</v>
      </c>
    </row>
    <row r="11" spans="2:30" s="633" customFormat="1" ht="18" customHeight="1" x14ac:dyDescent="0.25">
      <c r="B11" s="682" t="s">
        <v>7</v>
      </c>
      <c r="D11" s="1369">
        <v>14463</v>
      </c>
      <c r="E11" s="1363"/>
      <c r="F11" s="1370">
        <v>2440</v>
      </c>
      <c r="G11" s="1371">
        <v>12.890274182471341</v>
      </c>
      <c r="H11" s="1370">
        <v>2040</v>
      </c>
      <c r="I11" s="1371">
        <v>10.777114480426858</v>
      </c>
      <c r="J11" s="1370">
        <v>721</v>
      </c>
      <c r="K11" s="1371">
        <v>3.8089703629351788</v>
      </c>
      <c r="L11" s="1370">
        <v>517</v>
      </c>
      <c r="M11" s="1371">
        <v>2.7312589148924928</v>
      </c>
      <c r="N11" s="1370">
        <v>2784</v>
      </c>
      <c r="O11" s="1371">
        <v>14.707591526229594</v>
      </c>
      <c r="P11" s="1370">
        <v>4713</v>
      </c>
      <c r="Q11" s="1371">
        <v>24.898304189339111</v>
      </c>
      <c r="R11" s="1370">
        <v>5714</v>
      </c>
      <c r="S11" s="1371">
        <v>30.186486343705425</v>
      </c>
      <c r="T11" s="1370">
        <v>0</v>
      </c>
      <c r="U11" s="1371">
        <v>0</v>
      </c>
      <c r="V11" s="1372">
        <v>18929</v>
      </c>
      <c r="W11" s="1371">
        <v>100</v>
      </c>
      <c r="X11" s="1367"/>
      <c r="Y11" s="1373">
        <v>1.3087879416441954</v>
      </c>
    </row>
    <row r="12" spans="2:30" s="633" customFormat="1" ht="22.5" customHeight="1" x14ac:dyDescent="0.25">
      <c r="B12" s="682" t="s">
        <v>37</v>
      </c>
      <c r="D12" s="1369">
        <v>7199</v>
      </c>
      <c r="E12" s="1363"/>
      <c r="F12" s="1374">
        <v>1920</v>
      </c>
      <c r="G12" s="1371">
        <v>19.348987201451173</v>
      </c>
      <c r="H12" s="1374">
        <v>870</v>
      </c>
      <c r="I12" s="1371">
        <v>8.7675098256575641</v>
      </c>
      <c r="J12" s="1374">
        <v>790</v>
      </c>
      <c r="K12" s="1371">
        <v>7.9613020255970977</v>
      </c>
      <c r="L12" s="1374">
        <v>527</v>
      </c>
      <c r="M12" s="1371">
        <v>5.3108938828983172</v>
      </c>
      <c r="N12" s="1374">
        <v>1630</v>
      </c>
      <c r="O12" s="1371">
        <v>16.426483926231985</v>
      </c>
      <c r="P12" s="1374">
        <v>1510</v>
      </c>
      <c r="Q12" s="1371">
        <v>15.217172226141289</v>
      </c>
      <c r="R12" s="1374">
        <v>2664</v>
      </c>
      <c r="S12" s="1371">
        <v>26.846719742013505</v>
      </c>
      <c r="T12" s="1374">
        <v>12</v>
      </c>
      <c r="U12" s="1371">
        <v>0.12093117000906983</v>
      </c>
      <c r="V12" s="1372">
        <v>9923</v>
      </c>
      <c r="W12" s="1371">
        <v>100</v>
      </c>
      <c r="X12" s="1367"/>
      <c r="Y12" s="1373">
        <v>1.3783858869287402</v>
      </c>
    </row>
    <row r="13" spans="2:30" s="633" customFormat="1" ht="18" customHeight="1" x14ac:dyDescent="0.25">
      <c r="B13" s="682" t="s">
        <v>38</v>
      </c>
      <c r="D13" s="1369">
        <v>8229</v>
      </c>
      <c r="E13" s="1363"/>
      <c r="F13" s="1370">
        <v>455</v>
      </c>
      <c r="G13" s="1371">
        <v>3.7597091389852917</v>
      </c>
      <c r="H13" s="1370">
        <v>2902</v>
      </c>
      <c r="I13" s="1371">
        <v>23.979507519418277</v>
      </c>
      <c r="J13" s="1370">
        <v>686</v>
      </c>
      <c r="K13" s="1371">
        <v>5.6684845480085935</v>
      </c>
      <c r="L13" s="1370">
        <v>634</v>
      </c>
      <c r="M13" s="1371">
        <v>5.2388035035531315</v>
      </c>
      <c r="N13" s="1370">
        <v>2199</v>
      </c>
      <c r="O13" s="1371">
        <v>18.170550322260784</v>
      </c>
      <c r="P13" s="1370">
        <v>414</v>
      </c>
      <c r="Q13" s="1371">
        <v>3.4209221616261773</v>
      </c>
      <c r="R13" s="1370">
        <v>4812</v>
      </c>
      <c r="S13" s="1371">
        <v>39.762022806147748</v>
      </c>
      <c r="T13" s="1370">
        <v>0</v>
      </c>
      <c r="U13" s="1371">
        <v>0</v>
      </c>
      <c r="V13" s="1372">
        <v>12102</v>
      </c>
      <c r="W13" s="1371">
        <v>100</v>
      </c>
      <c r="X13" s="1367"/>
      <c r="Y13" s="1373">
        <v>1.4706525701786366</v>
      </c>
    </row>
    <row r="14" spans="2:30" s="633" customFormat="1" ht="18" customHeight="1" x14ac:dyDescent="0.25">
      <c r="B14" s="682" t="s">
        <v>6</v>
      </c>
      <c r="D14" s="1369">
        <v>20321</v>
      </c>
      <c r="E14" s="1363"/>
      <c r="F14" s="1370">
        <v>646</v>
      </c>
      <c r="G14" s="1371">
        <v>2.7732463295269167</v>
      </c>
      <c r="H14" s="1370">
        <v>2558</v>
      </c>
      <c r="I14" s="1371">
        <v>10.98136859277067</v>
      </c>
      <c r="J14" s="1370">
        <v>235</v>
      </c>
      <c r="K14" s="1371">
        <v>1.0088434790074698</v>
      </c>
      <c r="L14" s="1370">
        <v>1714</v>
      </c>
      <c r="M14" s="1371">
        <v>7.3581179702927795</v>
      </c>
      <c r="N14" s="1370">
        <v>3217</v>
      </c>
      <c r="O14" s="1371">
        <v>13.810423284966086</v>
      </c>
      <c r="P14" s="1370">
        <v>3972</v>
      </c>
      <c r="Q14" s="1371">
        <v>17.051601270713487</v>
      </c>
      <c r="R14" s="1370">
        <v>10779</v>
      </c>
      <c r="S14" s="1371">
        <v>46.273718554134113</v>
      </c>
      <c r="T14" s="1370">
        <v>173</v>
      </c>
      <c r="U14" s="1371">
        <v>0.74268051858847772</v>
      </c>
      <c r="V14" s="1372">
        <v>23294</v>
      </c>
      <c r="W14" s="1371">
        <v>99.999999999999986</v>
      </c>
      <c r="X14" s="1367"/>
      <c r="Y14" s="1373">
        <v>1.1463018552236603</v>
      </c>
    </row>
    <row r="15" spans="2:30" s="633" customFormat="1" ht="18" customHeight="1" x14ac:dyDescent="0.25">
      <c r="B15" s="682" t="s">
        <v>5</v>
      </c>
      <c r="D15" s="1369">
        <v>5106</v>
      </c>
      <c r="E15" s="1363"/>
      <c r="F15" s="1374">
        <v>2425</v>
      </c>
      <c r="G15" s="1371">
        <v>28.657527771212479</v>
      </c>
      <c r="H15" s="1374">
        <v>721</v>
      </c>
      <c r="I15" s="1371">
        <v>8.5204443393996687</v>
      </c>
      <c r="J15" s="1374">
        <v>386</v>
      </c>
      <c r="K15" s="1371">
        <v>4.5615693689435126</v>
      </c>
      <c r="L15" s="1374">
        <v>715</v>
      </c>
      <c r="M15" s="1371">
        <v>8.4495391160482161</v>
      </c>
      <c r="N15" s="1374">
        <v>1757</v>
      </c>
      <c r="O15" s="1371">
        <v>20.763412904750648</v>
      </c>
      <c r="P15" s="1374">
        <v>252</v>
      </c>
      <c r="Q15" s="1371">
        <v>2.9780193807610496</v>
      </c>
      <c r="R15" s="1374">
        <v>2206</v>
      </c>
      <c r="S15" s="1371">
        <v>26.069487118884425</v>
      </c>
      <c r="T15" s="1374">
        <v>0</v>
      </c>
      <c r="U15" s="1371">
        <v>0</v>
      </c>
      <c r="V15" s="1372">
        <v>8462</v>
      </c>
      <c r="W15" s="1371">
        <v>100</v>
      </c>
      <c r="X15" s="1367"/>
      <c r="Y15" s="1373">
        <v>1.6572659616137877</v>
      </c>
    </row>
    <row r="16" spans="2:30" s="742" customFormat="1" ht="18" customHeight="1" x14ac:dyDescent="0.25">
      <c r="B16" s="836" t="s">
        <v>4</v>
      </c>
      <c r="D16" s="1369">
        <v>33685</v>
      </c>
      <c r="E16" s="1363"/>
      <c r="F16" s="1370">
        <v>5775</v>
      </c>
      <c r="G16" s="1371">
        <v>12.308446471578678</v>
      </c>
      <c r="H16" s="1370">
        <v>4846</v>
      </c>
      <c r="I16" s="1371">
        <v>10.328438372514332</v>
      </c>
      <c r="J16" s="1370">
        <v>3260</v>
      </c>
      <c r="K16" s="1371">
        <v>6.9481446748651932</v>
      </c>
      <c r="L16" s="1370">
        <v>2069</v>
      </c>
      <c r="M16" s="1371">
        <v>4.409727402544811</v>
      </c>
      <c r="N16" s="1370">
        <v>5459</v>
      </c>
      <c r="O16" s="1371">
        <v>11.634945331315672</v>
      </c>
      <c r="P16" s="1370">
        <v>15403</v>
      </c>
      <c r="Q16" s="1371">
        <v>32.82891792237686</v>
      </c>
      <c r="R16" s="1370">
        <v>9490</v>
      </c>
      <c r="S16" s="1371">
        <v>20.226347535113707</v>
      </c>
      <c r="T16" s="1370">
        <v>617</v>
      </c>
      <c r="U16" s="1371">
        <v>1.3150322896907436</v>
      </c>
      <c r="V16" s="1372">
        <v>46919</v>
      </c>
      <c r="W16" s="1371">
        <v>100</v>
      </c>
      <c r="X16" s="1367"/>
      <c r="Y16" s="1373">
        <v>1.3928751669882737</v>
      </c>
    </row>
    <row r="17" spans="2:25" s="742" customFormat="1" ht="18" customHeight="1" x14ac:dyDescent="0.25">
      <c r="B17" s="836" t="s">
        <v>40</v>
      </c>
      <c r="D17" s="1369">
        <v>24519</v>
      </c>
      <c r="E17" s="1363"/>
      <c r="F17" s="1370">
        <v>5036</v>
      </c>
      <c r="G17" s="1371">
        <v>13.944344455212516</v>
      </c>
      <c r="H17" s="1370">
        <v>5847</v>
      </c>
      <c r="I17" s="1371">
        <v>16.189948774747336</v>
      </c>
      <c r="J17" s="1370">
        <v>2868</v>
      </c>
      <c r="K17" s="1371">
        <v>7.9412986293783749</v>
      </c>
      <c r="L17" s="1370">
        <v>1436</v>
      </c>
      <c r="M17" s="1371">
        <v>3.9761871798421708</v>
      </c>
      <c r="N17" s="1370">
        <v>7593</v>
      </c>
      <c r="O17" s="1371">
        <v>21.024505053301951</v>
      </c>
      <c r="P17" s="1370">
        <v>4296</v>
      </c>
      <c r="Q17" s="1371">
        <v>11.89533434860861</v>
      </c>
      <c r="R17" s="1370">
        <v>9026</v>
      </c>
      <c r="S17" s="1371">
        <v>24.992385435414647</v>
      </c>
      <c r="T17" s="1370">
        <v>13</v>
      </c>
      <c r="U17" s="1371">
        <v>3.5996123494392913E-2</v>
      </c>
      <c r="V17" s="1372">
        <v>36115</v>
      </c>
      <c r="W17" s="1371">
        <v>100</v>
      </c>
      <c r="X17" s="1367"/>
      <c r="Y17" s="1373">
        <v>1.4729393531546964</v>
      </c>
    </row>
    <row r="18" spans="2:25" s="742" customFormat="1" ht="18" customHeight="1" x14ac:dyDescent="0.25">
      <c r="B18" s="836" t="s">
        <v>41</v>
      </c>
      <c r="D18" s="1369">
        <v>46081</v>
      </c>
      <c r="E18" s="1363"/>
      <c r="F18" s="1370">
        <v>9</v>
      </c>
      <c r="G18" s="1371">
        <v>1.5657892447676541E-2</v>
      </c>
      <c r="H18" s="1370">
        <v>4471</v>
      </c>
      <c r="I18" s="1371">
        <v>7.7784930148402029</v>
      </c>
      <c r="J18" s="1370">
        <v>5778</v>
      </c>
      <c r="K18" s="1371">
        <v>10.05236695140834</v>
      </c>
      <c r="L18" s="1370">
        <v>3703</v>
      </c>
      <c r="M18" s="1371">
        <v>6.4423528593051378</v>
      </c>
      <c r="N18" s="1370">
        <v>14305</v>
      </c>
      <c r="O18" s="1371">
        <v>24.887350162668106</v>
      </c>
      <c r="P18" s="1370">
        <v>6521</v>
      </c>
      <c r="Q18" s="1371">
        <v>11.345012961255415</v>
      </c>
      <c r="R18" s="1370">
        <v>22630</v>
      </c>
      <c r="S18" s="1371">
        <v>39.370900676768905</v>
      </c>
      <c r="T18" s="1370">
        <v>62</v>
      </c>
      <c r="U18" s="1371">
        <v>0.10786548130621618</v>
      </c>
      <c r="V18" s="1372">
        <v>57479</v>
      </c>
      <c r="W18" s="1371">
        <v>100</v>
      </c>
      <c r="X18" s="1367"/>
      <c r="Y18" s="1373">
        <v>1.2473470627807557</v>
      </c>
    </row>
    <row r="19" spans="2:25" s="742" customFormat="1" ht="18" customHeight="1" x14ac:dyDescent="0.25">
      <c r="B19" s="836" t="s">
        <v>3</v>
      </c>
      <c r="D19" s="1369">
        <v>47999</v>
      </c>
      <c r="E19" s="1363"/>
      <c r="F19" s="1370">
        <v>22</v>
      </c>
      <c r="G19" s="1371">
        <v>3.0715532286212915E-2</v>
      </c>
      <c r="H19" s="1370">
        <v>19785</v>
      </c>
      <c r="I19" s="1371">
        <v>27.623036649214658</v>
      </c>
      <c r="J19" s="1370">
        <v>1167</v>
      </c>
      <c r="K19" s="1371">
        <v>1.6293193717277488</v>
      </c>
      <c r="L19" s="1370">
        <v>3259</v>
      </c>
      <c r="M19" s="1371">
        <v>4.5500872600349043</v>
      </c>
      <c r="N19" s="1370">
        <v>5965</v>
      </c>
      <c r="O19" s="1371">
        <v>8.328097731239092</v>
      </c>
      <c r="P19" s="1370">
        <v>7685</v>
      </c>
      <c r="Q19" s="1371">
        <v>10.729493891797556</v>
      </c>
      <c r="R19" s="1370">
        <v>33396</v>
      </c>
      <c r="S19" s="1371">
        <v>46.626178010471207</v>
      </c>
      <c r="T19" s="1370">
        <v>346</v>
      </c>
      <c r="U19" s="1371">
        <v>0.48307155322862128</v>
      </c>
      <c r="V19" s="1372">
        <v>71625</v>
      </c>
      <c r="W19" s="1371">
        <v>100</v>
      </c>
      <c r="X19" s="1367"/>
      <c r="Y19" s="1373">
        <v>1.4922185878872476</v>
      </c>
    </row>
    <row r="20" spans="2:25" s="633" customFormat="1" ht="18" customHeight="1" x14ac:dyDescent="0.25">
      <c r="B20" s="836" t="s">
        <v>2</v>
      </c>
      <c r="D20" s="1369">
        <v>12020</v>
      </c>
      <c r="E20" s="1363"/>
      <c r="F20" s="1370">
        <v>440</v>
      </c>
      <c r="G20" s="1371">
        <v>3.2684593671074134</v>
      </c>
      <c r="H20" s="1370">
        <v>850</v>
      </c>
      <c r="I20" s="1371">
        <v>6.3140692319120486</v>
      </c>
      <c r="J20" s="1370">
        <v>174</v>
      </c>
      <c r="K20" s="1371">
        <v>1.2925271133561136</v>
      </c>
      <c r="L20" s="1370">
        <v>785</v>
      </c>
      <c r="M20" s="1371">
        <v>5.8312286435893625</v>
      </c>
      <c r="N20" s="1370">
        <v>3282</v>
      </c>
      <c r="O20" s="1371">
        <v>24.379735551923932</v>
      </c>
      <c r="P20" s="1370">
        <v>5868</v>
      </c>
      <c r="Q20" s="1371">
        <v>43.589362650423411</v>
      </c>
      <c r="R20" s="1370">
        <v>2063</v>
      </c>
      <c r="S20" s="1371">
        <v>15.324617441687714</v>
      </c>
      <c r="T20" s="1370">
        <v>0</v>
      </c>
      <c r="U20" s="1371">
        <v>0</v>
      </c>
      <c r="V20" s="1372">
        <v>13462</v>
      </c>
      <c r="W20" s="1371">
        <v>100</v>
      </c>
      <c r="X20" s="1367"/>
      <c r="Y20" s="1373">
        <v>1.1199667221297838</v>
      </c>
    </row>
    <row r="21" spans="2:25" s="633" customFormat="1" ht="18" customHeight="1" x14ac:dyDescent="0.25">
      <c r="B21" s="682" t="s">
        <v>35</v>
      </c>
      <c r="D21" s="1369">
        <v>27619</v>
      </c>
      <c r="E21" s="1363"/>
      <c r="F21" s="1370">
        <v>1251</v>
      </c>
      <c r="G21" s="1371">
        <v>3.7170192536249109</v>
      </c>
      <c r="H21" s="1370">
        <v>4769</v>
      </c>
      <c r="I21" s="1371">
        <v>14.169835987639647</v>
      </c>
      <c r="J21" s="1370">
        <v>7004</v>
      </c>
      <c r="K21" s="1371">
        <v>20.810553838840029</v>
      </c>
      <c r="L21" s="1370">
        <v>1562</v>
      </c>
      <c r="M21" s="1371">
        <v>4.6410743998098409</v>
      </c>
      <c r="N21" s="1370">
        <v>3581</v>
      </c>
      <c r="O21" s="1371">
        <v>10.64000475398146</v>
      </c>
      <c r="P21" s="1370">
        <v>6815</v>
      </c>
      <c r="Q21" s="1371">
        <v>20.248989778939862</v>
      </c>
      <c r="R21" s="1370">
        <v>8585</v>
      </c>
      <c r="S21" s="1371">
        <v>25.508081768481102</v>
      </c>
      <c r="T21" s="1370">
        <v>89</v>
      </c>
      <c r="U21" s="1371">
        <v>0.26444021868314715</v>
      </c>
      <c r="V21" s="1372">
        <v>33656</v>
      </c>
      <c r="W21" s="1371">
        <v>100</v>
      </c>
      <c r="X21" s="1367"/>
      <c r="Y21" s="1373">
        <v>1.2185814113472608</v>
      </c>
    </row>
    <row r="22" spans="2:25" s="633" customFormat="1" ht="21" customHeight="1" x14ac:dyDescent="0.25">
      <c r="B22" s="682" t="s">
        <v>42</v>
      </c>
      <c r="D22" s="1369">
        <v>68709</v>
      </c>
      <c r="E22" s="1363"/>
      <c r="F22" s="1370">
        <v>2756</v>
      </c>
      <c r="G22" s="1371">
        <v>2.7719665271966529</v>
      </c>
      <c r="H22" s="1370">
        <v>23791</v>
      </c>
      <c r="I22" s="1371">
        <v>23.928830061152237</v>
      </c>
      <c r="J22" s="1370">
        <v>17944</v>
      </c>
      <c r="K22" s="1371">
        <v>18.047956227872547</v>
      </c>
      <c r="L22" s="1370">
        <v>7345</v>
      </c>
      <c r="M22" s="1371">
        <v>7.38755230125523</v>
      </c>
      <c r="N22" s="1370">
        <v>15573</v>
      </c>
      <c r="O22" s="1371">
        <v>15.663220148052783</v>
      </c>
      <c r="P22" s="1370">
        <v>13544</v>
      </c>
      <c r="Q22" s="1371">
        <v>13.622465400708078</v>
      </c>
      <c r="R22" s="1370">
        <v>18406</v>
      </c>
      <c r="S22" s="1371">
        <v>18.512632764724813</v>
      </c>
      <c r="T22" s="1370">
        <v>65</v>
      </c>
      <c r="U22" s="1371">
        <v>6.5376569037656901E-2</v>
      </c>
      <c r="V22" s="1372">
        <v>99424</v>
      </c>
      <c r="W22" s="1371">
        <v>100</v>
      </c>
      <c r="X22" s="1367"/>
      <c r="Y22" s="1373">
        <v>1.4470302289365293</v>
      </c>
    </row>
    <row r="23" spans="2:25" s="633" customFormat="1" ht="18" customHeight="1" x14ac:dyDescent="0.25">
      <c r="B23" s="682" t="s">
        <v>43</v>
      </c>
      <c r="D23" s="1369">
        <v>14533</v>
      </c>
      <c r="E23" s="1363"/>
      <c r="F23" s="1370">
        <v>1095</v>
      </c>
      <c r="G23" s="1371">
        <v>6.046717101993484</v>
      </c>
      <c r="H23" s="1370">
        <v>3025</v>
      </c>
      <c r="I23" s="1371">
        <v>16.70440112651168</v>
      </c>
      <c r="J23" s="1370">
        <v>536</v>
      </c>
      <c r="K23" s="1371">
        <v>2.9598542161356232</v>
      </c>
      <c r="L23" s="1370">
        <v>1550</v>
      </c>
      <c r="M23" s="1371">
        <v>8.5592799160638364</v>
      </c>
      <c r="N23" s="1370">
        <v>2807</v>
      </c>
      <c r="O23" s="1371">
        <v>15.500579822187863</v>
      </c>
      <c r="P23" s="1370">
        <v>965</v>
      </c>
      <c r="Q23" s="1371">
        <v>5.3288420122590976</v>
      </c>
      <c r="R23" s="1370">
        <v>8131</v>
      </c>
      <c r="S23" s="1371">
        <v>44.900325804848421</v>
      </c>
      <c r="T23" s="1370">
        <v>0</v>
      </c>
      <c r="U23" s="1371">
        <v>0</v>
      </c>
      <c r="V23" s="1372">
        <v>18109</v>
      </c>
      <c r="W23" s="1371">
        <v>100</v>
      </c>
      <c r="X23" s="1367"/>
      <c r="Y23" s="1373">
        <v>1.2460606894653548</v>
      </c>
    </row>
    <row r="24" spans="2:25" s="633" customFormat="1" ht="22.5" customHeight="1" x14ac:dyDescent="0.25">
      <c r="B24" s="682" t="s">
        <v>44</v>
      </c>
      <c r="D24" s="1369">
        <v>3145</v>
      </c>
      <c r="E24" s="1363"/>
      <c r="F24" s="1374">
        <v>327</v>
      </c>
      <c r="G24" s="1375">
        <v>8.0880534256740049</v>
      </c>
      <c r="H24" s="1374">
        <v>343</v>
      </c>
      <c r="I24" s="1371">
        <v>8.4837991590403163</v>
      </c>
      <c r="J24" s="1374">
        <v>183</v>
      </c>
      <c r="K24" s="1371">
        <v>4.5263418253771954</v>
      </c>
      <c r="L24" s="1374">
        <v>191</v>
      </c>
      <c r="M24" s="1371">
        <v>4.7242146920603512</v>
      </c>
      <c r="N24" s="1374">
        <v>1001</v>
      </c>
      <c r="O24" s="1371">
        <v>24.758842443729904</v>
      </c>
      <c r="P24" s="1374">
        <v>727</v>
      </c>
      <c r="Q24" s="1371">
        <v>17.981696759831809</v>
      </c>
      <c r="R24" s="1374">
        <v>1259</v>
      </c>
      <c r="S24" s="1371">
        <v>31.140242394261687</v>
      </c>
      <c r="T24" s="1374">
        <v>12</v>
      </c>
      <c r="U24" s="1371">
        <v>0.2968093000247341</v>
      </c>
      <c r="V24" s="1376">
        <v>4043</v>
      </c>
      <c r="W24" s="1371">
        <v>100</v>
      </c>
      <c r="X24" s="1367"/>
      <c r="Y24" s="1373">
        <v>1.2855325914149442</v>
      </c>
    </row>
    <row r="25" spans="2:25" s="633" customFormat="1" ht="18" customHeight="1" x14ac:dyDescent="0.25">
      <c r="B25" s="682" t="s">
        <v>45</v>
      </c>
      <c r="D25" s="1369">
        <v>16872</v>
      </c>
      <c r="E25" s="1363"/>
      <c r="F25" s="1374">
        <v>251</v>
      </c>
      <c r="G25" s="1375">
        <v>1.0225282111867031</v>
      </c>
      <c r="H25" s="1374">
        <v>5319</v>
      </c>
      <c r="I25" s="1371">
        <v>21.668635678494319</v>
      </c>
      <c r="J25" s="1374">
        <v>1438</v>
      </c>
      <c r="K25" s="1371">
        <v>5.8581496720576851</v>
      </c>
      <c r="L25" s="1374">
        <v>1974</v>
      </c>
      <c r="M25" s="1371">
        <v>8.0417158919623581</v>
      </c>
      <c r="N25" s="1374">
        <v>5772</v>
      </c>
      <c r="O25" s="1371">
        <v>23.514075039719721</v>
      </c>
      <c r="P25" s="1374">
        <v>640</v>
      </c>
      <c r="Q25" s="1371">
        <v>2.6072432476473701</v>
      </c>
      <c r="R25" s="1374">
        <v>7115</v>
      </c>
      <c r="S25" s="1371">
        <v>28.985212042204751</v>
      </c>
      <c r="T25" s="1374">
        <v>2038</v>
      </c>
      <c r="U25" s="1371">
        <v>8.3024402167270956</v>
      </c>
      <c r="V25" s="1376">
        <v>24547</v>
      </c>
      <c r="W25" s="1371">
        <v>100</v>
      </c>
      <c r="X25" s="1367"/>
      <c r="Y25" s="1373">
        <v>1.454895685158843</v>
      </c>
    </row>
    <row r="26" spans="2:25" s="633" customFormat="1" ht="18" customHeight="1" x14ac:dyDescent="0.25">
      <c r="B26" s="682" t="s">
        <v>46</v>
      </c>
      <c r="D26" s="1369">
        <v>2145</v>
      </c>
      <c r="E26" s="1363"/>
      <c r="F26" s="1374">
        <v>293</v>
      </c>
      <c r="G26" s="1375">
        <v>9.0852713178294575</v>
      </c>
      <c r="H26" s="1374">
        <v>454</v>
      </c>
      <c r="I26" s="1371">
        <v>14.077519379844961</v>
      </c>
      <c r="J26" s="1374">
        <v>612</v>
      </c>
      <c r="K26" s="1371">
        <v>18.976744186046513</v>
      </c>
      <c r="L26" s="1374">
        <v>297</v>
      </c>
      <c r="M26" s="1371">
        <v>9.2093023255813957</v>
      </c>
      <c r="N26" s="1374">
        <v>697</v>
      </c>
      <c r="O26" s="1371">
        <v>21.612403100775193</v>
      </c>
      <c r="P26" s="1374">
        <v>396</v>
      </c>
      <c r="Q26" s="1371">
        <v>12.279069767441861</v>
      </c>
      <c r="R26" s="1374">
        <v>476</v>
      </c>
      <c r="S26" s="1371">
        <v>14.75968992248062</v>
      </c>
      <c r="T26" s="1374">
        <v>0</v>
      </c>
      <c r="U26" s="1371">
        <v>0</v>
      </c>
      <c r="V26" s="1376">
        <v>3225</v>
      </c>
      <c r="W26" s="1371">
        <v>100</v>
      </c>
      <c r="X26" s="1367"/>
      <c r="Y26" s="1373">
        <v>1.5034965034965035</v>
      </c>
    </row>
    <row r="27" spans="2:25" s="633" customFormat="1" ht="18" customHeight="1" x14ac:dyDescent="0.25">
      <c r="B27" s="682" t="s">
        <v>1</v>
      </c>
      <c r="D27" s="1369">
        <v>1209</v>
      </c>
      <c r="E27" s="1363"/>
      <c r="F27" s="1374">
        <v>187</v>
      </c>
      <c r="G27" s="1375">
        <v>11.979500320307496</v>
      </c>
      <c r="H27" s="1374">
        <v>219</v>
      </c>
      <c r="I27" s="1371">
        <v>14.029468289557975</v>
      </c>
      <c r="J27" s="1374">
        <v>381</v>
      </c>
      <c r="K27" s="1371">
        <v>24.407431133888533</v>
      </c>
      <c r="L27" s="1374">
        <v>20</v>
      </c>
      <c r="M27" s="1371">
        <v>1.2812299807815504</v>
      </c>
      <c r="N27" s="1374">
        <v>79</v>
      </c>
      <c r="O27" s="1371">
        <v>5.0608584240871233</v>
      </c>
      <c r="P27" s="1374">
        <v>1</v>
      </c>
      <c r="Q27" s="1371">
        <v>6.4061499039077513E-2</v>
      </c>
      <c r="R27" s="1374">
        <v>674</v>
      </c>
      <c r="S27" s="1371">
        <v>43.177450352338248</v>
      </c>
      <c r="T27" s="1374">
        <v>0</v>
      </c>
      <c r="U27" s="1371">
        <v>0</v>
      </c>
      <c r="V27" s="1372">
        <v>1561</v>
      </c>
      <c r="W27" s="1371">
        <v>100</v>
      </c>
      <c r="X27" s="1367"/>
      <c r="Y27" s="1373">
        <v>1.2911497105045493</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433948</v>
      </c>
      <c r="E30" s="1388"/>
      <c r="F30" s="1389">
        <f>SUM(F10:F27)</f>
        <v>25332</v>
      </c>
      <c r="G30" s="1390">
        <f>F30*100/$V30</f>
        <v>4.2527687821387739</v>
      </c>
      <c r="H30" s="1389">
        <f>SUM(H10:H27)</f>
        <v>114975</v>
      </c>
      <c r="I30" s="1390">
        <f>H30*100/$V30</f>
        <v>19.302151062940375</v>
      </c>
      <c r="J30" s="1389">
        <f>SUM(J10:J27)</f>
        <v>79343</v>
      </c>
      <c r="K30" s="1390">
        <f>J30*100/$V30</f>
        <v>13.320205016628641</v>
      </c>
      <c r="L30" s="1389">
        <f>SUM(L10:L27)</f>
        <v>33837</v>
      </c>
      <c r="M30" s="1390">
        <f>L30*100/$V30</f>
        <v>5.6805991347398423</v>
      </c>
      <c r="N30" s="1389">
        <f>SUM(N10:N27)</f>
        <v>89352</v>
      </c>
      <c r="O30" s="1390">
        <f>N30*100/$V30</f>
        <v>15.000528826056518</v>
      </c>
      <c r="P30" s="1389">
        <f>SUM(P10:P27)</f>
        <v>75436</v>
      </c>
      <c r="Q30" s="1390">
        <f>P30*100/$V30</f>
        <v>12.664292825257403</v>
      </c>
      <c r="R30" s="1389">
        <f>SUM(R10:R27)</f>
        <v>173948</v>
      </c>
      <c r="S30" s="1390">
        <f>R30*100/$V30</f>
        <v>29.202614247413369</v>
      </c>
      <c r="T30" s="1389">
        <f>SUM(T10:T28)</f>
        <v>3436</v>
      </c>
      <c r="U30" s="1390">
        <f>T30*100/$V30</f>
        <v>0.57684010482507608</v>
      </c>
      <c r="V30" s="1389">
        <f>SUM(V10:V27)</f>
        <v>595659</v>
      </c>
      <c r="W30" s="1390">
        <f>G30+I30+K30+M30+O30+Q30+S30+U30</f>
        <v>100</v>
      </c>
      <c r="X30" s="1391"/>
      <c r="Y30" s="1392">
        <f>(V30/D30)</f>
        <v>1.3726506401688681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Paloma García Rueda</cp:lastModifiedBy>
  <cp:lastPrinted>2026-04-07T06:42:01Z</cp:lastPrinted>
  <dcterms:created xsi:type="dcterms:W3CDTF">2023-11-02T11:23:22Z</dcterms:created>
  <dcterms:modified xsi:type="dcterms:W3CDTF">2026-04-09T12:26:02Z</dcterms:modified>
</cp:coreProperties>
</file>